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7245" windowWidth="20730" windowHeight="4950" activeTab="1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Ведомственная!$F$1:$F$704</definedName>
    <definedName name="_xlnm._FilterDatabase" localSheetId="0" hidden="1">Программы!$A$8:$H$8</definedName>
    <definedName name="_xlnm.Print_Titles" localSheetId="1">Ведомственная!$8:$9</definedName>
    <definedName name="_xlnm.Print_Titles" localSheetId="0">Программы!$7:$8</definedName>
    <definedName name="_xlnm.Print_Titles" localSheetId="2">'Раздел, подраздел'!$7:$7</definedName>
    <definedName name="_xlnm.Print_Area" localSheetId="1">Ведомственная!$A$1:$I$1372</definedName>
    <definedName name="_xlnm.Print_Area" localSheetId="0">Программы!$A$1:$H$968</definedName>
    <definedName name="_xlnm.Print_Area" localSheetId="2">'Раздел, подраздел'!$A$1:$F$57</definedName>
  </definedNames>
  <calcPr calcId="145621"/>
</workbook>
</file>

<file path=xl/calcChain.xml><?xml version="1.0" encoding="utf-8"?>
<calcChain xmlns="http://schemas.openxmlformats.org/spreadsheetml/2006/main">
  <c r="G1363" i="1" l="1"/>
  <c r="G1369" i="1"/>
  <c r="G1368" i="1" s="1"/>
  <c r="G449" i="1" l="1"/>
  <c r="G687" i="1"/>
  <c r="G783" i="1" l="1"/>
  <c r="G673" i="1"/>
  <c r="H167" i="1" l="1"/>
  <c r="H150" i="1"/>
  <c r="H149" i="1"/>
  <c r="H706" i="1" l="1"/>
  <c r="I706" i="1"/>
  <c r="G706" i="1"/>
  <c r="H707" i="1"/>
  <c r="I707" i="1"/>
  <c r="G707" i="1"/>
  <c r="G100" i="2"/>
  <c r="H100" i="2"/>
  <c r="F100" i="2"/>
  <c r="G103" i="2"/>
  <c r="H103" i="2"/>
  <c r="F103" i="2"/>
  <c r="G104" i="2"/>
  <c r="H104" i="2"/>
  <c r="F104" i="2"/>
  <c r="I1374" i="1"/>
  <c r="H1374" i="1"/>
  <c r="G347" i="2"/>
  <c r="H347" i="2"/>
  <c r="F347" i="2"/>
  <c r="G348" i="2"/>
  <c r="H348" i="2"/>
  <c r="F348" i="2"/>
  <c r="H263" i="1"/>
  <c r="I263" i="1"/>
  <c r="G263" i="1"/>
  <c r="G264" i="1"/>
  <c r="I704" i="1" l="1"/>
  <c r="H704" i="1"/>
  <c r="G855" i="2" l="1"/>
  <c r="H855" i="2"/>
  <c r="F855" i="2"/>
  <c r="F800" i="2"/>
  <c r="G800" i="2"/>
  <c r="H800" i="2"/>
  <c r="H1134" i="1"/>
  <c r="I1134" i="1"/>
  <c r="G1150" i="1"/>
  <c r="G1149" i="1" s="1"/>
  <c r="H1140" i="1"/>
  <c r="I1140" i="1"/>
  <c r="G1140" i="1"/>
  <c r="G704" i="2"/>
  <c r="H704" i="2"/>
  <c r="F704" i="2"/>
  <c r="H995" i="1"/>
  <c r="I995" i="1"/>
  <c r="G995" i="1"/>
  <c r="H633" i="2"/>
  <c r="G633" i="2"/>
  <c r="F633" i="2"/>
  <c r="G960" i="1"/>
  <c r="F367" i="2"/>
  <c r="F386" i="2"/>
  <c r="F414" i="2"/>
  <c r="F413" i="2" s="1"/>
  <c r="G535" i="1"/>
  <c r="G536" i="1"/>
  <c r="G510" i="1"/>
  <c r="G518" i="1"/>
  <c r="G277" i="2"/>
  <c r="G276" i="2" s="1"/>
  <c r="H277" i="2"/>
  <c r="H276" i="2" s="1"/>
  <c r="F277" i="2"/>
  <c r="F276" i="2" s="1"/>
  <c r="H413" i="1"/>
  <c r="I413" i="1"/>
  <c r="G416" i="1"/>
  <c r="G256" i="2"/>
  <c r="H256" i="2"/>
  <c r="F256" i="2"/>
  <c r="H400" i="1"/>
  <c r="H399" i="1" s="1"/>
  <c r="H398" i="1" s="1"/>
  <c r="H397" i="1" s="1"/>
  <c r="I400" i="1"/>
  <c r="I399" i="1" s="1"/>
  <c r="I398" i="1" s="1"/>
  <c r="I397" i="1" s="1"/>
  <c r="G400" i="1"/>
  <c r="G399" i="1" s="1"/>
  <c r="G398" i="1" s="1"/>
  <c r="G397" i="1" s="1"/>
  <c r="G169" i="2"/>
  <c r="G168" i="2" s="1"/>
  <c r="H169" i="2"/>
  <c r="H168" i="2" s="1"/>
  <c r="F169" i="2"/>
  <c r="F168" i="2" s="1"/>
  <c r="H385" i="1"/>
  <c r="I385" i="1"/>
  <c r="G385" i="1"/>
  <c r="G362" i="1" l="1"/>
  <c r="H362" i="1"/>
  <c r="I362" i="1"/>
  <c r="F416" i="2"/>
  <c r="G416" i="2"/>
  <c r="H416" i="2"/>
  <c r="F418" i="2"/>
  <c r="G418" i="2"/>
  <c r="H418" i="2"/>
  <c r="G420" i="2"/>
  <c r="H420" i="2"/>
  <c r="F420" i="2"/>
  <c r="H308" i="1"/>
  <c r="G415" i="2" s="1"/>
  <c r="I308" i="1"/>
  <c r="H415" i="2" s="1"/>
  <c r="G308" i="1"/>
  <c r="F415" i="2" s="1"/>
  <c r="H310" i="1"/>
  <c r="G417" i="2" s="1"/>
  <c r="I310" i="1"/>
  <c r="H417" i="2" s="1"/>
  <c r="G310" i="1"/>
  <c r="F417" i="2" s="1"/>
  <c r="H312" i="1"/>
  <c r="G419" i="2" s="1"/>
  <c r="I312" i="1"/>
  <c r="H419" i="2" s="1"/>
  <c r="G312" i="1"/>
  <c r="F419" i="2" s="1"/>
  <c r="I307" i="1" l="1"/>
  <c r="I306" i="1" s="1"/>
  <c r="H307" i="1"/>
  <c r="H306" i="1" s="1"/>
  <c r="H412" i="2"/>
  <c r="G307" i="1"/>
  <c r="G306" i="1" s="1"/>
  <c r="G66" i="2"/>
  <c r="G65" i="2" s="1"/>
  <c r="H66" i="2"/>
  <c r="H65" i="2" s="1"/>
  <c r="F66" i="2"/>
  <c r="F65" i="2" s="1"/>
  <c r="H195" i="1"/>
  <c r="H194" i="1" s="1"/>
  <c r="I195" i="1"/>
  <c r="I194" i="1" s="1"/>
  <c r="G195" i="1"/>
  <c r="G194" i="1" s="1"/>
  <c r="F28" i="2"/>
  <c r="G28" i="2"/>
  <c r="H28" i="2"/>
  <c r="G29" i="2"/>
  <c r="H29" i="2"/>
  <c r="F29" i="2"/>
  <c r="H52" i="1"/>
  <c r="G27" i="2" s="1"/>
  <c r="I52" i="1"/>
  <c r="H27" i="2" s="1"/>
  <c r="G52" i="1"/>
  <c r="G947" i="2"/>
  <c r="H947" i="2"/>
  <c r="F947" i="2"/>
  <c r="G27" i="1"/>
  <c r="F27" i="2" l="1"/>
  <c r="G465" i="2"/>
  <c r="G464" i="2" s="1"/>
  <c r="G463" i="2" s="1"/>
  <c r="H465" i="2"/>
  <c r="H464" i="2" s="1"/>
  <c r="H463" i="2" s="1"/>
  <c r="F465" i="2"/>
  <c r="F464" i="2" s="1"/>
  <c r="F463" i="2" s="1"/>
  <c r="E55" i="3"/>
  <c r="F55" i="3"/>
  <c r="D55" i="3"/>
  <c r="I710" i="1"/>
  <c r="H710" i="1"/>
  <c r="G710" i="1"/>
  <c r="I709" i="1"/>
  <c r="H709" i="1"/>
  <c r="G709" i="1"/>
  <c r="G708" i="1" s="1"/>
  <c r="G705" i="1" s="1"/>
  <c r="I708" i="1"/>
  <c r="I705" i="1" s="1"/>
  <c r="H708" i="1"/>
  <c r="H705" i="1" s="1"/>
  <c r="E54" i="3" l="1"/>
  <c r="F54" i="3"/>
  <c r="D54" i="3"/>
  <c r="G102" i="2" l="1"/>
  <c r="G101" i="2" s="1"/>
  <c r="G99" i="2" s="1"/>
  <c r="H102" i="2"/>
  <c r="H101" i="2" s="1"/>
  <c r="H99" i="2" s="1"/>
  <c r="F102" i="2"/>
  <c r="F101" i="2" s="1"/>
  <c r="F99" i="2" s="1"/>
  <c r="F108" i="2"/>
  <c r="F107" i="2" s="1"/>
  <c r="F106" i="2" s="1"/>
  <c r="G108" i="2"/>
  <c r="G107" i="2" s="1"/>
  <c r="G106" i="2" s="1"/>
  <c r="H108" i="2"/>
  <c r="H107" i="2" s="1"/>
  <c r="H106" i="2" s="1"/>
  <c r="G360" i="1"/>
  <c r="G359" i="1" s="1"/>
  <c r="G358" i="1" s="1"/>
  <c r="H360" i="1"/>
  <c r="I360" i="1"/>
  <c r="I359" i="1" s="1"/>
  <c r="I358" i="1"/>
  <c r="H359" i="1" l="1"/>
  <c r="H358" i="1" s="1"/>
  <c r="I1178" i="1"/>
  <c r="I1177" i="1" s="1"/>
  <c r="I1176" i="1" s="1"/>
  <c r="I1175" i="1" s="1"/>
  <c r="G948" i="2" l="1"/>
  <c r="H948" i="2"/>
  <c r="F948" i="2"/>
  <c r="G227" i="1"/>
  <c r="G226" i="1" s="1"/>
  <c r="G797" i="2" l="1"/>
  <c r="H797" i="2"/>
  <c r="F797" i="2"/>
  <c r="H1202" i="1" l="1"/>
  <c r="I1202" i="1"/>
  <c r="G1202" i="1"/>
  <c r="G511" i="2" l="1"/>
  <c r="H511" i="2"/>
  <c r="F511" i="2"/>
  <c r="G731" i="1"/>
  <c r="G170" i="1" l="1"/>
  <c r="G157" i="1"/>
  <c r="G901" i="2" l="1"/>
  <c r="H901" i="2"/>
  <c r="F901" i="2"/>
  <c r="G919" i="2"/>
  <c r="G918" i="2" s="1"/>
  <c r="G917" i="2" s="1"/>
  <c r="G916" i="2" s="1"/>
  <c r="G915" i="2" s="1"/>
  <c r="H919" i="2"/>
  <c r="H918" i="2" s="1"/>
  <c r="H917" i="2" s="1"/>
  <c r="H916" i="2" s="1"/>
  <c r="H915" i="2" s="1"/>
  <c r="F919" i="2"/>
  <c r="F918" i="2" s="1"/>
  <c r="F917" i="2" s="1"/>
  <c r="F916" i="2" s="1"/>
  <c r="F915" i="2" s="1"/>
  <c r="I128" i="1"/>
  <c r="I127" i="1" s="1"/>
  <c r="I126" i="1" s="1"/>
  <c r="H128" i="1"/>
  <c r="H127" i="1" s="1"/>
  <c r="G128" i="1"/>
  <c r="G127" i="1" s="1"/>
  <c r="G126" i="1" s="1"/>
  <c r="H126" i="1" l="1"/>
  <c r="H125" i="1" s="1"/>
  <c r="I125" i="1"/>
  <c r="G125" i="1"/>
  <c r="G827" i="2" l="1"/>
  <c r="H827" i="2"/>
  <c r="G828" i="2"/>
  <c r="H828" i="2"/>
  <c r="G829" i="2"/>
  <c r="H829" i="2"/>
  <c r="F829" i="2"/>
  <c r="F828" i="2"/>
  <c r="F827" i="2"/>
  <c r="H1363" i="1"/>
  <c r="I1363" i="1"/>
  <c r="G438" i="2" l="1"/>
  <c r="H438" i="2"/>
  <c r="F438" i="2"/>
  <c r="G611" i="1"/>
  <c r="G610" i="1" s="1"/>
  <c r="G609" i="1" s="1"/>
  <c r="G608" i="1" s="1"/>
  <c r="G823" i="2" l="1"/>
  <c r="H823" i="2"/>
  <c r="F823" i="2"/>
  <c r="G1168" i="1"/>
  <c r="G957" i="2" l="1"/>
  <c r="H957" i="2"/>
  <c r="F957" i="2"/>
  <c r="G557" i="1"/>
  <c r="G556" i="1" s="1"/>
  <c r="F963" i="2" l="1"/>
  <c r="G963" i="2"/>
  <c r="H963" i="2"/>
  <c r="G962" i="2"/>
  <c r="H962" i="2"/>
  <c r="F962" i="2"/>
  <c r="H141" i="1"/>
  <c r="I141" i="1"/>
  <c r="G141" i="1"/>
  <c r="F961" i="2" l="1"/>
  <c r="G961" i="2"/>
  <c r="H961" i="2"/>
  <c r="G60" i="2"/>
  <c r="H60" i="2"/>
  <c r="F60" i="2"/>
  <c r="I192" i="1"/>
  <c r="I191" i="1" s="1"/>
  <c r="H192" i="1"/>
  <c r="H191" i="1" s="1"/>
  <c r="G192" i="1"/>
  <c r="G191" i="1" s="1"/>
  <c r="G190" i="1" l="1"/>
  <c r="G189" i="1" s="1"/>
  <c r="G188" i="1" s="1"/>
  <c r="D21" i="3" s="1"/>
  <c r="H190" i="1"/>
  <c r="H189" i="1" s="1"/>
  <c r="H188" i="1" s="1"/>
  <c r="E21" i="3" s="1"/>
  <c r="I190" i="1"/>
  <c r="I189" i="1" s="1"/>
  <c r="I188" i="1" s="1"/>
  <c r="F21" i="3" s="1"/>
  <c r="G82" i="2" l="1"/>
  <c r="H82" i="2"/>
  <c r="F82" i="2"/>
  <c r="G44" i="2" l="1"/>
  <c r="G43" i="2" s="1"/>
  <c r="G42" i="2" s="1"/>
  <c r="G41" i="2" s="1"/>
  <c r="H44" i="2"/>
  <c r="H43" i="2" s="1"/>
  <c r="H42" i="2" s="1"/>
  <c r="H41" i="2" s="1"/>
  <c r="G824" i="2"/>
  <c r="H824" i="2"/>
  <c r="G1119" i="1"/>
  <c r="F824" i="2" s="1"/>
  <c r="I1118" i="1"/>
  <c r="I1117" i="1" s="1"/>
  <c r="H1118" i="1"/>
  <c r="H1117" i="1" s="1"/>
  <c r="G1159" i="1"/>
  <c r="G1158" i="1" s="1"/>
  <c r="G1157" i="1" s="1"/>
  <c r="G1156" i="1" s="1"/>
  <c r="G1155" i="1" s="1"/>
  <c r="I1158" i="1"/>
  <c r="I1157" i="1" s="1"/>
  <c r="I1156" i="1" s="1"/>
  <c r="I1155" i="1" s="1"/>
  <c r="H1158" i="1"/>
  <c r="H1157" i="1" s="1"/>
  <c r="H1156" i="1" s="1"/>
  <c r="H1155" i="1" s="1"/>
  <c r="F44" i="2" l="1"/>
  <c r="F43" i="2" s="1"/>
  <c r="F42" i="2" s="1"/>
  <c r="F41" i="2" s="1"/>
  <c r="F40" i="2" s="1"/>
  <c r="G1118" i="1"/>
  <c r="G1117" i="1" s="1"/>
  <c r="G40" i="2"/>
  <c r="H40" i="2"/>
  <c r="G619" i="2" l="1"/>
  <c r="H619" i="2"/>
  <c r="F619" i="2"/>
  <c r="G626" i="2"/>
  <c r="H626" i="2"/>
  <c r="F626" i="2"/>
  <c r="G612" i="2"/>
  <c r="H612" i="2"/>
  <c r="F612" i="2"/>
  <c r="G956" i="1" l="1"/>
  <c r="G939" i="1"/>
  <c r="G928" i="1"/>
  <c r="G63" i="2" l="1"/>
  <c r="H63" i="2"/>
  <c r="F63" i="2"/>
  <c r="G81" i="2"/>
  <c r="H81" i="2"/>
  <c r="F81" i="2"/>
  <c r="G290" i="2"/>
  <c r="H290" i="2"/>
  <c r="F290" i="2"/>
  <c r="G426" i="1" l="1"/>
  <c r="G425" i="1" s="1"/>
  <c r="G378" i="1"/>
  <c r="G106" i="1" l="1"/>
  <c r="F909" i="2" l="1"/>
  <c r="H909" i="2"/>
  <c r="G909" i="2"/>
  <c r="G754" i="2" l="1"/>
  <c r="H754" i="2"/>
  <c r="F754" i="2"/>
  <c r="G358" i="2"/>
  <c r="G357" i="2" s="1"/>
  <c r="H358" i="2"/>
  <c r="H357" i="2" s="1"/>
  <c r="F358" i="2"/>
  <c r="F357" i="2" s="1"/>
  <c r="I1369" i="1"/>
  <c r="I1368" i="1" s="1"/>
  <c r="H1369" i="1"/>
  <c r="H1368" i="1" s="1"/>
  <c r="G1308" i="1"/>
  <c r="G1307" i="1" s="1"/>
  <c r="G1306" i="1" s="1"/>
  <c r="G1305" i="1" s="1"/>
  <c r="H1132" i="1"/>
  <c r="I1132" i="1"/>
  <c r="G1132" i="1"/>
  <c r="G682" i="2"/>
  <c r="H682" i="2"/>
  <c r="G683" i="2"/>
  <c r="H683" i="2"/>
  <c r="F683" i="2"/>
  <c r="F682" i="2"/>
  <c r="H1046" i="1"/>
  <c r="I1046" i="1"/>
  <c r="G1046" i="1"/>
  <c r="F681" i="2" l="1"/>
  <c r="H681" i="2"/>
  <c r="G681" i="2"/>
  <c r="G158" i="2" l="1"/>
  <c r="H158" i="2"/>
  <c r="F158" i="2"/>
  <c r="H411" i="2"/>
  <c r="G422" i="2"/>
  <c r="G421" i="2" s="1"/>
  <c r="H422" i="2"/>
  <c r="F422" i="2"/>
  <c r="F421" i="2" s="1"/>
  <c r="F412" i="2" s="1"/>
  <c r="G351" i="2"/>
  <c r="H351" i="2"/>
  <c r="F351" i="2"/>
  <c r="G353" i="2"/>
  <c r="G352" i="2" s="1"/>
  <c r="H353" i="2"/>
  <c r="H352" i="2" s="1"/>
  <c r="F353" i="2"/>
  <c r="F352" i="2" s="1"/>
  <c r="G356" i="2"/>
  <c r="H356" i="2"/>
  <c r="F356" i="2"/>
  <c r="G361" i="2"/>
  <c r="H361" i="2"/>
  <c r="F361" i="2"/>
  <c r="G364" i="2"/>
  <c r="H364" i="2"/>
  <c r="F364" i="2"/>
  <c r="G372" i="2"/>
  <c r="H372" i="2"/>
  <c r="F372" i="2"/>
  <c r="G375" i="2"/>
  <c r="H375" i="2"/>
  <c r="F375" i="2"/>
  <c r="G381" i="2"/>
  <c r="G380" i="2" s="1"/>
  <c r="H381" i="2"/>
  <c r="H380" i="2" s="1"/>
  <c r="F381" i="2"/>
  <c r="F380" i="2" s="1"/>
  <c r="G389" i="2"/>
  <c r="H389" i="2"/>
  <c r="F389" i="2"/>
  <c r="G392" i="2"/>
  <c r="H392" i="2"/>
  <c r="F392" i="2"/>
  <c r="G395" i="2"/>
  <c r="H395" i="2"/>
  <c r="F395" i="2"/>
  <c r="G400" i="2"/>
  <c r="H400" i="2"/>
  <c r="F400" i="2"/>
  <c r="G404" i="2"/>
  <c r="G403" i="2" s="1"/>
  <c r="H404" i="2"/>
  <c r="H403" i="2" s="1"/>
  <c r="F404" i="2"/>
  <c r="F403" i="2" s="1"/>
  <c r="G407" i="2"/>
  <c r="H407" i="2"/>
  <c r="F407" i="2"/>
  <c r="G410" i="2"/>
  <c r="H410" i="2"/>
  <c r="G409" i="2"/>
  <c r="H409" i="2"/>
  <c r="F410" i="2"/>
  <c r="F411" i="2" l="1"/>
  <c r="G412" i="2"/>
  <c r="G411" i="2" s="1"/>
  <c r="H408" i="2"/>
  <c r="G408" i="2"/>
  <c r="I500" i="1"/>
  <c r="H500" i="1"/>
  <c r="G500" i="1"/>
  <c r="I502" i="1"/>
  <c r="H502" i="1"/>
  <c r="G502" i="1"/>
  <c r="I504" i="1"/>
  <c r="H504" i="1"/>
  <c r="G504" i="1"/>
  <c r="I506" i="1"/>
  <c r="H506" i="1"/>
  <c r="G506" i="1"/>
  <c r="I508" i="1"/>
  <c r="H508" i="1"/>
  <c r="G508" i="1"/>
  <c r="I512" i="1"/>
  <c r="H512" i="1"/>
  <c r="G512" i="1"/>
  <c r="I514" i="1"/>
  <c r="H514" i="1"/>
  <c r="G514" i="1"/>
  <c r="I516" i="1"/>
  <c r="H516" i="1"/>
  <c r="G516" i="1"/>
  <c r="I520" i="1"/>
  <c r="H520" i="1"/>
  <c r="G520" i="1"/>
  <c r="I522" i="1"/>
  <c r="H522" i="1"/>
  <c r="G522" i="1"/>
  <c r="I524" i="1"/>
  <c r="H524" i="1"/>
  <c r="G524" i="1"/>
  <c r="I526" i="1"/>
  <c r="H526" i="1"/>
  <c r="G526" i="1"/>
  <c r="I528" i="1"/>
  <c r="H528" i="1"/>
  <c r="G528" i="1"/>
  <c r="I530" i="1"/>
  <c r="H530" i="1"/>
  <c r="G530" i="1"/>
  <c r="H532" i="1"/>
  <c r="I532" i="1"/>
  <c r="G532" i="1"/>
  <c r="H538" i="1"/>
  <c r="H535" i="1" s="1"/>
  <c r="H534" i="1" s="1"/>
  <c r="I538" i="1"/>
  <c r="I535" i="1" s="1"/>
  <c r="I534" i="1" s="1"/>
  <c r="G538" i="1"/>
  <c r="G534" i="1" s="1"/>
  <c r="F409" i="2"/>
  <c r="F408" i="2" s="1"/>
  <c r="H406" i="2"/>
  <c r="H405" i="2" s="1"/>
  <c r="G406" i="2"/>
  <c r="G405" i="2" s="1"/>
  <c r="F406" i="2"/>
  <c r="F405" i="2" s="1"/>
  <c r="H402" i="2"/>
  <c r="H401" i="2" s="1"/>
  <c r="G402" i="2"/>
  <c r="G401" i="2" s="1"/>
  <c r="F402" i="2"/>
  <c r="F401" i="2" s="1"/>
  <c r="H399" i="2"/>
  <c r="H398" i="2" s="1"/>
  <c r="G399" i="2"/>
  <c r="G398" i="2" s="1"/>
  <c r="F399" i="2"/>
  <c r="F398" i="2" s="1"/>
  <c r="H397" i="2"/>
  <c r="H396" i="2" s="1"/>
  <c r="G397" i="2"/>
  <c r="G396" i="2" s="1"/>
  <c r="F397" i="2"/>
  <c r="F396" i="2" s="1"/>
  <c r="H394" i="2"/>
  <c r="H393" i="2" s="1"/>
  <c r="G394" i="2"/>
  <c r="G393" i="2" s="1"/>
  <c r="F394" i="2"/>
  <c r="F393" i="2" s="1"/>
  <c r="H391" i="2"/>
  <c r="H390" i="2" s="1"/>
  <c r="G391" i="2"/>
  <c r="G390" i="2" s="1"/>
  <c r="F391" i="2"/>
  <c r="F390" i="2" s="1"/>
  <c r="H388" i="2"/>
  <c r="H387" i="2" s="1"/>
  <c r="G388" i="2"/>
  <c r="G387" i="2" s="1"/>
  <c r="F388" i="2"/>
  <c r="F387" i="2" s="1"/>
  <c r="H385" i="2"/>
  <c r="H384" i="2" s="1"/>
  <c r="G385" i="2"/>
  <c r="G384" i="2" s="1"/>
  <c r="F385" i="2"/>
  <c r="F384" i="2" s="1"/>
  <c r="H383" i="2"/>
  <c r="H382" i="2" s="1"/>
  <c r="G383" i="2"/>
  <c r="G382" i="2" s="1"/>
  <c r="F383" i="2"/>
  <c r="F382" i="2" s="1"/>
  <c r="H379" i="2"/>
  <c r="H378" i="2" s="1"/>
  <c r="G379" i="2"/>
  <c r="G378" i="2" s="1"/>
  <c r="F379" i="2"/>
  <c r="F378" i="2" s="1"/>
  <c r="H377" i="2"/>
  <c r="H376" i="2" s="1"/>
  <c r="G377" i="2"/>
  <c r="G376" i="2" s="1"/>
  <c r="F377" i="2"/>
  <c r="F376" i="2" s="1"/>
  <c r="H374" i="2"/>
  <c r="H373" i="2" s="1"/>
  <c r="G374" i="2"/>
  <c r="G373" i="2" s="1"/>
  <c r="F374" i="2"/>
  <c r="F373" i="2" s="1"/>
  <c r="H371" i="2"/>
  <c r="H370" i="2" s="1"/>
  <c r="G371" i="2"/>
  <c r="G370" i="2" s="1"/>
  <c r="F371" i="2"/>
  <c r="F370" i="2" s="1"/>
  <c r="H369" i="2"/>
  <c r="H368" i="2" s="1"/>
  <c r="G369" i="2"/>
  <c r="G368" i="2" s="1"/>
  <c r="F369" i="2"/>
  <c r="F368" i="2" s="1"/>
  <c r="H366" i="2"/>
  <c r="H365" i="2" s="1"/>
  <c r="G366" i="2"/>
  <c r="G365" i="2" s="1"/>
  <c r="F366" i="2"/>
  <c r="F365" i="2" s="1"/>
  <c r="H363" i="2"/>
  <c r="H362" i="2" s="1"/>
  <c r="G363" i="2"/>
  <c r="G362" i="2" s="1"/>
  <c r="F363" i="2"/>
  <c r="F362" i="2" s="1"/>
  <c r="H360" i="2"/>
  <c r="H359" i="2" s="1"/>
  <c r="G360" i="2"/>
  <c r="G359" i="2" s="1"/>
  <c r="F360" i="2"/>
  <c r="F359" i="2" s="1"/>
  <c r="H355" i="2"/>
  <c r="H354" i="2" s="1"/>
  <c r="G355" i="2"/>
  <c r="G354" i="2" s="1"/>
  <c r="F355" i="2"/>
  <c r="F354" i="2" s="1"/>
  <c r="G350" i="2"/>
  <c r="G349" i="2" s="1"/>
  <c r="H350" i="2"/>
  <c r="H349" i="2" s="1"/>
  <c r="F350" i="2"/>
  <c r="F349" i="2" s="1"/>
  <c r="I304" i="1"/>
  <c r="H304" i="1"/>
  <c r="G304" i="1"/>
  <c r="I302" i="1"/>
  <c r="H302" i="1"/>
  <c r="G302" i="1"/>
  <c r="I300" i="1"/>
  <c r="H300" i="1"/>
  <c r="G300" i="1"/>
  <c r="I298" i="1"/>
  <c r="H298" i="1"/>
  <c r="G298" i="1"/>
  <c r="I296" i="1"/>
  <c r="H296" i="1"/>
  <c r="G296" i="1"/>
  <c r="I294" i="1"/>
  <c r="H294" i="1"/>
  <c r="G294" i="1"/>
  <c r="I292" i="1"/>
  <c r="H292" i="1"/>
  <c r="G292" i="1"/>
  <c r="I290" i="1"/>
  <c r="H290" i="1"/>
  <c r="G290" i="1"/>
  <c r="I288" i="1"/>
  <c r="H288" i="1"/>
  <c r="G288" i="1"/>
  <c r="I286" i="1"/>
  <c r="H286" i="1"/>
  <c r="G286" i="1"/>
  <c r="I284" i="1"/>
  <c r="H284" i="1"/>
  <c r="G284" i="1"/>
  <c r="I282" i="1"/>
  <c r="H282" i="1"/>
  <c r="G282" i="1"/>
  <c r="I280" i="1"/>
  <c r="H280" i="1"/>
  <c r="G280" i="1"/>
  <c r="I278" i="1"/>
  <c r="H278" i="1"/>
  <c r="G278" i="1"/>
  <c r="I276" i="1"/>
  <c r="H276" i="1"/>
  <c r="G276" i="1"/>
  <c r="I274" i="1"/>
  <c r="H274" i="1"/>
  <c r="G274" i="1"/>
  <c r="I272" i="1"/>
  <c r="H272" i="1"/>
  <c r="G272" i="1"/>
  <c r="I270" i="1"/>
  <c r="H270" i="1"/>
  <c r="G270" i="1"/>
  <c r="I268" i="1"/>
  <c r="H268" i="1"/>
  <c r="G268" i="1"/>
  <c r="H266" i="1"/>
  <c r="I266" i="1"/>
  <c r="G266" i="1"/>
  <c r="G498" i="1" l="1"/>
  <c r="I262" i="1"/>
  <c r="I261" i="1" s="1"/>
  <c r="H262" i="1"/>
  <c r="H261" i="1" s="1"/>
  <c r="G262" i="1"/>
  <c r="G261" i="1" s="1"/>
  <c r="G178" i="2"/>
  <c r="G177" i="2" s="1"/>
  <c r="G176" i="2" s="1"/>
  <c r="H178" i="2"/>
  <c r="H177" i="2" s="1"/>
  <c r="H176" i="2" s="1"/>
  <c r="F178" i="2"/>
  <c r="F177" i="2" s="1"/>
  <c r="F176" i="2" s="1"/>
  <c r="G202" i="1"/>
  <c r="G201" i="1" s="1"/>
  <c r="G200" i="1" s="1"/>
  <c r="G956" i="2"/>
  <c r="G955" i="2" s="1"/>
  <c r="H956" i="2"/>
  <c r="H955" i="2" s="1"/>
  <c r="F956" i="2"/>
  <c r="F955" i="2" s="1"/>
  <c r="G156" i="1"/>
  <c r="G155" i="1" s="1"/>
  <c r="G448" i="2"/>
  <c r="H448" i="2"/>
  <c r="F448" i="2"/>
  <c r="I183" i="1"/>
  <c r="I182" i="1" s="1"/>
  <c r="I181" i="1" s="1"/>
  <c r="H183" i="1"/>
  <c r="H182" i="1" s="1"/>
  <c r="H181" i="1" s="1"/>
  <c r="G183" i="1"/>
  <c r="G182" i="1" s="1"/>
  <c r="G181" i="1" s="1"/>
  <c r="I180" i="1"/>
  <c r="I179" i="1" s="1"/>
  <c r="I178" i="1" s="1"/>
  <c r="I177" i="1" s="1"/>
  <c r="H180" i="1"/>
  <c r="H179" i="1" s="1"/>
  <c r="H178" i="1" s="1"/>
  <c r="H177" i="1" s="1"/>
  <c r="F444" i="2"/>
  <c r="I176" i="1" l="1"/>
  <c r="H176" i="1"/>
  <c r="G179" i="1"/>
  <c r="G178" i="1" s="1"/>
  <c r="G177" i="1" s="1"/>
  <c r="G176" i="1" s="1"/>
  <c r="H444" i="2"/>
  <c r="G444" i="2"/>
  <c r="F517" i="2" l="1"/>
  <c r="G517" i="2"/>
  <c r="H517" i="2"/>
  <c r="G516" i="2"/>
  <c r="H516" i="2"/>
  <c r="F516" i="2"/>
  <c r="I806" i="1"/>
  <c r="H806" i="1"/>
  <c r="G806" i="1"/>
  <c r="G515" i="2" l="1"/>
  <c r="H515" i="2"/>
  <c r="F515" i="2"/>
  <c r="G752" i="2"/>
  <c r="H752" i="2"/>
  <c r="F752" i="2"/>
  <c r="G750" i="2"/>
  <c r="H750" i="2"/>
  <c r="F750" i="2"/>
  <c r="G833" i="2"/>
  <c r="H833" i="2"/>
  <c r="F834" i="2"/>
  <c r="F835" i="2"/>
  <c r="F837" i="2"/>
  <c r="F836" i="2" s="1"/>
  <c r="F839" i="2"/>
  <c r="F840" i="2"/>
  <c r="F842" i="2"/>
  <c r="F843" i="2"/>
  <c r="F845" i="2"/>
  <c r="F844" i="2" s="1"/>
  <c r="F847" i="2"/>
  <c r="F848" i="2"/>
  <c r="F851" i="2"/>
  <c r="F852" i="2"/>
  <c r="F853" i="2"/>
  <c r="F854" i="2"/>
  <c r="F860" i="2"/>
  <c r="F859" i="2" s="1"/>
  <c r="F858" i="2" s="1"/>
  <c r="F857" i="2" s="1"/>
  <c r="F856" i="2" s="1"/>
  <c r="F867" i="2"/>
  <c r="F866" i="2" s="1"/>
  <c r="F871" i="2"/>
  <c r="F870" i="2" s="1"/>
  <c r="F869" i="2" s="1"/>
  <c r="F874" i="2"/>
  <c r="F873" i="2" s="1"/>
  <c r="F876" i="2"/>
  <c r="F875" i="2" s="1"/>
  <c r="F880" i="2"/>
  <c r="F881" i="2"/>
  <c r="F883" i="2"/>
  <c r="F884" i="2"/>
  <c r="F886" i="2"/>
  <c r="F885" i="2" s="1"/>
  <c r="F889" i="2"/>
  <c r="F890" i="2"/>
  <c r="F891" i="2"/>
  <c r="F894" i="2"/>
  <c r="F895" i="2"/>
  <c r="F896" i="2"/>
  <c r="F897" i="2"/>
  <c r="F898" i="2"/>
  <c r="F902" i="2"/>
  <c r="F903" i="2"/>
  <c r="F904" i="2"/>
  <c r="F905" i="2"/>
  <c r="F908" i="2"/>
  <c r="F910" i="2"/>
  <c r="F911" i="2"/>
  <c r="F914" i="2"/>
  <c r="F913" i="2" s="1"/>
  <c r="F912" i="2" s="1"/>
  <c r="F928" i="2"/>
  <c r="F927" i="2" s="1"/>
  <c r="F930" i="2"/>
  <c r="F929" i="2" s="1"/>
  <c r="F932" i="2"/>
  <c r="F933" i="2"/>
  <c r="F934" i="2"/>
  <c r="F936" i="2"/>
  <c r="F935" i="2" s="1"/>
  <c r="F938" i="2"/>
  <c r="F939" i="2"/>
  <c r="F941" i="2"/>
  <c r="F940" i="2" s="1"/>
  <c r="F943" i="2"/>
  <c r="F944" i="2"/>
  <c r="F945" i="2"/>
  <c r="F946" i="2"/>
  <c r="F950" i="2"/>
  <c r="F949" i="2" s="1"/>
  <c r="F952" i="2"/>
  <c r="F953" i="2"/>
  <c r="F954" i="2"/>
  <c r="F959" i="2"/>
  <c r="F960" i="2"/>
  <c r="F965" i="2"/>
  <c r="F966" i="2"/>
  <c r="F833" i="2"/>
  <c r="F850" i="2" l="1"/>
  <c r="F849" i="2" s="1"/>
  <c r="F942" i="2"/>
  <c r="F900" i="2"/>
  <c r="F899" i="2" s="1"/>
  <c r="F907" i="2"/>
  <c r="F906" i="2" s="1"/>
  <c r="F841" i="2"/>
  <c r="F888" i="2"/>
  <c r="F887" i="2" s="1"/>
  <c r="F882" i="2"/>
  <c r="F838" i="2"/>
  <c r="F937" i="2"/>
  <c r="F931" i="2"/>
  <c r="F951" i="2"/>
  <c r="F893" i="2"/>
  <c r="F892" i="2" s="1"/>
  <c r="F872" i="2"/>
  <c r="F868" i="2" s="1"/>
  <c r="F879" i="2"/>
  <c r="F964" i="2"/>
  <c r="F958" i="2"/>
  <c r="H1230" i="1"/>
  <c r="I1230" i="1"/>
  <c r="G1230" i="1"/>
  <c r="F846" i="2" s="1"/>
  <c r="H1228" i="1"/>
  <c r="I1228" i="1"/>
  <c r="G1228" i="1"/>
  <c r="G1225" i="1"/>
  <c r="H1222" i="1"/>
  <c r="I1222" i="1"/>
  <c r="G1222" i="1"/>
  <c r="H1220" i="1"/>
  <c r="I1220" i="1"/>
  <c r="G1220" i="1"/>
  <c r="H1216" i="1"/>
  <c r="I1216" i="1"/>
  <c r="G1216" i="1"/>
  <c r="H1213" i="1"/>
  <c r="H1212" i="1" s="1"/>
  <c r="I1213" i="1"/>
  <c r="I1212" i="1" s="1"/>
  <c r="G1213" i="1"/>
  <c r="G1212" i="1" s="1"/>
  <c r="H1209" i="1"/>
  <c r="H1208" i="1" s="1"/>
  <c r="I1209" i="1"/>
  <c r="I1208" i="1" s="1"/>
  <c r="G1209" i="1"/>
  <c r="G1208" i="1" s="1"/>
  <c r="H1206" i="1"/>
  <c r="H1205" i="1" s="1"/>
  <c r="I1206" i="1"/>
  <c r="I1205" i="1" s="1"/>
  <c r="G1206" i="1"/>
  <c r="G1205" i="1" s="1"/>
  <c r="H1198" i="1"/>
  <c r="I1198" i="1"/>
  <c r="G1198" i="1"/>
  <c r="H1194" i="1"/>
  <c r="H1193" i="1" s="1"/>
  <c r="I1194" i="1"/>
  <c r="I1193" i="1" s="1"/>
  <c r="G1194" i="1"/>
  <c r="G1193" i="1" s="1"/>
  <c r="H1190" i="1"/>
  <c r="H1189" i="1" s="1"/>
  <c r="I1190" i="1"/>
  <c r="I1189" i="1" s="1"/>
  <c r="G1190" i="1"/>
  <c r="G1189" i="1" s="1"/>
  <c r="H1184" i="1"/>
  <c r="H1183" i="1" s="1"/>
  <c r="H1182" i="1" s="1"/>
  <c r="I1184" i="1"/>
  <c r="I1183" i="1" s="1"/>
  <c r="I1182" i="1" s="1"/>
  <c r="G1184" i="1"/>
  <c r="G1183" i="1" s="1"/>
  <c r="G1182" i="1" s="1"/>
  <c r="H1178" i="1"/>
  <c r="H1177" i="1" s="1"/>
  <c r="H1176" i="1" s="1"/>
  <c r="H1175" i="1" s="1"/>
  <c r="G1178" i="1"/>
  <c r="G1177" i="1" s="1"/>
  <c r="G1176" i="1" s="1"/>
  <c r="G1175" i="1" s="1"/>
  <c r="H1171" i="1"/>
  <c r="I1171" i="1"/>
  <c r="G1171" i="1"/>
  <c r="H1168" i="1"/>
  <c r="I1168" i="1"/>
  <c r="H1163" i="1"/>
  <c r="H1162" i="1" s="1"/>
  <c r="H1161" i="1" s="1"/>
  <c r="I1163" i="1"/>
  <c r="I1162" i="1" s="1"/>
  <c r="I1161" i="1" s="1"/>
  <c r="G1163" i="1"/>
  <c r="G1162" i="1" s="1"/>
  <c r="G1161" i="1" s="1"/>
  <c r="H1147" i="1"/>
  <c r="H1146" i="1" s="1"/>
  <c r="I1147" i="1"/>
  <c r="I1146" i="1" s="1"/>
  <c r="G1147" i="1"/>
  <c r="G1146" i="1" s="1"/>
  <c r="H1144" i="1"/>
  <c r="H1143" i="1" s="1"/>
  <c r="I1144" i="1"/>
  <c r="I1143" i="1" s="1"/>
  <c r="G1144" i="1"/>
  <c r="G1143" i="1" s="1"/>
  <c r="H1138" i="1"/>
  <c r="I1138" i="1"/>
  <c r="G1138" i="1"/>
  <c r="H1136" i="1"/>
  <c r="I1136" i="1"/>
  <c r="G1136" i="1"/>
  <c r="H1130" i="1"/>
  <c r="I1130" i="1"/>
  <c r="G1130" i="1"/>
  <c r="H1128" i="1"/>
  <c r="I1128" i="1"/>
  <c r="I1127" i="1" s="1"/>
  <c r="I1126" i="1" s="1"/>
  <c r="G1128" i="1"/>
  <c r="H1121" i="1"/>
  <c r="H1120" i="1" s="1"/>
  <c r="I1121" i="1"/>
  <c r="I1120" i="1" s="1"/>
  <c r="G1121" i="1"/>
  <c r="G1120" i="1" s="1"/>
  <c r="H1114" i="1"/>
  <c r="H1113" i="1" s="1"/>
  <c r="I1114" i="1"/>
  <c r="I1113" i="1" s="1"/>
  <c r="G1114" i="1"/>
  <c r="G1113" i="1" s="1"/>
  <c r="H1110" i="1"/>
  <c r="H1109" i="1" s="1"/>
  <c r="I1110" i="1"/>
  <c r="I1109" i="1" s="1"/>
  <c r="G1110" i="1"/>
  <c r="G1109" i="1" s="1"/>
  <c r="H1104" i="1"/>
  <c r="H1103" i="1" s="1"/>
  <c r="I1104" i="1"/>
  <c r="I1103" i="1" s="1"/>
  <c r="G1104" i="1"/>
  <c r="G1103" i="1" s="1"/>
  <c r="H1100" i="1"/>
  <c r="H1099" i="1" s="1"/>
  <c r="I1100" i="1"/>
  <c r="I1099" i="1" s="1"/>
  <c r="G1100" i="1"/>
  <c r="G1099" i="1" s="1"/>
  <c r="H1097" i="1"/>
  <c r="I1097" i="1"/>
  <c r="G1097" i="1"/>
  <c r="H1094" i="1"/>
  <c r="I1094" i="1"/>
  <c r="G1094" i="1"/>
  <c r="H1091" i="1"/>
  <c r="I1091" i="1"/>
  <c r="G1091" i="1"/>
  <c r="H1088" i="1"/>
  <c r="I1088" i="1"/>
  <c r="G1088" i="1"/>
  <c r="H1085" i="1"/>
  <c r="I1085" i="1"/>
  <c r="G1085" i="1"/>
  <c r="H1082" i="1"/>
  <c r="I1082" i="1"/>
  <c r="G1082" i="1"/>
  <c r="H1079" i="1"/>
  <c r="I1079" i="1"/>
  <c r="G1079" i="1"/>
  <c r="H1075" i="1"/>
  <c r="I1075" i="1"/>
  <c r="G1075" i="1"/>
  <c r="H1072" i="1"/>
  <c r="I1072" i="1"/>
  <c r="G1072" i="1"/>
  <c r="H1068" i="1"/>
  <c r="H1067" i="1" s="1"/>
  <c r="H1066" i="1" s="1"/>
  <c r="I1068" i="1"/>
  <c r="I1067" i="1" s="1"/>
  <c r="I1066" i="1" s="1"/>
  <c r="G1068" i="1"/>
  <c r="G1067" i="1" s="1"/>
  <c r="G1066" i="1" s="1"/>
  <c r="H1063" i="1"/>
  <c r="I1063" i="1"/>
  <c r="G1063" i="1"/>
  <c r="H1060" i="1"/>
  <c r="I1060" i="1"/>
  <c r="G1060" i="1"/>
  <c r="H1057" i="1"/>
  <c r="I1057" i="1"/>
  <c r="G1057" i="1"/>
  <c r="H1054" i="1"/>
  <c r="I1054" i="1"/>
  <c r="G1054" i="1"/>
  <c r="H1051" i="1"/>
  <c r="I1051" i="1"/>
  <c r="G1051" i="1"/>
  <c r="H1049" i="1"/>
  <c r="I1049" i="1"/>
  <c r="I1045" i="1" s="1"/>
  <c r="G1049" i="1"/>
  <c r="G1045" i="1" s="1"/>
  <c r="H1012" i="1"/>
  <c r="I1012" i="1"/>
  <c r="G1012" i="1"/>
  <c r="H1010" i="1"/>
  <c r="I1010" i="1"/>
  <c r="G1010" i="1"/>
  <c r="H1008" i="1"/>
  <c r="I1008" i="1"/>
  <c r="G1008" i="1"/>
  <c r="H1004" i="1"/>
  <c r="I1004" i="1"/>
  <c r="G1004" i="1"/>
  <c r="H1000" i="1"/>
  <c r="H999" i="1" s="1"/>
  <c r="I1000" i="1"/>
  <c r="I999" i="1" s="1"/>
  <c r="G1000" i="1"/>
  <c r="G999" i="1" s="1"/>
  <c r="G1020" i="1"/>
  <c r="G1022" i="1"/>
  <c r="G1021" i="1" s="1"/>
  <c r="G1026" i="1"/>
  <c r="G1025" i="1" s="1"/>
  <c r="G1029" i="1"/>
  <c r="G1028" i="1" s="1"/>
  <c r="G1036" i="1"/>
  <c r="G1035" i="1" s="1"/>
  <c r="H994" i="1"/>
  <c r="H993" i="1" s="1"/>
  <c r="I994" i="1"/>
  <c r="I993" i="1" s="1"/>
  <c r="G801" i="2"/>
  <c r="H801" i="2"/>
  <c r="F801" i="2"/>
  <c r="G792" i="2"/>
  <c r="H792" i="2"/>
  <c r="F792" i="2"/>
  <c r="H1045" i="1" l="1"/>
  <c r="H1102" i="1"/>
  <c r="G1102" i="1"/>
  <c r="I1102" i="1"/>
  <c r="G994" i="1"/>
  <c r="G993" i="1" s="1"/>
  <c r="H1127" i="1"/>
  <c r="H1126" i="1" s="1"/>
  <c r="G1127" i="1"/>
  <c r="G1126" i="1" s="1"/>
  <c r="G1016" i="1"/>
  <c r="G1015" i="1" s="1"/>
  <c r="G1014" i="1" s="1"/>
  <c r="I1071" i="1"/>
  <c r="I1070" i="1" s="1"/>
  <c r="H1071" i="1"/>
  <c r="H1070" i="1" s="1"/>
  <c r="H1188" i="1"/>
  <c r="G1056" i="1"/>
  <c r="G1071" i="1"/>
  <c r="G1070" i="1" s="1"/>
  <c r="I1197" i="1"/>
  <c r="G1197" i="1"/>
  <c r="H1003" i="1"/>
  <c r="H998" i="1" s="1"/>
  <c r="H1197" i="1"/>
  <c r="F878" i="2"/>
  <c r="F877" i="2" s="1"/>
  <c r="I1215" i="1"/>
  <c r="H1215" i="1"/>
  <c r="G1215" i="1"/>
  <c r="I1188" i="1"/>
  <c r="G1188" i="1"/>
  <c r="I1167" i="1"/>
  <c r="I1166" i="1" s="1"/>
  <c r="H1167" i="1"/>
  <c r="H1166" i="1" s="1"/>
  <c r="G1167" i="1"/>
  <c r="G1166" i="1" s="1"/>
  <c r="H1056" i="1"/>
  <c r="I1056" i="1"/>
  <c r="I1003" i="1"/>
  <c r="I998" i="1" s="1"/>
  <c r="G1003" i="1"/>
  <c r="G998" i="1" s="1"/>
  <c r="I1196" i="1" l="1"/>
  <c r="I1181" i="1"/>
  <c r="I1180" i="1" s="1"/>
  <c r="H1196" i="1"/>
  <c r="H1181" i="1" s="1"/>
  <c r="H1180" i="1" s="1"/>
  <c r="G1196" i="1"/>
  <c r="G1181" i="1" s="1"/>
  <c r="G1180" i="1" s="1"/>
  <c r="H1160" i="1"/>
  <c r="H1154" i="1" s="1"/>
  <c r="G1160" i="1"/>
  <c r="G1154" i="1" s="1"/>
  <c r="I1160" i="1"/>
  <c r="I1154" i="1" s="1"/>
  <c r="H1044" i="1"/>
  <c r="H1043" i="1" s="1"/>
  <c r="G1044" i="1"/>
  <c r="G1043" i="1" s="1"/>
  <c r="I1044" i="1"/>
  <c r="I1043" i="1" s="1"/>
  <c r="H1135" i="1"/>
  <c r="H1125" i="1" s="1"/>
  <c r="I1135" i="1"/>
  <c r="I1125" i="1" s="1"/>
  <c r="G1135" i="1"/>
  <c r="G1134" i="1" l="1"/>
  <c r="G1125" i="1" s="1"/>
  <c r="F748" i="2"/>
  <c r="G785" i="2"/>
  <c r="H785" i="2"/>
  <c r="F785" i="2"/>
  <c r="G789" i="2"/>
  <c r="H789" i="2"/>
  <c r="F789" i="2"/>
  <c r="G763" i="2"/>
  <c r="G762" i="2" s="1"/>
  <c r="H763" i="2"/>
  <c r="H762" i="2" s="1"/>
  <c r="F763" i="2"/>
  <c r="F762" i="2" s="1"/>
  <c r="G733" i="2"/>
  <c r="G732" i="2" s="1"/>
  <c r="H733" i="2"/>
  <c r="H732" i="2" s="1"/>
  <c r="F733" i="2"/>
  <c r="F732" i="2" s="1"/>
  <c r="G717" i="2"/>
  <c r="G716" i="2" s="1"/>
  <c r="H717" i="2"/>
  <c r="H716" i="2" s="1"/>
  <c r="F717" i="2"/>
  <c r="F716" i="2" s="1"/>
  <c r="G724" i="2"/>
  <c r="H724" i="2"/>
  <c r="F724" i="2"/>
  <c r="I1260" i="1"/>
  <c r="I1259" i="1" s="1"/>
  <c r="I1258" i="1" s="1"/>
  <c r="H1260" i="1"/>
  <c r="H1259" i="1" s="1"/>
  <c r="H1258" i="1" s="1"/>
  <c r="G1260" i="1"/>
  <c r="G1259" i="1" s="1"/>
  <c r="G1258" i="1" s="1"/>
  <c r="I1257" i="1"/>
  <c r="I1256" i="1" s="1"/>
  <c r="H1257" i="1"/>
  <c r="H1256" i="1" s="1"/>
  <c r="G1257" i="1"/>
  <c r="G1256" i="1" s="1"/>
  <c r="I1254" i="1"/>
  <c r="H1254" i="1"/>
  <c r="G1254" i="1"/>
  <c r="I1251" i="1"/>
  <c r="H1251" i="1"/>
  <c r="G1251" i="1"/>
  <c r="I1249" i="1"/>
  <c r="H1249" i="1"/>
  <c r="G1249" i="1"/>
  <c r="I1247" i="1"/>
  <c r="H1247" i="1"/>
  <c r="G1247" i="1"/>
  <c r="G818" i="2"/>
  <c r="G817" i="2" s="1"/>
  <c r="H818" i="2"/>
  <c r="H817" i="2" s="1"/>
  <c r="F818" i="2"/>
  <c r="F817" i="2" s="1"/>
  <c r="F832" i="2"/>
  <c r="F831" i="2" s="1"/>
  <c r="G832" i="2"/>
  <c r="H832" i="2"/>
  <c r="G834" i="2"/>
  <c r="H834" i="2"/>
  <c r="G835" i="2"/>
  <c r="H835" i="2"/>
  <c r="G837" i="2"/>
  <c r="G836" i="2" s="1"/>
  <c r="H837" i="2"/>
  <c r="H836" i="2" s="1"/>
  <c r="G839" i="2"/>
  <c r="H839" i="2"/>
  <c r="G840" i="2"/>
  <c r="H840" i="2"/>
  <c r="G842" i="2"/>
  <c r="H842" i="2"/>
  <c r="G843" i="2"/>
  <c r="H843" i="2"/>
  <c r="G845" i="2"/>
  <c r="G844" i="2" s="1"/>
  <c r="H845" i="2"/>
  <c r="H844" i="2" s="1"/>
  <c r="G846" i="2"/>
  <c r="H846" i="2"/>
  <c r="G847" i="2"/>
  <c r="H847" i="2"/>
  <c r="G848" i="2"/>
  <c r="H848" i="2"/>
  <c r="H822" i="2"/>
  <c r="F822" i="2"/>
  <c r="F813" i="2"/>
  <c r="G813" i="2"/>
  <c r="H813" i="2"/>
  <c r="G812" i="2"/>
  <c r="H812" i="2"/>
  <c r="F812" i="2"/>
  <c r="G806" i="2"/>
  <c r="H806" i="2"/>
  <c r="F806" i="2"/>
  <c r="G796" i="2"/>
  <c r="G795" i="2" s="1"/>
  <c r="H796" i="2"/>
  <c r="H795" i="2" s="1"/>
  <c r="F796" i="2"/>
  <c r="F795" i="2" s="1"/>
  <c r="G784" i="2"/>
  <c r="H784" i="2"/>
  <c r="F784" i="2"/>
  <c r="G781" i="2"/>
  <c r="H781" i="2"/>
  <c r="F781" i="2"/>
  <c r="G775" i="2"/>
  <c r="G774" i="2" s="1"/>
  <c r="G773" i="2" s="1"/>
  <c r="H775" i="2"/>
  <c r="H774" i="2" s="1"/>
  <c r="H773" i="2" s="1"/>
  <c r="F775" i="2"/>
  <c r="F774" i="2" s="1"/>
  <c r="F773" i="2" s="1"/>
  <c r="F720" i="2"/>
  <c r="G720" i="2"/>
  <c r="H720" i="2"/>
  <c r="G719" i="2"/>
  <c r="H719" i="2"/>
  <c r="F719" i="2"/>
  <c r="F708" i="2"/>
  <c r="G708" i="2"/>
  <c r="H708" i="2"/>
  <c r="F709" i="2"/>
  <c r="G709" i="2"/>
  <c r="H709" i="2"/>
  <c r="F710" i="2"/>
  <c r="G710" i="2"/>
  <c r="H710" i="2"/>
  <c r="G860" i="2"/>
  <c r="H860" i="2"/>
  <c r="F821" i="2"/>
  <c r="F825" i="2"/>
  <c r="G821" i="2"/>
  <c r="H821" i="2"/>
  <c r="F679" i="2"/>
  <c r="G679" i="2"/>
  <c r="H679" i="2"/>
  <c r="G678" i="2"/>
  <c r="H678" i="2"/>
  <c r="F678" i="2"/>
  <c r="G825" i="2"/>
  <c r="H825" i="2"/>
  <c r="F811" i="2"/>
  <c r="F814" i="2"/>
  <c r="F815" i="2"/>
  <c r="F816" i="2"/>
  <c r="G816" i="2"/>
  <c r="H816" i="2"/>
  <c r="G788" i="2"/>
  <c r="H788" i="2"/>
  <c r="F788" i="2"/>
  <c r="G794" i="2"/>
  <c r="G793" i="2" s="1"/>
  <c r="H794" i="2"/>
  <c r="H793" i="2" s="1"/>
  <c r="F794" i="2"/>
  <c r="F793" i="2" s="1"/>
  <c r="G799" i="2"/>
  <c r="G798" i="2" s="1"/>
  <c r="H799" i="2"/>
  <c r="H798" i="2" s="1"/>
  <c r="F799" i="2"/>
  <c r="F798" i="2" s="1"/>
  <c r="G731" i="2"/>
  <c r="G730" i="2" s="1"/>
  <c r="H731" i="2"/>
  <c r="H730" i="2" s="1"/>
  <c r="F731" i="2"/>
  <c r="F730" i="2" s="1"/>
  <c r="G729" i="2"/>
  <c r="H729" i="2"/>
  <c r="F729" i="2"/>
  <c r="G805" i="2"/>
  <c r="H805" i="2"/>
  <c r="F805" i="2"/>
  <c r="G808" i="2"/>
  <c r="H808" i="2"/>
  <c r="F808" i="2"/>
  <c r="G811" i="2"/>
  <c r="H811" i="2"/>
  <c r="G815" i="2"/>
  <c r="H815" i="2"/>
  <c r="G852" i="2"/>
  <c r="H852" i="2"/>
  <c r="G854" i="2"/>
  <c r="H854" i="2"/>
  <c r="G791" i="2"/>
  <c r="H791" i="2"/>
  <c r="F791" i="2"/>
  <c r="G787" i="2"/>
  <c r="H787" i="2"/>
  <c r="F787" i="2"/>
  <c r="G783" i="2"/>
  <c r="H783" i="2"/>
  <c r="F783" i="2"/>
  <c r="G780" i="2"/>
  <c r="H780" i="2"/>
  <c r="F780" i="2"/>
  <c r="G766" i="2"/>
  <c r="H766" i="2"/>
  <c r="F76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7" i="2"/>
  <c r="G747" i="2"/>
  <c r="H747" i="2"/>
  <c r="G748" i="2"/>
  <c r="H748" i="2"/>
  <c r="F751" i="2"/>
  <c r="G751" i="2"/>
  <c r="H751" i="2"/>
  <c r="F753" i="2"/>
  <c r="G753" i="2"/>
  <c r="H753" i="2"/>
  <c r="F755" i="2"/>
  <c r="G755" i="2"/>
  <c r="H755" i="2"/>
  <c r="G756" i="2"/>
  <c r="H756" i="2"/>
  <c r="F756" i="2"/>
  <c r="F722" i="2"/>
  <c r="G722" i="2"/>
  <c r="H722" i="2"/>
  <c r="F723" i="2"/>
  <c r="G723" i="2"/>
  <c r="H723" i="2"/>
  <c r="F726" i="2"/>
  <c r="G726" i="2"/>
  <c r="H726" i="2"/>
  <c r="F727" i="2"/>
  <c r="G727" i="2"/>
  <c r="H727" i="2"/>
  <c r="G728" i="2"/>
  <c r="H728" i="2"/>
  <c r="F734" i="2"/>
  <c r="G734" i="2"/>
  <c r="H734" i="2"/>
  <c r="F735" i="2"/>
  <c r="G735" i="2"/>
  <c r="H735" i="2"/>
  <c r="F736" i="2"/>
  <c r="G736" i="2"/>
  <c r="H736" i="2"/>
  <c r="F711" i="2"/>
  <c r="G711" i="2"/>
  <c r="H711" i="2"/>
  <c r="F712" i="2"/>
  <c r="G712" i="2"/>
  <c r="H712" i="2"/>
  <c r="G713" i="2"/>
  <c r="H713" i="2"/>
  <c r="F713" i="2"/>
  <c r="F687" i="2"/>
  <c r="G687" i="2"/>
  <c r="H687" i="2"/>
  <c r="F688" i="2"/>
  <c r="G688" i="2"/>
  <c r="H688" i="2"/>
  <c r="F690" i="2"/>
  <c r="F689" i="2" s="1"/>
  <c r="G690" i="2"/>
  <c r="G689" i="2" s="1"/>
  <c r="H690" i="2"/>
  <c r="H689" i="2" s="1"/>
  <c r="F693" i="2"/>
  <c r="G693" i="2"/>
  <c r="H693" i="2"/>
  <c r="F694" i="2"/>
  <c r="G694" i="2"/>
  <c r="H694" i="2"/>
  <c r="F696" i="2"/>
  <c r="G696" i="2"/>
  <c r="H696" i="2"/>
  <c r="F697" i="2"/>
  <c r="G697" i="2"/>
  <c r="H697" i="2"/>
  <c r="F699" i="2"/>
  <c r="G699" i="2"/>
  <c r="H699" i="2"/>
  <c r="F700" i="2"/>
  <c r="G700" i="2"/>
  <c r="H700" i="2"/>
  <c r="G685" i="2"/>
  <c r="G684" i="2" s="1"/>
  <c r="H685" i="2"/>
  <c r="H684" i="2" s="1"/>
  <c r="F685" i="2"/>
  <c r="F684" i="2" s="1"/>
  <c r="F759" i="2"/>
  <c r="G759" i="2"/>
  <c r="H759" i="2"/>
  <c r="F760" i="2"/>
  <c r="G760" i="2"/>
  <c r="H760" i="2"/>
  <c r="G853" i="2"/>
  <c r="G851" i="2"/>
  <c r="H814" i="2"/>
  <c r="G814" i="2"/>
  <c r="H807" i="2"/>
  <c r="G807" i="2"/>
  <c r="H804" i="2"/>
  <c r="G804" i="2"/>
  <c r="F804" i="2"/>
  <c r="H790" i="2"/>
  <c r="G790" i="2"/>
  <c r="H782" i="2"/>
  <c r="G782" i="2"/>
  <c r="H779" i="2"/>
  <c r="G779" i="2"/>
  <c r="F779" i="2"/>
  <c r="H772" i="2"/>
  <c r="H771" i="2" s="1"/>
  <c r="G772" i="2"/>
  <c r="G771" i="2" s="1"/>
  <c r="F772" i="2"/>
  <c r="F771" i="2" s="1"/>
  <c r="H768" i="2"/>
  <c r="H767" i="2" s="1"/>
  <c r="G768" i="2"/>
  <c r="G767" i="2" s="1"/>
  <c r="F768" i="2"/>
  <c r="F767" i="2" s="1"/>
  <c r="H765" i="2"/>
  <c r="G765" i="2"/>
  <c r="F765" i="2"/>
  <c r="H761" i="2"/>
  <c r="G761" i="2"/>
  <c r="F761" i="2"/>
  <c r="G703" i="2"/>
  <c r="H703" i="2"/>
  <c r="F703" i="2"/>
  <c r="F790" i="2"/>
  <c r="I1019" i="1"/>
  <c r="H786" i="2" s="1"/>
  <c r="H1019" i="1"/>
  <c r="G786" i="2" s="1"/>
  <c r="F786" i="2"/>
  <c r="F782" i="2"/>
  <c r="I1031" i="1"/>
  <c r="H853" i="2" s="1"/>
  <c r="H1029" i="1"/>
  <c r="H1028" i="1" s="1"/>
  <c r="I1026" i="1"/>
  <c r="I1025" i="1" s="1"/>
  <c r="H1026" i="1"/>
  <c r="H1025" i="1" s="1"/>
  <c r="I1022" i="1"/>
  <c r="I1021" i="1" s="1"/>
  <c r="H1022" i="1"/>
  <c r="H1021" i="1" s="1"/>
  <c r="F610" i="2"/>
  <c r="F609" i="2" s="1"/>
  <c r="F613" i="2"/>
  <c r="F611" i="2" s="1"/>
  <c r="F615" i="2"/>
  <c r="F614" i="2" s="1"/>
  <c r="F617" i="2"/>
  <c r="F616" i="2" s="1"/>
  <c r="F620" i="2"/>
  <c r="F618" i="2" s="1"/>
  <c r="F622" i="2"/>
  <c r="F621" i="2" s="1"/>
  <c r="F624" i="2"/>
  <c r="F623" i="2" s="1"/>
  <c r="F627" i="2"/>
  <c r="F625" i="2" s="1"/>
  <c r="F629" i="2"/>
  <c r="F628" i="2" s="1"/>
  <c r="G632" i="2"/>
  <c r="G631" i="2" s="1"/>
  <c r="H632" i="2"/>
  <c r="H631" i="2" s="1"/>
  <c r="I964" i="1"/>
  <c r="I963" i="1" s="1"/>
  <c r="H964" i="1"/>
  <c r="H963" i="1" s="1"/>
  <c r="G964" i="1"/>
  <c r="G963" i="1" s="1"/>
  <c r="I960" i="1"/>
  <c r="H960" i="1"/>
  <c r="H644" i="2"/>
  <c r="H643" i="2" s="1"/>
  <c r="F644" i="2"/>
  <c r="F643" i="2" s="1"/>
  <c r="G642" i="2"/>
  <c r="G641" i="2" s="1"/>
  <c r="F642" i="2"/>
  <c r="F641" i="2" s="1"/>
  <c r="H639" i="2"/>
  <c r="H638" i="2" s="1"/>
  <c r="H637" i="2" s="1"/>
  <c r="F639" i="2"/>
  <c r="F638" i="2" s="1"/>
  <c r="F637" i="2" s="1"/>
  <c r="G948" i="1"/>
  <c r="G950" i="1"/>
  <c r="G955" i="1"/>
  <c r="G969" i="1"/>
  <c r="G972" i="1"/>
  <c r="G975" i="1"/>
  <c r="G977" i="1"/>
  <c r="G986" i="1"/>
  <c r="G985" i="1" s="1"/>
  <c r="G989" i="1"/>
  <c r="G988" i="1" s="1"/>
  <c r="H951" i="1"/>
  <c r="H950" i="1" s="1"/>
  <c r="I950" i="1"/>
  <c r="I949" i="1"/>
  <c r="H642" i="2" s="1"/>
  <c r="H641" i="2" s="1"/>
  <c r="H948" i="1"/>
  <c r="G926" i="1"/>
  <c r="G931" i="1"/>
  <c r="G933" i="1"/>
  <c r="G935" i="1"/>
  <c r="G937" i="1"/>
  <c r="G942" i="1"/>
  <c r="G945" i="1"/>
  <c r="G944" i="1" s="1"/>
  <c r="H946" i="1"/>
  <c r="H945" i="1" s="1"/>
  <c r="H944" i="1" s="1"/>
  <c r="I945" i="1"/>
  <c r="I944" i="1" s="1"/>
  <c r="G850" i="2" l="1"/>
  <c r="G702" i="2"/>
  <c r="G701" i="2" s="1"/>
  <c r="F702" i="2"/>
  <c r="F701" i="2" s="1"/>
  <c r="H702" i="2"/>
  <c r="H701" i="2" s="1"/>
  <c r="H749" i="2"/>
  <c r="G749" i="2"/>
  <c r="F749" i="2"/>
  <c r="H959" i="1"/>
  <c r="F746" i="2"/>
  <c r="H1253" i="1"/>
  <c r="G770" i="2"/>
  <c r="G769" i="2" s="1"/>
  <c r="G1246" i="1"/>
  <c r="H1246" i="1"/>
  <c r="I1246" i="1"/>
  <c r="F770" i="2"/>
  <c r="F769" i="2" s="1"/>
  <c r="H770" i="2"/>
  <c r="H769" i="2" s="1"/>
  <c r="H746" i="2"/>
  <c r="G746" i="2"/>
  <c r="G841" i="2"/>
  <c r="G838" i="2"/>
  <c r="H841" i="2"/>
  <c r="H838" i="2"/>
  <c r="H831" i="2"/>
  <c r="G831" i="2"/>
  <c r="G692" i="2"/>
  <c r="F686" i="2"/>
  <c r="F680" i="2" s="1"/>
  <c r="F830" i="2"/>
  <c r="F778" i="2"/>
  <c r="F777" i="2" s="1"/>
  <c r="G778" i="2"/>
  <c r="G777" i="2" s="1"/>
  <c r="H778" i="2"/>
  <c r="H777" i="2" s="1"/>
  <c r="G695" i="2"/>
  <c r="H686" i="2"/>
  <c r="H680" i="2" s="1"/>
  <c r="F820" i="2"/>
  <c r="G764" i="2"/>
  <c r="H698" i="2"/>
  <c r="F695" i="2"/>
  <c r="H692" i="2"/>
  <c r="G686" i="2"/>
  <c r="G680" i="2" s="1"/>
  <c r="H820" i="2"/>
  <c r="G698" i="2"/>
  <c r="F698" i="2"/>
  <c r="H695" i="2"/>
  <c r="F692" i="2"/>
  <c r="G822" i="2"/>
  <c r="G820" i="2" s="1"/>
  <c r="F721" i="2"/>
  <c r="H721" i="2"/>
  <c r="G721" i="2"/>
  <c r="I1253" i="1"/>
  <c r="G1253" i="1"/>
  <c r="G718" i="2"/>
  <c r="H718" i="2"/>
  <c r="F718" i="2"/>
  <c r="F707" i="2"/>
  <c r="F706" i="2" s="1"/>
  <c r="F705" i="2" s="1"/>
  <c r="H826" i="2"/>
  <c r="H707" i="2"/>
  <c r="H706" i="2" s="1"/>
  <c r="H705" i="2" s="1"/>
  <c r="G707" i="2"/>
  <c r="G706" i="2" s="1"/>
  <c r="G705" i="2" s="1"/>
  <c r="F826" i="2"/>
  <c r="I1029" i="1"/>
  <c r="I1028" i="1" s="1"/>
  <c r="G826" i="2"/>
  <c r="F677" i="2"/>
  <c r="F676" i="2" s="1"/>
  <c r="G677" i="2"/>
  <c r="G676" i="2" s="1"/>
  <c r="H677" i="2"/>
  <c r="H676" i="2" s="1"/>
  <c r="H810" i="2"/>
  <c r="H809" i="2" s="1"/>
  <c r="H764" i="2"/>
  <c r="G810" i="2"/>
  <c r="G809" i="2" s="1"/>
  <c r="F810" i="2"/>
  <c r="F809" i="2" s="1"/>
  <c r="G725" i="2"/>
  <c r="H725" i="2"/>
  <c r="H803" i="2"/>
  <c r="H802" i="2" s="1"/>
  <c r="F807" i="2"/>
  <c r="F803" i="2" s="1"/>
  <c r="F802" i="2" s="1"/>
  <c r="G849" i="2"/>
  <c r="G803" i="2"/>
  <c r="G802" i="2" s="1"/>
  <c r="F764" i="2"/>
  <c r="H851" i="2"/>
  <c r="F758" i="2"/>
  <c r="H758" i="2"/>
  <c r="G758" i="2"/>
  <c r="H947" i="1"/>
  <c r="G947" i="1"/>
  <c r="F635" i="2"/>
  <c r="F634" i="2" s="1"/>
  <c r="F632" i="2"/>
  <c r="F631" i="2" s="1"/>
  <c r="H635" i="2"/>
  <c r="H634" i="2" s="1"/>
  <c r="H630" i="2" s="1"/>
  <c r="G635" i="2"/>
  <c r="G634" i="2" s="1"/>
  <c r="G630" i="2" s="1"/>
  <c r="F608" i="2"/>
  <c r="G968" i="1"/>
  <c r="G967" i="1" s="1"/>
  <c r="G966" i="1" s="1"/>
  <c r="G965" i="1" s="1"/>
  <c r="I959" i="1"/>
  <c r="G984" i="1"/>
  <c r="G983" i="1" s="1"/>
  <c r="G644" i="2"/>
  <c r="G643" i="2" s="1"/>
  <c r="G640" i="2" s="1"/>
  <c r="G959" i="1"/>
  <c r="G954" i="1" s="1"/>
  <c r="G953" i="1" s="1"/>
  <c r="G952" i="1" s="1"/>
  <c r="G639" i="2"/>
  <c r="G638" i="2" s="1"/>
  <c r="G637" i="2" s="1"/>
  <c r="I948" i="1"/>
  <c r="I947" i="1" s="1"/>
  <c r="F640" i="2"/>
  <c r="H640" i="2"/>
  <c r="G925" i="1"/>
  <c r="H850" i="2" l="1"/>
  <c r="H849" i="2" s="1"/>
  <c r="H1245" i="1"/>
  <c r="H1244" i="1" s="1"/>
  <c r="F819" i="2"/>
  <c r="G819" i="2"/>
  <c r="G1245" i="1"/>
  <c r="G1244" i="1" s="1"/>
  <c r="H819" i="2"/>
  <c r="I1245" i="1"/>
  <c r="I1244" i="1" s="1"/>
  <c r="G830" i="2"/>
  <c r="H715" i="2"/>
  <c r="G715" i="2"/>
  <c r="G924" i="1"/>
  <c r="G757" i="2"/>
  <c r="F691" i="2"/>
  <c r="G691" i="2"/>
  <c r="G675" i="2" s="1"/>
  <c r="H830" i="2"/>
  <c r="H757" i="2"/>
  <c r="F757" i="2"/>
  <c r="H691" i="2"/>
  <c r="F728" i="2"/>
  <c r="F725" i="2" s="1"/>
  <c r="F715" i="2" s="1"/>
  <c r="F630" i="2"/>
  <c r="F607" i="2" s="1"/>
  <c r="F675" i="2" l="1"/>
  <c r="G776" i="2"/>
  <c r="G714" i="2"/>
  <c r="H776" i="2"/>
  <c r="H675" i="2"/>
  <c r="F714" i="2"/>
  <c r="H714" i="2"/>
  <c r="G674" i="2" l="1"/>
  <c r="H674" i="2"/>
  <c r="F776" i="2" l="1"/>
  <c r="F674" i="2" l="1"/>
  <c r="F924" i="2" l="1"/>
  <c r="F923" i="2" s="1"/>
  <c r="G867" i="2" l="1"/>
  <c r="G866" i="2" s="1"/>
  <c r="G865" i="2"/>
  <c r="G864" i="2" s="1"/>
  <c r="H865" i="2"/>
  <c r="H864" i="2" s="1"/>
  <c r="G863" i="2" l="1"/>
  <c r="G862" i="2" s="1"/>
  <c r="H867" i="2" l="1"/>
  <c r="H866" i="2" s="1"/>
  <c r="H863" i="2" s="1"/>
  <c r="H862" i="2" s="1"/>
  <c r="H1325" i="1"/>
  <c r="G1325" i="1"/>
  <c r="G1324" i="1"/>
  <c r="F865" i="2" s="1"/>
  <c r="F864" i="2" s="1"/>
  <c r="F863" i="2" s="1"/>
  <c r="F862" i="2" s="1"/>
  <c r="F861" i="2" s="1"/>
  <c r="I1323" i="1"/>
  <c r="H1323" i="1"/>
  <c r="G1329" i="1"/>
  <c r="G1328" i="1" s="1"/>
  <c r="G1327" i="1" s="1"/>
  <c r="G1333" i="1"/>
  <c r="G1332" i="1" s="1"/>
  <c r="G1339" i="1"/>
  <c r="G1338" i="1" s="1"/>
  <c r="G1343" i="1"/>
  <c r="G1342" i="1" s="1"/>
  <c r="G1349" i="1"/>
  <c r="G1352" i="1"/>
  <c r="G1355" i="1"/>
  <c r="G1358" i="1"/>
  <c r="G1357" i="1" s="1"/>
  <c r="G1362" i="1"/>
  <c r="H1322" i="1" l="1"/>
  <c r="H1321" i="1" s="1"/>
  <c r="G1348" i="1"/>
  <c r="G1331" i="1"/>
  <c r="G1323" i="1"/>
  <c r="G1322" i="1" s="1"/>
  <c r="G1321" i="1" s="1"/>
  <c r="I1325" i="1"/>
  <c r="I1322" i="1" s="1"/>
  <c r="I1321" i="1" s="1"/>
  <c r="G1347" i="1" l="1"/>
  <c r="G1346" i="1" s="1"/>
  <c r="G1345" i="1" s="1"/>
  <c r="G1320" i="1"/>
  <c r="F569" i="2"/>
  <c r="G569" i="2"/>
  <c r="H569" i="2"/>
  <c r="F570" i="2"/>
  <c r="G570" i="2"/>
  <c r="H570" i="2"/>
  <c r="F530" i="2" l="1"/>
  <c r="G172" i="2"/>
  <c r="H172" i="2"/>
  <c r="F172" i="2"/>
  <c r="I388" i="1"/>
  <c r="I387" i="1" s="1"/>
  <c r="I381" i="1" s="1"/>
  <c r="H388" i="1"/>
  <c r="H387" i="1" s="1"/>
  <c r="H381" i="1" s="1"/>
  <c r="G388" i="1"/>
  <c r="G387" i="1" s="1"/>
  <c r="G271" i="2" l="1"/>
  <c r="G270" i="2" s="1"/>
  <c r="G269" i="2" s="1"/>
  <c r="G268" i="2" s="1"/>
  <c r="H271" i="2"/>
  <c r="H270" i="2" s="1"/>
  <c r="H269" i="2" s="1"/>
  <c r="H268" i="2" s="1"/>
  <c r="F271" i="2"/>
  <c r="F270" i="2" s="1"/>
  <c r="F269" i="2" s="1"/>
  <c r="F268" i="2" s="1"/>
  <c r="I410" i="1" l="1"/>
  <c r="I409" i="1" s="1"/>
  <c r="I408" i="1" s="1"/>
  <c r="H410" i="1"/>
  <c r="H409" i="1" s="1"/>
  <c r="H408" i="1" s="1"/>
  <c r="G410" i="1"/>
  <c r="G409" i="1" s="1"/>
  <c r="G408" i="1" s="1"/>
  <c r="G204" i="2" l="1"/>
  <c r="H204" i="2"/>
  <c r="F204" i="2"/>
  <c r="I395" i="1"/>
  <c r="I394" i="1" s="1"/>
  <c r="H395" i="1"/>
  <c r="H394" i="1" s="1"/>
  <c r="G395" i="1"/>
  <c r="G394" i="1" s="1"/>
  <c r="G167" i="2"/>
  <c r="G166" i="2" s="1"/>
  <c r="G165" i="2" s="1"/>
  <c r="H167" i="2"/>
  <c r="H166" i="2" s="1"/>
  <c r="H165" i="2" s="1"/>
  <c r="G383" i="1" l="1"/>
  <c r="G382" i="1" s="1"/>
  <c r="G381" i="1" s="1"/>
  <c r="F167" i="2"/>
  <c r="F166" i="2" s="1"/>
  <c r="F165" i="2" s="1"/>
  <c r="G325" i="2"/>
  <c r="G324" i="2" s="1"/>
  <c r="H325" i="2"/>
  <c r="H324" i="2" s="1"/>
  <c r="F325" i="2"/>
  <c r="F324" i="2" s="1"/>
  <c r="H483" i="1" l="1"/>
  <c r="I483" i="1"/>
  <c r="G483" i="1"/>
  <c r="G59" i="2" l="1"/>
  <c r="H59" i="2"/>
  <c r="F59" i="2"/>
  <c r="I637" i="1" l="1"/>
  <c r="H637" i="1"/>
  <c r="G952" i="2" l="1"/>
  <c r="H952" i="2"/>
  <c r="G953" i="2"/>
  <c r="H953" i="2"/>
  <c r="G954" i="2"/>
  <c r="H954" i="2"/>
  <c r="H951" i="2" l="1"/>
  <c r="G951" i="2"/>
  <c r="H318" i="1" l="1"/>
  <c r="H317" i="1" s="1"/>
  <c r="I318" i="1"/>
  <c r="I317" i="1" s="1"/>
  <c r="G318" i="1"/>
  <c r="G317" i="1" s="1"/>
  <c r="F922" i="2" l="1"/>
  <c r="F921" i="2" s="1"/>
  <c r="F926" i="2" l="1"/>
  <c r="F925" i="2" s="1"/>
  <c r="F920" i="2" s="1"/>
  <c r="H89" i="1" l="1"/>
  <c r="G908" i="2" l="1"/>
  <c r="H908" i="2"/>
  <c r="G911" i="2"/>
  <c r="H911" i="2"/>
  <c r="H1343" i="1"/>
  <c r="I1343" i="1"/>
  <c r="G207" i="2" l="1"/>
  <c r="H207" i="2"/>
  <c r="H206" i="2" s="1"/>
  <c r="H205" i="2" s="1"/>
  <c r="F207" i="2"/>
  <c r="F206" i="2" s="1"/>
  <c r="F205" i="2" s="1"/>
  <c r="G76" i="2"/>
  <c r="H76" i="2"/>
  <c r="F76" i="2"/>
  <c r="G77" i="2"/>
  <c r="H77" i="2"/>
  <c r="F77" i="2"/>
  <c r="H137" i="1"/>
  <c r="H136" i="1" s="1"/>
  <c r="I137" i="1"/>
  <c r="I136" i="1" s="1"/>
  <c r="G137" i="1"/>
  <c r="G136" i="1" s="1"/>
  <c r="G206" i="2" l="1"/>
  <c r="G205" i="2" s="1"/>
  <c r="H220" i="1"/>
  <c r="I220" i="1"/>
  <c r="G220" i="1"/>
  <c r="H492" i="2" l="1"/>
  <c r="H845" i="1"/>
  <c r="I845" i="1"/>
  <c r="G845" i="1"/>
  <c r="G492" i="2"/>
  <c r="F492" i="2"/>
  <c r="G315" i="2" l="1"/>
  <c r="G314" i="2" s="1"/>
  <c r="H315" i="2"/>
  <c r="H314" i="2" s="1"/>
  <c r="F315" i="2"/>
  <c r="F314" i="2" s="1"/>
  <c r="H478" i="1"/>
  <c r="H477" i="1" s="1"/>
  <c r="H476" i="1" s="1"/>
  <c r="H475" i="1" s="1"/>
  <c r="I478" i="1"/>
  <c r="I477" i="1" s="1"/>
  <c r="I476" i="1" s="1"/>
  <c r="I475" i="1" s="1"/>
  <c r="G478" i="1"/>
  <c r="G477" i="1" s="1"/>
  <c r="G476" i="1" s="1"/>
  <c r="G475" i="1" s="1"/>
  <c r="G308" i="2"/>
  <c r="G307" i="2" s="1"/>
  <c r="H308" i="2"/>
  <c r="H307" i="2" s="1"/>
  <c r="F308" i="2"/>
  <c r="F307" i="2" s="1"/>
  <c r="G910" i="1" l="1"/>
  <c r="G669" i="2"/>
  <c r="H669" i="2"/>
  <c r="F669" i="2"/>
  <c r="H903" i="1"/>
  <c r="I903" i="1"/>
  <c r="G903" i="1"/>
  <c r="G332" i="2" l="1"/>
  <c r="H332" i="2"/>
  <c r="F332" i="2"/>
  <c r="I489" i="1"/>
  <c r="I488" i="1" s="1"/>
  <c r="I487" i="1" s="1"/>
  <c r="H489" i="1"/>
  <c r="H488" i="1" s="1"/>
  <c r="H487" i="1" s="1"/>
  <c r="G489" i="1"/>
  <c r="G488" i="1" s="1"/>
  <c r="G487" i="1" s="1"/>
  <c r="H660" i="2" l="1"/>
  <c r="H659" i="2" s="1"/>
  <c r="G660" i="2"/>
  <c r="G659" i="2" s="1"/>
  <c r="F660" i="2"/>
  <c r="F659" i="2" s="1"/>
  <c r="H663" i="2"/>
  <c r="G663" i="2"/>
  <c r="F663" i="2"/>
  <c r="H662" i="2"/>
  <c r="G662" i="2"/>
  <c r="F662" i="2"/>
  <c r="H658" i="2"/>
  <c r="G658" i="2"/>
  <c r="F658" i="2"/>
  <c r="H657" i="2"/>
  <c r="G657" i="2"/>
  <c r="F657" i="2"/>
  <c r="F655" i="2"/>
  <c r="G655" i="2"/>
  <c r="H655" i="2"/>
  <c r="G654" i="2"/>
  <c r="H654" i="2"/>
  <c r="F654" i="2"/>
  <c r="G620" i="2"/>
  <c r="G618" i="2" s="1"/>
  <c r="H620" i="2"/>
  <c r="H618" i="2" s="1"/>
  <c r="H629" i="2"/>
  <c r="H628" i="2" s="1"/>
  <c r="G629" i="2"/>
  <c r="G628" i="2" s="1"/>
  <c r="H627" i="2"/>
  <c r="H625" i="2" s="1"/>
  <c r="G627" i="2"/>
  <c r="G625" i="2" s="1"/>
  <c r="H624" i="2"/>
  <c r="H623" i="2" s="1"/>
  <c r="G624" i="2"/>
  <c r="G623" i="2" s="1"/>
  <c r="H622" i="2"/>
  <c r="H621" i="2" s="1"/>
  <c r="G622" i="2"/>
  <c r="G621" i="2" s="1"/>
  <c r="H617" i="2"/>
  <c r="H616" i="2" s="1"/>
  <c r="G617" i="2"/>
  <c r="G616" i="2" s="1"/>
  <c r="H615" i="2"/>
  <c r="H614" i="2" s="1"/>
  <c r="G615" i="2"/>
  <c r="G614" i="2" s="1"/>
  <c r="H613" i="2"/>
  <c r="H611" i="2" s="1"/>
  <c r="G613" i="2"/>
  <c r="G611" i="2" s="1"/>
  <c r="G610" i="2"/>
  <c r="G609" i="2" s="1"/>
  <c r="H610" i="2"/>
  <c r="H609" i="2" s="1"/>
  <c r="G513" i="2"/>
  <c r="G512" i="2" s="1"/>
  <c r="H513" i="2"/>
  <c r="H512" i="2" s="1"/>
  <c r="F513" i="2"/>
  <c r="F512" i="2" s="1"/>
  <c r="H656" i="2" l="1"/>
  <c r="F661" i="2"/>
  <c r="G661" i="2"/>
  <c r="H653" i="2"/>
  <c r="F656" i="2"/>
  <c r="G656" i="2"/>
  <c r="H661" i="2"/>
  <c r="F653" i="2"/>
  <c r="G653" i="2"/>
  <c r="G608" i="2"/>
  <c r="G607" i="2" s="1"/>
  <c r="H608" i="2"/>
  <c r="H607" i="2" s="1"/>
  <c r="I27" i="1"/>
  <c r="I25" i="1"/>
  <c r="I22" i="1"/>
  <c r="I18" i="1"/>
  <c r="H27" i="1"/>
  <c r="H25" i="1"/>
  <c r="H22" i="1"/>
  <c r="H18" i="1"/>
  <c r="H652" i="2" l="1"/>
  <c r="G652" i="2"/>
  <c r="F652" i="2"/>
  <c r="H21" i="1"/>
  <c r="H20" i="1" s="1"/>
  <c r="I21" i="1"/>
  <c r="I20" i="1" s="1"/>
  <c r="F131" i="2" l="1"/>
  <c r="G131" i="2"/>
  <c r="H131" i="2"/>
  <c r="H148" i="1"/>
  <c r="I148" i="1"/>
  <c r="G148" i="1"/>
  <c r="G281" i="2" l="1"/>
  <c r="H281" i="2"/>
  <c r="F281" i="2"/>
  <c r="I470" i="1"/>
  <c r="I469" i="1" s="1"/>
  <c r="H470" i="1"/>
  <c r="H469" i="1" s="1"/>
  <c r="G470" i="1"/>
  <c r="G469" i="1" s="1"/>
  <c r="G164" i="2" l="1"/>
  <c r="G163" i="2" s="1"/>
  <c r="G162" i="2" s="1"/>
  <c r="H164" i="2"/>
  <c r="H163" i="2" s="1"/>
  <c r="H162" i="2" s="1"/>
  <c r="F171" i="2"/>
  <c r="F170" i="2" s="1"/>
  <c r="F175" i="2"/>
  <c r="F174" i="2" s="1"/>
  <c r="F173" i="2" s="1"/>
  <c r="F181" i="2"/>
  <c r="F180" i="2" s="1"/>
  <c r="F179" i="2" s="1"/>
  <c r="F185" i="2"/>
  <c r="F186" i="2"/>
  <c r="F187" i="2"/>
  <c r="F191" i="2"/>
  <c r="F192" i="2"/>
  <c r="F195" i="2"/>
  <c r="F196" i="2"/>
  <c r="F199" i="2"/>
  <c r="F200" i="2"/>
  <c r="F201" i="2"/>
  <c r="F212" i="2"/>
  <c r="F211" i="2" s="1"/>
  <c r="F210" i="2" s="1"/>
  <c r="F209" i="2" s="1"/>
  <c r="F208" i="2" s="1"/>
  <c r="F217" i="2"/>
  <c r="F216" i="2" s="1"/>
  <c r="F215" i="2" s="1"/>
  <c r="F214" i="2" s="1"/>
  <c r="F213" i="2" s="1"/>
  <c r="F222" i="2"/>
  <c r="F221" i="2" s="1"/>
  <c r="F220" i="2" s="1"/>
  <c r="F225" i="2"/>
  <c r="F224" i="2" s="1"/>
  <c r="F223" i="2" s="1"/>
  <c r="F230" i="2"/>
  <c r="F229" i="2" s="1"/>
  <c r="F228" i="2" s="1"/>
  <c r="F233" i="2"/>
  <c r="F232" i="2" s="1"/>
  <c r="F231" i="2" s="1"/>
  <c r="F238" i="2"/>
  <c r="F237" i="2" s="1"/>
  <c r="F236" i="2" s="1"/>
  <c r="F235" i="2" s="1"/>
  <c r="F242" i="2"/>
  <c r="F241" i="2" s="1"/>
  <c r="F240" i="2" s="1"/>
  <c r="F239" i="2" s="1"/>
  <c r="F247" i="2"/>
  <c r="F246" i="2" s="1"/>
  <c r="F245" i="2" s="1"/>
  <c r="F244" i="2" s="1"/>
  <c r="F253" i="2"/>
  <c r="F252" i="2" s="1"/>
  <c r="F251" i="2"/>
  <c r="F250" i="2" s="1"/>
  <c r="F257" i="2"/>
  <c r="F262" i="2"/>
  <c r="F261" i="2" s="1"/>
  <c r="F264" i="2"/>
  <c r="F263" i="2" s="1"/>
  <c r="F266" i="2"/>
  <c r="F265" i="2" s="1"/>
  <c r="F275" i="2"/>
  <c r="F274" i="2" s="1"/>
  <c r="F273" i="2" s="1"/>
  <c r="F280" i="2"/>
  <c r="F279" i="2" s="1"/>
  <c r="F284" i="2"/>
  <c r="F283" i="2" s="1"/>
  <c r="F282" i="2" s="1"/>
  <c r="F287" i="2"/>
  <c r="F286" i="2" s="1"/>
  <c r="F285" i="2" s="1"/>
  <c r="F291" i="2"/>
  <c r="F296" i="2"/>
  <c r="F295" i="2" s="1"/>
  <c r="F294" i="2" s="1"/>
  <c r="F299" i="2"/>
  <c r="F298" i="2" s="1"/>
  <c r="F297" i="2" s="1"/>
  <c r="F302" i="2"/>
  <c r="F301" i="2" s="1"/>
  <c r="F304" i="2"/>
  <c r="F303" i="2" s="1"/>
  <c r="F310" i="2"/>
  <c r="F309" i="2" s="1"/>
  <c r="F312" i="2"/>
  <c r="F311" i="2" s="1"/>
  <c r="F317" i="2"/>
  <c r="F316" i="2" s="1"/>
  <c r="F313" i="2" s="1"/>
  <c r="F320" i="2"/>
  <c r="F319" i="2" s="1"/>
  <c r="F318" i="2" s="1"/>
  <c r="F327" i="2"/>
  <c r="F328" i="2"/>
  <c r="F333" i="2"/>
  <c r="F337" i="2"/>
  <c r="F336" i="2" s="1"/>
  <c r="F339" i="2"/>
  <c r="F340" i="2"/>
  <c r="F341" i="2"/>
  <c r="F346" i="2"/>
  <c r="F345" i="2" s="1"/>
  <c r="F427" i="2"/>
  <c r="F426" i="2" s="1"/>
  <c r="F425" i="2" s="1"/>
  <c r="F430" i="2"/>
  <c r="F429" i="2" s="1"/>
  <c r="F428" i="2" s="1"/>
  <c r="F433" i="2"/>
  <c r="F432" i="2" s="1"/>
  <c r="F431" i="2" s="1"/>
  <c r="F436" i="2"/>
  <c r="F437" i="2"/>
  <c r="F439" i="2"/>
  <c r="F443" i="2"/>
  <c r="F442" i="2" s="1"/>
  <c r="F441" i="2" s="1"/>
  <c r="F447" i="2"/>
  <c r="F446" i="2" s="1"/>
  <c r="F445" i="2" s="1"/>
  <c r="F453" i="2"/>
  <c r="F454" i="2"/>
  <c r="F456" i="2"/>
  <c r="F457" i="2"/>
  <c r="F459" i="2"/>
  <c r="F458" i="2" s="1"/>
  <c r="F461" i="2"/>
  <c r="F462" i="2"/>
  <c r="F470" i="2"/>
  <c r="F471" i="2"/>
  <c r="F473" i="2"/>
  <c r="F475" i="2"/>
  <c r="F477" i="2"/>
  <c r="F478" i="2"/>
  <c r="F480" i="2"/>
  <c r="F481" i="2"/>
  <c r="F483" i="2"/>
  <c r="F485" i="2"/>
  <c r="F486" i="2"/>
  <c r="F488" i="2"/>
  <c r="F487" i="2" s="1"/>
  <c r="F490" i="2"/>
  <c r="F489" i="2" s="1"/>
  <c r="F493" i="2"/>
  <c r="F491" i="2" s="1"/>
  <c r="F495" i="2"/>
  <c r="F496" i="2"/>
  <c r="F498" i="2"/>
  <c r="F499" i="2"/>
  <c r="F501" i="2"/>
  <c r="F504" i="2"/>
  <c r="F505" i="2"/>
  <c r="F506" i="2"/>
  <c r="F507" i="2"/>
  <c r="F508" i="2"/>
  <c r="F509" i="2"/>
  <c r="F510" i="2"/>
  <c r="F519" i="2"/>
  <c r="F520" i="2"/>
  <c r="F522" i="2"/>
  <c r="F523" i="2"/>
  <c r="F526" i="2"/>
  <c r="F527" i="2"/>
  <c r="F531" i="2"/>
  <c r="F533" i="2"/>
  <c r="F534" i="2"/>
  <c r="F536" i="2"/>
  <c r="F537" i="2"/>
  <c r="F539" i="2"/>
  <c r="F540" i="2"/>
  <c r="F542" i="2"/>
  <c r="F543" i="2"/>
  <c r="F545" i="2"/>
  <c r="F546" i="2"/>
  <c r="F548" i="2"/>
  <c r="F549" i="2"/>
  <c r="F551" i="2"/>
  <c r="F552" i="2"/>
  <c r="F553" i="2"/>
  <c r="F554" i="2"/>
  <c r="F555" i="2"/>
  <c r="F556" i="2"/>
  <c r="F557" i="2"/>
  <c r="F558" i="2"/>
  <c r="F560" i="2"/>
  <c r="F561" i="2"/>
  <c r="F563" i="2"/>
  <c r="F564" i="2"/>
  <c r="F566" i="2"/>
  <c r="F567" i="2"/>
  <c r="F572" i="2"/>
  <c r="F573" i="2"/>
  <c r="F574" i="2"/>
  <c r="F592" i="2"/>
  <c r="F575" i="2"/>
  <c r="F593" i="2" s="1"/>
  <c r="F577" i="2"/>
  <c r="F579" i="2"/>
  <c r="F581" i="2"/>
  <c r="F583" i="2"/>
  <c r="F585" i="2"/>
  <c r="F587" i="2"/>
  <c r="F589" i="2"/>
  <c r="F590" i="2"/>
  <c r="F596" i="2"/>
  <c r="F599" i="2"/>
  <c r="F600" i="2"/>
  <c r="F605" i="2"/>
  <c r="F604" i="2" s="1"/>
  <c r="F603" i="2" s="1"/>
  <c r="F602" i="2" s="1"/>
  <c r="F601" i="2" s="1"/>
  <c r="F648" i="2"/>
  <c r="F649" i="2"/>
  <c r="F650" i="2"/>
  <c r="F651" i="2"/>
  <c r="F666" i="2"/>
  <c r="F667" i="2"/>
  <c r="F668" i="2"/>
  <c r="F672" i="2"/>
  <c r="F673" i="2"/>
  <c r="F164" i="2"/>
  <c r="F163" i="2" s="1"/>
  <c r="F162" i="2" s="1"/>
  <c r="H563" i="1"/>
  <c r="H562" i="1" s="1"/>
  <c r="H561" i="1" s="1"/>
  <c r="I563" i="1"/>
  <c r="I562" i="1" s="1"/>
  <c r="I561" i="1" s="1"/>
  <c r="G563" i="1"/>
  <c r="G562" i="1" s="1"/>
  <c r="G561" i="1" s="1"/>
  <c r="H171" i="2"/>
  <c r="H170" i="2" s="1"/>
  <c r="G171" i="2"/>
  <c r="G170" i="2" s="1"/>
  <c r="F255" i="2" l="1"/>
  <c r="F254" i="2" s="1"/>
  <c r="F503" i="2"/>
  <c r="F435" i="2"/>
  <c r="F434" i="2" s="1"/>
  <c r="F424" i="2" s="1"/>
  <c r="F423" i="2" s="1"/>
  <c r="F289" i="2"/>
  <c r="F288" i="2" s="1"/>
  <c r="F278" i="2" s="1"/>
  <c r="F344" i="2"/>
  <c r="F343" i="2" s="1"/>
  <c r="F342" i="2" s="1"/>
  <c r="F161" i="2"/>
  <c r="F272" i="2"/>
  <c r="F203" i="2"/>
  <c r="F202" i="2" s="1"/>
  <c r="F227" i="2"/>
  <c r="F226" i="2" s="1"/>
  <c r="F306" i="2"/>
  <c r="F305" i="2" s="1"/>
  <c r="F665" i="2"/>
  <c r="F664" i="2" s="1"/>
  <c r="F331" i="2"/>
  <c r="F330" i="2" s="1"/>
  <c r="F329" i="2" s="1"/>
  <c r="F455" i="2"/>
  <c r="F469" i="2"/>
  <c r="F249" i="2"/>
  <c r="F452" i="2"/>
  <c r="F260" i="2"/>
  <c r="F259" i="2" s="1"/>
  <c r="F258" i="2" s="1"/>
  <c r="F571" i="2"/>
  <c r="F460" i="2"/>
  <c r="F190" i="2"/>
  <c r="F189" i="2" s="1"/>
  <c r="F598" i="2"/>
  <c r="F597" i="2" s="1"/>
  <c r="F194" i="2"/>
  <c r="F193" i="2" s="1"/>
  <c r="F300" i="2"/>
  <c r="F293" i="2" s="1"/>
  <c r="F198" i="2"/>
  <c r="F197" i="2" s="1"/>
  <c r="F647" i="2"/>
  <c r="F646" i="2" s="1"/>
  <c r="F502" i="2"/>
  <c r="F338" i="2"/>
  <c r="F335" i="2" s="1"/>
  <c r="F334" i="2" s="1"/>
  <c r="F671" i="2"/>
  <c r="F670" i="2" s="1"/>
  <c r="F550" i="2"/>
  <c r="F326" i="2"/>
  <c r="F184" i="2"/>
  <c r="F183" i="2" s="1"/>
  <c r="F182" i="2" s="1"/>
  <c r="F234" i="2"/>
  <c r="F219" i="2"/>
  <c r="F218" i="2" s="1"/>
  <c r="F440" i="2"/>
  <c r="F248" i="2" l="1"/>
  <c r="F243" i="2" s="1"/>
  <c r="F267" i="2"/>
  <c r="F323" i="2"/>
  <c r="F322" i="2" s="1"/>
  <c r="F321" i="2" s="1"/>
  <c r="F645" i="2"/>
  <c r="F606" i="2" s="1"/>
  <c r="F451" i="2"/>
  <c r="F188" i="2"/>
  <c r="F160" i="2" s="1"/>
  <c r="F292" i="2"/>
  <c r="G145" i="2"/>
  <c r="H145" i="2"/>
  <c r="F145" i="2"/>
  <c r="G146" i="2"/>
  <c r="H146" i="2"/>
  <c r="F146" i="2"/>
  <c r="H587" i="1"/>
  <c r="H586" i="1" s="1"/>
  <c r="I587" i="1"/>
  <c r="I586" i="1" s="1"/>
  <c r="G587" i="1"/>
  <c r="G586" i="1" s="1"/>
  <c r="H439" i="2"/>
  <c r="G439" i="2"/>
  <c r="H437" i="2"/>
  <c r="G437" i="2"/>
  <c r="H436" i="2"/>
  <c r="G436" i="2"/>
  <c r="H433" i="2"/>
  <c r="H432" i="2" s="1"/>
  <c r="H431" i="2" s="1"/>
  <c r="G433" i="2"/>
  <c r="G432" i="2" s="1"/>
  <c r="G431" i="2" s="1"/>
  <c r="H430" i="2"/>
  <c r="H429" i="2" s="1"/>
  <c r="H428" i="2" s="1"/>
  <c r="G430" i="2"/>
  <c r="G429" i="2" s="1"/>
  <c r="G428" i="2" s="1"/>
  <c r="G427" i="2"/>
  <c r="G426" i="2" s="1"/>
  <c r="G425" i="2" s="1"/>
  <c r="H427" i="2"/>
  <c r="H426" i="2" s="1"/>
  <c r="H425" i="2" s="1"/>
  <c r="I552" i="1"/>
  <c r="I551" i="1" s="1"/>
  <c r="H552" i="1"/>
  <c r="H551" i="1" s="1"/>
  <c r="G552" i="1"/>
  <c r="G551" i="1" s="1"/>
  <c r="I549" i="1"/>
  <c r="I548" i="1" s="1"/>
  <c r="H549" i="1"/>
  <c r="H548" i="1" s="1"/>
  <c r="G549" i="1"/>
  <c r="G548" i="1" s="1"/>
  <c r="I546" i="1"/>
  <c r="I545" i="1" s="1"/>
  <c r="H546" i="1"/>
  <c r="H545" i="1" s="1"/>
  <c r="G546" i="1"/>
  <c r="G545" i="1" s="1"/>
  <c r="I543" i="1"/>
  <c r="I542" i="1" s="1"/>
  <c r="H543" i="1"/>
  <c r="H542" i="1" s="1"/>
  <c r="G543" i="1"/>
  <c r="G542" i="1" s="1"/>
  <c r="F450" i="2" l="1"/>
  <c r="F449" i="2" s="1"/>
  <c r="H435" i="2"/>
  <c r="H434" i="2" s="1"/>
  <c r="H424" i="2" s="1"/>
  <c r="G435" i="2"/>
  <c r="G434" i="2" s="1"/>
  <c r="G424" i="2" s="1"/>
  <c r="G144" i="2"/>
  <c r="G143" i="2" s="1"/>
  <c r="H144" i="2"/>
  <c r="H143" i="2" s="1"/>
  <c r="I541" i="1"/>
  <c r="F144" i="2"/>
  <c r="F143" i="2" s="1"/>
  <c r="H541" i="1"/>
  <c r="G541" i="1"/>
  <c r="H447" i="2" l="1"/>
  <c r="H446" i="2" s="1"/>
  <c r="H445" i="2" s="1"/>
  <c r="G447" i="2"/>
  <c r="G446" i="2" s="1"/>
  <c r="G445" i="2" s="1"/>
  <c r="G443" i="2"/>
  <c r="G442" i="2" s="1"/>
  <c r="G441" i="2" s="1"/>
  <c r="H443" i="2"/>
  <c r="H442" i="2" s="1"/>
  <c r="H441" i="2" s="1"/>
  <c r="G337" i="2"/>
  <c r="G336" i="2" s="1"/>
  <c r="H337" i="2"/>
  <c r="H336" i="2" s="1"/>
  <c r="I259" i="1"/>
  <c r="I258" i="1" s="1"/>
  <c r="I257" i="1" s="1"/>
  <c r="I256" i="1" s="1"/>
  <c r="H259" i="1"/>
  <c r="H258" i="1" s="1"/>
  <c r="H257" i="1" s="1"/>
  <c r="H256" i="1" s="1"/>
  <c r="G259" i="1"/>
  <c r="G258" i="1" s="1"/>
  <c r="G257" i="1" s="1"/>
  <c r="G256" i="1" s="1"/>
  <c r="G253" i="2"/>
  <c r="G252" i="2" s="1"/>
  <c r="H253" i="2"/>
  <c r="H252" i="2" s="1"/>
  <c r="I242" i="1"/>
  <c r="I241" i="1" s="1"/>
  <c r="I240" i="1" s="1"/>
  <c r="I239" i="1" s="1"/>
  <c r="H242" i="1"/>
  <c r="H241" i="1" s="1"/>
  <c r="H240" i="1" s="1"/>
  <c r="H239" i="1" s="1"/>
  <c r="G242" i="1"/>
  <c r="G241" i="1" s="1"/>
  <c r="G240" i="1" s="1"/>
  <c r="G239" i="1" s="1"/>
  <c r="H440" i="2" l="1"/>
  <c r="G440" i="2"/>
  <c r="G175" i="2" l="1"/>
  <c r="G174" i="2" s="1"/>
  <c r="G173" i="2" s="1"/>
  <c r="H175" i="2"/>
  <c r="H174" i="2" s="1"/>
  <c r="H173" i="2" s="1"/>
  <c r="H655" i="1"/>
  <c r="H654" i="1" s="1"/>
  <c r="H653" i="1" s="1"/>
  <c r="I655" i="1"/>
  <c r="I654" i="1" s="1"/>
  <c r="I653" i="1" s="1"/>
  <c r="G655" i="1"/>
  <c r="G654" i="1" s="1"/>
  <c r="G653" i="1" s="1"/>
  <c r="G659" i="1"/>
  <c r="G658" i="1" s="1"/>
  <c r="G657" i="1" s="1"/>
  <c r="H659" i="1"/>
  <c r="H658" i="1" s="1"/>
  <c r="H657" i="1" s="1"/>
  <c r="I659" i="1"/>
  <c r="I658" i="1" s="1"/>
  <c r="I657" i="1" s="1"/>
  <c r="G181" i="2"/>
  <c r="G180" i="2" s="1"/>
  <c r="G179" i="2" s="1"/>
  <c r="H181" i="2"/>
  <c r="H180" i="2" s="1"/>
  <c r="H179" i="2" s="1"/>
  <c r="H233" i="1"/>
  <c r="H232" i="1" s="1"/>
  <c r="H231" i="1" s="1"/>
  <c r="I233" i="1"/>
  <c r="I232" i="1" s="1"/>
  <c r="I231" i="1" s="1"/>
  <c r="G233" i="1"/>
  <c r="G232" i="1" s="1"/>
  <c r="G231" i="1" s="1"/>
  <c r="G125" i="2"/>
  <c r="G124" i="2" s="1"/>
  <c r="G123" i="2" s="1"/>
  <c r="G122" i="2" s="1"/>
  <c r="H125" i="2"/>
  <c r="H124" i="2" s="1"/>
  <c r="H123" i="2" s="1"/>
  <c r="H122" i="2" s="1"/>
  <c r="F125" i="2"/>
  <c r="F124" i="2" s="1"/>
  <c r="F123" i="2" s="1"/>
  <c r="F122" i="2" s="1"/>
  <c r="H162" i="1"/>
  <c r="H161" i="1" s="1"/>
  <c r="H160" i="1" s="1"/>
  <c r="I162" i="1"/>
  <c r="I161" i="1" s="1"/>
  <c r="I160" i="1" s="1"/>
  <c r="G162" i="1"/>
  <c r="G161" i="1" s="1"/>
  <c r="G160" i="1" s="1"/>
  <c r="H161" i="2" l="1"/>
  <c r="G161" i="2"/>
  <c r="G652" i="1"/>
  <c r="H652" i="1"/>
  <c r="I652" i="1"/>
  <c r="H673" i="2"/>
  <c r="G673" i="2"/>
  <c r="H672" i="2"/>
  <c r="G672" i="2"/>
  <c r="H668" i="2"/>
  <c r="G668" i="2"/>
  <c r="H667" i="2"/>
  <c r="G667" i="2"/>
  <c r="H666" i="2"/>
  <c r="G666" i="2"/>
  <c r="G649" i="2"/>
  <c r="H649" i="2"/>
  <c r="G650" i="2"/>
  <c r="H650" i="2"/>
  <c r="G651" i="2"/>
  <c r="H651" i="2"/>
  <c r="G648" i="2"/>
  <c r="H648" i="2"/>
  <c r="G599" i="2"/>
  <c r="H599" i="2"/>
  <c r="G333" i="2"/>
  <c r="H333" i="2"/>
  <c r="G340" i="2"/>
  <c r="H340" i="2"/>
  <c r="G341" i="2"/>
  <c r="H341" i="2"/>
  <c r="G328" i="2"/>
  <c r="H328" i="2"/>
  <c r="I977" i="1"/>
  <c r="H977" i="1"/>
  <c r="I975" i="1"/>
  <c r="H975" i="1"/>
  <c r="I972" i="1"/>
  <c r="H972" i="1"/>
  <c r="I969" i="1"/>
  <c r="H969" i="1"/>
  <c r="I956" i="1"/>
  <c r="I955" i="1" s="1"/>
  <c r="H956" i="1"/>
  <c r="H955" i="1" s="1"/>
  <c r="I942" i="1"/>
  <c r="H942" i="1"/>
  <c r="I939" i="1"/>
  <c r="H939" i="1"/>
  <c r="I937" i="1"/>
  <c r="H937" i="1"/>
  <c r="I935" i="1"/>
  <c r="H935" i="1"/>
  <c r="I933" i="1"/>
  <c r="H933" i="1"/>
  <c r="I931" i="1"/>
  <c r="H931" i="1"/>
  <c r="I928" i="1"/>
  <c r="H928" i="1"/>
  <c r="I926" i="1"/>
  <c r="H926" i="1"/>
  <c r="I921" i="1"/>
  <c r="I920" i="1" s="1"/>
  <c r="I919" i="1" s="1"/>
  <c r="I918" i="1" s="1"/>
  <c r="H921" i="1"/>
  <c r="H920" i="1" s="1"/>
  <c r="H919" i="1" s="1"/>
  <c r="H918" i="1" s="1"/>
  <c r="G921" i="1"/>
  <c r="G920" i="1" s="1"/>
  <c r="G919" i="1" s="1"/>
  <c r="G918" i="1" s="1"/>
  <c r="I915" i="1"/>
  <c r="I914" i="1" s="1"/>
  <c r="I913" i="1" s="1"/>
  <c r="I912" i="1" s="1"/>
  <c r="H915" i="1"/>
  <c r="H914" i="1" s="1"/>
  <c r="H913" i="1" s="1"/>
  <c r="H912" i="1" s="1"/>
  <c r="G915" i="1"/>
  <c r="G914" i="1" s="1"/>
  <c r="G913" i="1" s="1"/>
  <c r="G912" i="1" s="1"/>
  <c r="I909" i="1"/>
  <c r="I908" i="1" s="1"/>
  <c r="H909" i="1"/>
  <c r="H908" i="1" s="1"/>
  <c r="G909" i="1"/>
  <c r="G908" i="1" s="1"/>
  <c r="I902" i="1"/>
  <c r="H902" i="1"/>
  <c r="G902" i="1"/>
  <c r="I897" i="1"/>
  <c r="I896" i="1" s="1"/>
  <c r="H897" i="1"/>
  <c r="H896" i="1" s="1"/>
  <c r="G897" i="1"/>
  <c r="G896" i="1" s="1"/>
  <c r="I890" i="1"/>
  <c r="I889" i="1" s="1"/>
  <c r="I888" i="1" s="1"/>
  <c r="I887" i="1" s="1"/>
  <c r="I886" i="1" s="1"/>
  <c r="H890" i="1"/>
  <c r="H889" i="1" s="1"/>
  <c r="H888" i="1" s="1"/>
  <c r="H887" i="1" s="1"/>
  <c r="H886" i="1" s="1"/>
  <c r="G890" i="1"/>
  <c r="G889" i="1" s="1"/>
  <c r="G888" i="1" s="1"/>
  <c r="G887" i="1" s="1"/>
  <c r="G886" i="1" s="1"/>
  <c r="I883" i="1"/>
  <c r="I882" i="1" s="1"/>
  <c r="I881" i="1" s="1"/>
  <c r="I880" i="1" s="1"/>
  <c r="I879" i="1" s="1"/>
  <c r="H883" i="1"/>
  <c r="H882" i="1" s="1"/>
  <c r="H881" i="1" s="1"/>
  <c r="H880" i="1" s="1"/>
  <c r="H879" i="1" s="1"/>
  <c r="G883" i="1"/>
  <c r="G882" i="1" s="1"/>
  <c r="G881" i="1" s="1"/>
  <c r="G880" i="1" s="1"/>
  <c r="G879" i="1" s="1"/>
  <c r="I876" i="1"/>
  <c r="I875" i="1" s="1"/>
  <c r="I874" i="1" s="1"/>
  <c r="H876" i="1"/>
  <c r="H875" i="1" s="1"/>
  <c r="H874" i="1" s="1"/>
  <c r="G876" i="1"/>
  <c r="G875" i="1" s="1"/>
  <c r="G874" i="1" s="1"/>
  <c r="I872" i="1"/>
  <c r="I871" i="1" s="1"/>
  <c r="I870" i="1" s="1"/>
  <c r="H872" i="1"/>
  <c r="H871" i="1" s="1"/>
  <c r="H870" i="1" s="1"/>
  <c r="G872" i="1"/>
  <c r="G871" i="1" s="1"/>
  <c r="G870" i="1" s="1"/>
  <c r="I866" i="1"/>
  <c r="I865" i="1" s="1"/>
  <c r="I864" i="1" s="1"/>
  <c r="H866" i="1"/>
  <c r="H865" i="1" s="1"/>
  <c r="H864" i="1" s="1"/>
  <c r="G866" i="1"/>
  <c r="G865" i="1" s="1"/>
  <c r="G864" i="1" s="1"/>
  <c r="I862" i="1"/>
  <c r="I861" i="1" s="1"/>
  <c r="I860" i="1" s="1"/>
  <c r="H862" i="1"/>
  <c r="H861" i="1" s="1"/>
  <c r="H860" i="1" s="1"/>
  <c r="G862" i="1"/>
  <c r="G861" i="1" s="1"/>
  <c r="G860" i="1" s="1"/>
  <c r="I954" i="1" l="1"/>
  <c r="I953" i="1" s="1"/>
  <c r="I952" i="1" s="1"/>
  <c r="F52" i="3" s="1"/>
  <c r="H954" i="1"/>
  <c r="H953" i="1" s="1"/>
  <c r="H952" i="1" s="1"/>
  <c r="E52" i="3" s="1"/>
  <c r="I895" i="1"/>
  <c r="I894" i="1" s="1"/>
  <c r="G895" i="1"/>
  <c r="G894" i="1" s="1"/>
  <c r="H895" i="1"/>
  <c r="H894" i="1" s="1"/>
  <c r="G665" i="2"/>
  <c r="G664" i="2" s="1"/>
  <c r="H665" i="2"/>
  <c r="H664" i="2" s="1"/>
  <c r="G331" i="2"/>
  <c r="G330" i="2" s="1"/>
  <c r="G329" i="2" s="1"/>
  <c r="H331" i="2"/>
  <c r="H330" i="2" s="1"/>
  <c r="H329" i="2" s="1"/>
  <c r="G885" i="1"/>
  <c r="G878" i="1"/>
  <c r="H885" i="1"/>
  <c r="D52" i="3"/>
  <c r="H878" i="1"/>
  <c r="I885" i="1"/>
  <c r="I878" i="1"/>
  <c r="H869" i="1"/>
  <c r="H868" i="1" s="1"/>
  <c r="G923" i="1"/>
  <c r="G917" i="1" s="1"/>
  <c r="D51" i="3" s="1"/>
  <c r="H925" i="1"/>
  <c r="H924" i="1" s="1"/>
  <c r="I925" i="1"/>
  <c r="I924" i="1" s="1"/>
  <c r="G859" i="1"/>
  <c r="G858" i="1" s="1"/>
  <c r="I968" i="1"/>
  <c r="I967" i="1" s="1"/>
  <c r="I966" i="1" s="1"/>
  <c r="I965" i="1" s="1"/>
  <c r="H968" i="1"/>
  <c r="H967" i="1" s="1"/>
  <c r="H966" i="1" s="1"/>
  <c r="H965" i="1" s="1"/>
  <c r="G671" i="2"/>
  <c r="G670" i="2" s="1"/>
  <c r="H647" i="2"/>
  <c r="H646" i="2" s="1"/>
  <c r="G647" i="2"/>
  <c r="G646" i="2" s="1"/>
  <c r="H671" i="2"/>
  <c r="H670" i="2" s="1"/>
  <c r="I869" i="1"/>
  <c r="I868" i="1" s="1"/>
  <c r="G869" i="1"/>
  <c r="G868" i="1" s="1"/>
  <c r="H859" i="1"/>
  <c r="H858" i="1" s="1"/>
  <c r="I859" i="1"/>
  <c r="I858" i="1" s="1"/>
  <c r="I923" i="1" l="1"/>
  <c r="H923" i="1"/>
  <c r="G857" i="1"/>
  <c r="I893" i="1"/>
  <c r="H893" i="1"/>
  <c r="G893" i="1"/>
  <c r="G892" i="1" s="1"/>
  <c r="G645" i="2"/>
  <c r="G606" i="2" s="1"/>
  <c r="H645" i="2"/>
  <c r="H606" i="2" s="1"/>
  <c r="H857" i="1"/>
  <c r="I857" i="1"/>
  <c r="H917" i="1" l="1"/>
  <c r="E51" i="3" s="1"/>
  <c r="I917" i="1"/>
  <c r="F51" i="3" s="1"/>
  <c r="G856" i="1"/>
  <c r="E50" i="3"/>
  <c r="D50" i="3"/>
  <c r="F50" i="3"/>
  <c r="G71" i="2"/>
  <c r="G70" i="2" s="1"/>
  <c r="G69" i="2" s="1"/>
  <c r="G68" i="2" s="1"/>
  <c r="H71" i="2"/>
  <c r="H70" i="2" s="1"/>
  <c r="H69" i="2" s="1"/>
  <c r="H68" i="2" s="1"/>
  <c r="F71" i="2"/>
  <c r="F70" i="2" s="1"/>
  <c r="F69" i="2" s="1"/>
  <c r="F68" i="2" s="1"/>
  <c r="I624" i="1"/>
  <c r="I623" i="1" s="1"/>
  <c r="I622" i="1" s="1"/>
  <c r="H624" i="1"/>
  <c r="H623" i="1" s="1"/>
  <c r="H621" i="1" s="1"/>
  <c r="G624" i="1"/>
  <c r="G623" i="1" s="1"/>
  <c r="G621" i="1" s="1"/>
  <c r="I892" i="1" l="1"/>
  <c r="I856" i="1" s="1"/>
  <c r="H892" i="1"/>
  <c r="H856" i="1" s="1"/>
  <c r="I621" i="1"/>
  <c r="G622" i="1"/>
  <c r="H622" i="1"/>
  <c r="H147" i="1" l="1"/>
  <c r="I147" i="1"/>
  <c r="G147" i="1"/>
  <c r="H153" i="1"/>
  <c r="H152" i="1" s="1"/>
  <c r="I153" i="1"/>
  <c r="I152" i="1" s="1"/>
  <c r="G153" i="1"/>
  <c r="G152" i="1" s="1"/>
  <c r="H166" i="1"/>
  <c r="H165" i="1" s="1"/>
  <c r="I166" i="1"/>
  <c r="I165" i="1" s="1"/>
  <c r="G166" i="1"/>
  <c r="G165" i="1" s="1"/>
  <c r="H169" i="1"/>
  <c r="H168" i="1" s="1"/>
  <c r="I169" i="1"/>
  <c r="I168" i="1" s="1"/>
  <c r="G169" i="1"/>
  <c r="G168" i="1" s="1"/>
  <c r="G146" i="1" l="1"/>
  <c r="I164" i="1"/>
  <c r="I159" i="1" s="1"/>
  <c r="I146" i="1"/>
  <c r="H164" i="1"/>
  <c r="H159" i="1" s="1"/>
  <c r="G164" i="1"/>
  <c r="G159" i="1" s="1"/>
  <c r="H146" i="1"/>
  <c r="G140" i="2"/>
  <c r="G139" i="2" s="1"/>
  <c r="G138" i="2" s="1"/>
  <c r="H140" i="2"/>
  <c r="H139" i="2" s="1"/>
  <c r="H138" i="2" s="1"/>
  <c r="F140" i="2"/>
  <c r="F139" i="2" s="1"/>
  <c r="F138" i="2" s="1"/>
  <c r="G137" i="2"/>
  <c r="G136" i="2" s="1"/>
  <c r="G135" i="2" s="1"/>
  <c r="H137" i="2"/>
  <c r="H136" i="2" s="1"/>
  <c r="H135" i="2" s="1"/>
  <c r="F137" i="2"/>
  <c r="F136" i="2" s="1"/>
  <c r="F135" i="2" s="1"/>
  <c r="G134" i="2"/>
  <c r="G133" i="2" s="1"/>
  <c r="G132" i="2" s="1"/>
  <c r="H134" i="2"/>
  <c r="H133" i="2" s="1"/>
  <c r="H132" i="2" s="1"/>
  <c r="F134" i="2"/>
  <c r="F133" i="2" s="1"/>
  <c r="F132" i="2" s="1"/>
  <c r="F130" i="2"/>
  <c r="G130" i="2"/>
  <c r="H130" i="2"/>
  <c r="G129" i="2"/>
  <c r="H129" i="2"/>
  <c r="F129" i="2"/>
  <c r="G33" i="2"/>
  <c r="H33" i="2"/>
  <c r="F33" i="2"/>
  <c r="G32" i="2"/>
  <c r="H32" i="2"/>
  <c r="F32" i="2"/>
  <c r="F25" i="2"/>
  <c r="G25" i="2"/>
  <c r="H25" i="2"/>
  <c r="F26" i="2"/>
  <c r="G26" i="2"/>
  <c r="H26" i="2"/>
  <c r="G24" i="2"/>
  <c r="H24" i="2"/>
  <c r="F24" i="2"/>
  <c r="G22" i="2"/>
  <c r="H22" i="2"/>
  <c r="F22" i="2"/>
  <c r="F20" i="2"/>
  <c r="G20" i="2"/>
  <c r="H20" i="2"/>
  <c r="G19" i="2"/>
  <c r="H19" i="2"/>
  <c r="F19" i="2"/>
  <c r="G346" i="2"/>
  <c r="G345" i="2" s="1"/>
  <c r="H346" i="2"/>
  <c r="H345" i="2" s="1"/>
  <c r="H498" i="1"/>
  <c r="H497" i="1" s="1"/>
  <c r="H496" i="1" s="1"/>
  <c r="H495" i="1" s="1"/>
  <c r="I498" i="1"/>
  <c r="I497" i="1" s="1"/>
  <c r="I496" i="1" s="1"/>
  <c r="I495" i="1" s="1"/>
  <c r="G497" i="1"/>
  <c r="G496" i="1" s="1"/>
  <c r="G495" i="1" s="1"/>
  <c r="H485" i="1"/>
  <c r="I485" i="1"/>
  <c r="G485" i="1"/>
  <c r="H493" i="1"/>
  <c r="H492" i="1" s="1"/>
  <c r="H491" i="1" s="1"/>
  <c r="I493" i="1"/>
  <c r="I492" i="1" s="1"/>
  <c r="I491" i="1" s="1"/>
  <c r="G493" i="1"/>
  <c r="G492" i="1" s="1"/>
  <c r="G491" i="1" s="1"/>
  <c r="H339" i="2"/>
  <c r="H338" i="2" s="1"/>
  <c r="H335" i="2" s="1"/>
  <c r="G339" i="2"/>
  <c r="G338" i="2" s="1"/>
  <c r="G335" i="2" s="1"/>
  <c r="G327" i="2"/>
  <c r="H327" i="2"/>
  <c r="H473" i="1"/>
  <c r="H472" i="1" s="1"/>
  <c r="I473" i="1"/>
  <c r="I472" i="1" s="1"/>
  <c r="G473" i="1"/>
  <c r="G472" i="1" s="1"/>
  <c r="H465" i="1"/>
  <c r="H464" i="1" s="1"/>
  <c r="H463" i="1" s="1"/>
  <c r="H462" i="1" s="1"/>
  <c r="I465" i="1"/>
  <c r="I464" i="1" s="1"/>
  <c r="I463" i="1" s="1"/>
  <c r="I462" i="1" s="1"/>
  <c r="G465" i="1"/>
  <c r="G464" i="1" s="1"/>
  <c r="G463" i="1" s="1"/>
  <c r="G462" i="1" s="1"/>
  <c r="G291" i="2"/>
  <c r="H291" i="2"/>
  <c r="G262" i="2"/>
  <c r="G261" i="2" s="1"/>
  <c r="H262" i="2"/>
  <c r="H261" i="2" s="1"/>
  <c r="H453" i="1"/>
  <c r="H452" i="1" s="1"/>
  <c r="H451" i="1" s="1"/>
  <c r="I453" i="1"/>
  <c r="I452" i="1" s="1"/>
  <c r="I451" i="1" s="1"/>
  <c r="G453" i="1"/>
  <c r="G452" i="1" s="1"/>
  <c r="G451" i="1" s="1"/>
  <c r="H457" i="1"/>
  <c r="H456" i="1" s="1"/>
  <c r="I457" i="1"/>
  <c r="I456" i="1" s="1"/>
  <c r="G457" i="1"/>
  <c r="G456" i="1" s="1"/>
  <c r="H460" i="1"/>
  <c r="H459" i="1" s="1"/>
  <c r="I460" i="1"/>
  <c r="I459" i="1" s="1"/>
  <c r="G460" i="1"/>
  <c r="G459" i="1" s="1"/>
  <c r="H247" i="2"/>
  <c r="H246" i="2" s="1"/>
  <c r="H245" i="2" s="1"/>
  <c r="H244" i="2" s="1"/>
  <c r="G247" i="2"/>
  <c r="G246" i="2" s="1"/>
  <c r="G245" i="2" s="1"/>
  <c r="G244" i="2" s="1"/>
  <c r="H251" i="2"/>
  <c r="H250" i="2" s="1"/>
  <c r="H249" i="2" s="1"/>
  <c r="G251" i="2"/>
  <c r="G250" i="2" s="1"/>
  <c r="G249" i="2" s="1"/>
  <c r="G257" i="2"/>
  <c r="H257" i="2"/>
  <c r="H238" i="2"/>
  <c r="H237" i="2" s="1"/>
  <c r="H236" i="2" s="1"/>
  <c r="H235" i="2" s="1"/>
  <c r="G238" i="2"/>
  <c r="G237" i="2" s="1"/>
  <c r="G236" i="2" s="1"/>
  <c r="G235" i="2" s="1"/>
  <c r="G242" i="2"/>
  <c r="G241" i="2" s="1"/>
  <c r="G240" i="2" s="1"/>
  <c r="G239" i="2" s="1"/>
  <c r="H242" i="2"/>
  <c r="H241" i="2" s="1"/>
  <c r="H240" i="2" s="1"/>
  <c r="H239" i="2" s="1"/>
  <c r="H444" i="1"/>
  <c r="H443" i="1" s="1"/>
  <c r="H442" i="1" s="1"/>
  <c r="I444" i="1"/>
  <c r="I443" i="1" s="1"/>
  <c r="I442" i="1" s="1"/>
  <c r="G444" i="1"/>
  <c r="G443" i="1" s="1"/>
  <c r="G442" i="1" s="1"/>
  <c r="H448" i="1"/>
  <c r="H447" i="1" s="1"/>
  <c r="H446" i="1" s="1"/>
  <c r="I448" i="1"/>
  <c r="I447" i="1" s="1"/>
  <c r="I446" i="1" s="1"/>
  <c r="G448" i="1"/>
  <c r="G447" i="1" s="1"/>
  <c r="G446" i="1" s="1"/>
  <c r="G284" i="2"/>
  <c r="G283" i="2" s="1"/>
  <c r="G282" i="2" s="1"/>
  <c r="H284" i="2"/>
  <c r="H283" i="2" s="1"/>
  <c r="H282" i="2" s="1"/>
  <c r="G287" i="2"/>
  <c r="G286" i="2" s="1"/>
  <c r="G285" i="2" s="1"/>
  <c r="H287" i="2"/>
  <c r="H286" i="2" s="1"/>
  <c r="H285" i="2" s="1"/>
  <c r="G280" i="2"/>
  <c r="G279" i="2" s="1"/>
  <c r="H280" i="2"/>
  <c r="H279" i="2" s="1"/>
  <c r="G275" i="2"/>
  <c r="G274" i="2" s="1"/>
  <c r="G273" i="2" s="1"/>
  <c r="H275" i="2"/>
  <c r="H274" i="2" s="1"/>
  <c r="H273" i="2" s="1"/>
  <c r="I414" i="1"/>
  <c r="H414" i="1"/>
  <c r="G414" i="1"/>
  <c r="G413" i="1" s="1"/>
  <c r="H420" i="1"/>
  <c r="H419" i="1" s="1"/>
  <c r="I420" i="1"/>
  <c r="I419" i="1" s="1"/>
  <c r="G420" i="1"/>
  <c r="G419" i="1" s="1"/>
  <c r="H423" i="1"/>
  <c r="H422" i="1" s="1"/>
  <c r="I423" i="1"/>
  <c r="I422" i="1" s="1"/>
  <c r="G423" i="1"/>
  <c r="G422" i="1" s="1"/>
  <c r="G264" i="2"/>
  <c r="G263" i="2" s="1"/>
  <c r="H264" i="2"/>
  <c r="H263" i="2" s="1"/>
  <c r="H405" i="1"/>
  <c r="H404" i="1" s="1"/>
  <c r="H403" i="1" s="1"/>
  <c r="H402" i="1" s="1"/>
  <c r="I405" i="1"/>
  <c r="I404" i="1" s="1"/>
  <c r="I403" i="1" s="1"/>
  <c r="I402" i="1" s="1"/>
  <c r="G405" i="1"/>
  <c r="G404" i="1" s="1"/>
  <c r="G403" i="1" s="1"/>
  <c r="G402" i="1" s="1"/>
  <c r="H255" i="2" l="1"/>
  <c r="H254" i="2" s="1"/>
  <c r="H248" i="2" s="1"/>
  <c r="H243" i="2" s="1"/>
  <c r="G255" i="2"/>
  <c r="G254" i="2" s="1"/>
  <c r="G248" i="2" s="1"/>
  <c r="G243" i="2" s="1"/>
  <c r="G418" i="1"/>
  <c r="G289" i="2"/>
  <c r="G288" i="2" s="1"/>
  <c r="G278" i="2" s="1"/>
  <c r="H289" i="2"/>
  <c r="H288" i="2" s="1"/>
  <c r="H278" i="2" s="1"/>
  <c r="I418" i="1"/>
  <c r="H418" i="1"/>
  <c r="H344" i="2"/>
  <c r="H343" i="2" s="1"/>
  <c r="H342" i="2" s="1"/>
  <c r="G344" i="2"/>
  <c r="G343" i="2" s="1"/>
  <c r="G342" i="2" s="1"/>
  <c r="I412" i="1"/>
  <c r="G412" i="1"/>
  <c r="H412" i="1"/>
  <c r="H272" i="2"/>
  <c r="G272" i="2"/>
  <c r="I482" i="1"/>
  <c r="I481" i="1" s="1"/>
  <c r="I480" i="1" s="1"/>
  <c r="H482" i="1"/>
  <c r="H481" i="1" s="1"/>
  <c r="H480" i="1" s="1"/>
  <c r="G482" i="1"/>
  <c r="G481" i="1" s="1"/>
  <c r="G480" i="1" s="1"/>
  <c r="F128" i="2"/>
  <c r="F127" i="2" s="1"/>
  <c r="F126" i="2" s="1"/>
  <c r="F121" i="2" s="1"/>
  <c r="H128" i="2"/>
  <c r="H127" i="2" s="1"/>
  <c r="H126" i="2" s="1"/>
  <c r="H121" i="2" s="1"/>
  <c r="G128" i="2"/>
  <c r="G127" i="2" s="1"/>
  <c r="G126" i="2" s="1"/>
  <c r="G121" i="2" s="1"/>
  <c r="I468" i="1"/>
  <c r="I467" i="1" s="1"/>
  <c r="H468" i="1"/>
  <c r="H467" i="1" s="1"/>
  <c r="G468" i="1"/>
  <c r="G467" i="1" s="1"/>
  <c r="G540" i="1"/>
  <c r="H540" i="1"/>
  <c r="I455" i="1"/>
  <c r="I450" i="1" s="1"/>
  <c r="I540" i="1"/>
  <c r="G334" i="2"/>
  <c r="H334" i="2"/>
  <c r="H326" i="2"/>
  <c r="G326" i="2"/>
  <c r="I441" i="1"/>
  <c r="H441" i="1"/>
  <c r="G455" i="1"/>
  <c r="G450" i="1" s="1"/>
  <c r="G441" i="1"/>
  <c r="H455" i="1"/>
  <c r="H450" i="1" s="1"/>
  <c r="H234" i="2"/>
  <c r="G234" i="2"/>
  <c r="G407" i="1" l="1"/>
  <c r="H407" i="1"/>
  <c r="I407" i="1"/>
  <c r="H267" i="2"/>
  <c r="G267" i="2"/>
  <c r="H323" i="2"/>
  <c r="H322" i="2" s="1"/>
  <c r="H321" i="2" s="1"/>
  <c r="G323" i="2"/>
  <c r="G322" i="2" s="1"/>
  <c r="G321" i="2" s="1"/>
  <c r="G317" i="2"/>
  <c r="G316" i="2" s="1"/>
  <c r="G313" i="2" s="1"/>
  <c r="H317" i="2"/>
  <c r="H316" i="2" s="1"/>
  <c r="H313" i="2" s="1"/>
  <c r="G320" i="2"/>
  <c r="G319" i="2" s="1"/>
  <c r="G318" i="2" s="1"/>
  <c r="H320" i="2"/>
  <c r="H319" i="2" s="1"/>
  <c r="H318" i="2" s="1"/>
  <c r="G299" i="2"/>
  <c r="G298" i="2" s="1"/>
  <c r="G297" i="2" s="1"/>
  <c r="H299" i="2"/>
  <c r="H298" i="2" s="1"/>
  <c r="H297" i="2" s="1"/>
  <c r="H312" i="2"/>
  <c r="H311" i="2" s="1"/>
  <c r="G312" i="2"/>
  <c r="G311" i="2" s="1"/>
  <c r="G310" i="2"/>
  <c r="G309" i="2" s="1"/>
  <c r="H310" i="2"/>
  <c r="H309" i="2" s="1"/>
  <c r="H304" i="2"/>
  <c r="H303" i="2" s="1"/>
  <c r="G304" i="2"/>
  <c r="G303" i="2" s="1"/>
  <c r="H302" i="2"/>
  <c r="H301" i="2" s="1"/>
  <c r="G302" i="2"/>
  <c r="G301" i="2" s="1"/>
  <c r="G296" i="2"/>
  <c r="G295" i="2" s="1"/>
  <c r="G294" i="2" s="1"/>
  <c r="H296" i="2"/>
  <c r="H295" i="2" s="1"/>
  <c r="H294" i="2" s="1"/>
  <c r="H211" i="1"/>
  <c r="H210" i="1" s="1"/>
  <c r="I211" i="1"/>
  <c r="I210" i="1" s="1"/>
  <c r="G211" i="1"/>
  <c r="G210" i="1" s="1"/>
  <c r="H214" i="1"/>
  <c r="I214" i="1"/>
  <c r="G214" i="1"/>
  <c r="H216" i="1"/>
  <c r="I216" i="1"/>
  <c r="G216" i="1"/>
  <c r="H222" i="1"/>
  <c r="I222" i="1"/>
  <c r="G222" i="1"/>
  <c r="H224" i="1"/>
  <c r="I224" i="1"/>
  <c r="G224" i="1"/>
  <c r="H247" i="1"/>
  <c r="H246" i="1" s="1"/>
  <c r="H245" i="1" s="1"/>
  <c r="I247" i="1"/>
  <c r="I246" i="1" s="1"/>
  <c r="I245" i="1" s="1"/>
  <c r="G247" i="1"/>
  <c r="G246" i="1" s="1"/>
  <c r="G245" i="1" s="1"/>
  <c r="H251" i="1"/>
  <c r="H250" i="1" s="1"/>
  <c r="I251" i="1"/>
  <c r="I250" i="1" s="1"/>
  <c r="G251" i="1"/>
  <c r="G250" i="1" s="1"/>
  <c r="H254" i="1"/>
  <c r="H253" i="1" s="1"/>
  <c r="I254" i="1"/>
  <c r="I253" i="1" s="1"/>
  <c r="G254" i="1"/>
  <c r="G253" i="1" s="1"/>
  <c r="G306" i="2" l="1"/>
  <c r="G305" i="2" s="1"/>
  <c r="G219" i="1"/>
  <c r="G218" i="1" s="1"/>
  <c r="H219" i="1"/>
  <c r="H218" i="1" s="1"/>
  <c r="I219" i="1"/>
  <c r="I218" i="1" s="1"/>
  <c r="H306" i="2"/>
  <c r="H305" i="2" s="1"/>
  <c r="H213" i="1"/>
  <c r="H209" i="1" s="1"/>
  <c r="G213" i="1"/>
  <c r="G209" i="1" s="1"/>
  <c r="I213" i="1"/>
  <c r="I209" i="1" s="1"/>
  <c r="G249" i="1"/>
  <c r="G244" i="1" s="1"/>
  <c r="I249" i="1"/>
  <c r="I244" i="1" s="1"/>
  <c r="H249" i="1"/>
  <c r="H244" i="1" s="1"/>
  <c r="H300" i="2"/>
  <c r="H293" i="2" s="1"/>
  <c r="G300" i="2"/>
  <c r="G293" i="2" s="1"/>
  <c r="I208" i="1" l="1"/>
  <c r="H208" i="1"/>
  <c r="G208" i="1"/>
  <c r="H292" i="2"/>
  <c r="G292" i="2"/>
  <c r="G903" i="2" l="1"/>
  <c r="H903" i="2"/>
  <c r="G902" i="2"/>
  <c r="H902" i="2"/>
  <c r="G905" i="2"/>
  <c r="H905" i="2"/>
  <c r="H891" i="2"/>
  <c r="G891" i="2"/>
  <c r="H890" i="2"/>
  <c r="G890" i="2"/>
  <c r="H889" i="2"/>
  <c r="G889" i="2"/>
  <c r="H886" i="2"/>
  <c r="H885" i="2" s="1"/>
  <c r="G886" i="2"/>
  <c r="G885" i="2" s="1"/>
  <c r="H884" i="2"/>
  <c r="G884" i="2"/>
  <c r="H883" i="2"/>
  <c r="G883" i="2"/>
  <c r="G881" i="2"/>
  <c r="H881" i="2"/>
  <c r="G880" i="2"/>
  <c r="H880" i="2"/>
  <c r="G914" i="2"/>
  <c r="H914" i="2"/>
  <c r="G898" i="2"/>
  <c r="H898" i="2"/>
  <c r="G897" i="2"/>
  <c r="H897" i="2"/>
  <c r="G895" i="2"/>
  <c r="H895" i="2"/>
  <c r="G894" i="2"/>
  <c r="H894" i="2"/>
  <c r="G879" i="2" l="1"/>
  <c r="G888" i="2"/>
  <c r="G887" i="2" s="1"/>
  <c r="G882" i="2"/>
  <c r="H882" i="2"/>
  <c r="H879" i="2"/>
  <c r="H888" i="2"/>
  <c r="H887" i="2" s="1"/>
  <c r="G913" i="2"/>
  <c r="G912" i="2" s="1"/>
  <c r="H913" i="2"/>
  <c r="H912" i="2" s="1"/>
  <c r="G871" i="2"/>
  <c r="G870" i="2" s="1"/>
  <c r="G869" i="2" s="1"/>
  <c r="H871" i="2"/>
  <c r="H870" i="2" s="1"/>
  <c r="H869" i="2" s="1"/>
  <c r="H910" i="2"/>
  <c r="G910" i="2"/>
  <c r="H904" i="2"/>
  <c r="H900" i="2" s="1"/>
  <c r="G904" i="2"/>
  <c r="G900" i="2" s="1"/>
  <c r="H896" i="2"/>
  <c r="H893" i="2" s="1"/>
  <c r="G896" i="2"/>
  <c r="G893" i="2" s="1"/>
  <c r="H876" i="2"/>
  <c r="H875" i="2" s="1"/>
  <c r="G876" i="2"/>
  <c r="G875" i="2" s="1"/>
  <c r="G874" i="2"/>
  <c r="G873" i="2" s="1"/>
  <c r="H874" i="2"/>
  <c r="H873" i="2" s="1"/>
  <c r="H872" i="2" l="1"/>
  <c r="H868" i="2" s="1"/>
  <c r="G872" i="2"/>
  <c r="G868" i="2" s="1"/>
  <c r="G878" i="2"/>
  <c r="H899" i="2"/>
  <c r="G899" i="2"/>
  <c r="H878" i="2"/>
  <c r="G907" i="2"/>
  <c r="G906" i="2" s="1"/>
  <c r="H907" i="2"/>
  <c r="H906" i="2" s="1"/>
  <c r="G892" i="2"/>
  <c r="H892" i="2"/>
  <c r="H877" i="2" l="1"/>
  <c r="H861" i="2" s="1"/>
  <c r="G877" i="2"/>
  <c r="G861" i="2" s="1"/>
  <c r="G553" i="2" l="1"/>
  <c r="H553" i="2"/>
  <c r="G558" i="2"/>
  <c r="H558" i="2"/>
  <c r="G505" i="2"/>
  <c r="H505" i="2"/>
  <c r="G510" i="2"/>
  <c r="H510" i="2"/>
  <c r="G509" i="2" l="1"/>
  <c r="H509" i="2"/>
  <c r="I1362" i="1" l="1"/>
  <c r="H1362" i="1"/>
  <c r="I1358" i="1"/>
  <c r="I1357" i="1" s="1"/>
  <c r="H1358" i="1"/>
  <c r="H1357" i="1" s="1"/>
  <c r="I1355" i="1"/>
  <c r="H1355" i="1"/>
  <c r="I1352" i="1"/>
  <c r="H1352" i="1"/>
  <c r="I1349" i="1"/>
  <c r="H1349" i="1"/>
  <c r="I1342" i="1"/>
  <c r="H1342" i="1"/>
  <c r="I1339" i="1"/>
  <c r="I1338" i="1" s="1"/>
  <c r="H1339" i="1"/>
  <c r="H1338" i="1" s="1"/>
  <c r="I1333" i="1"/>
  <c r="I1332" i="1" s="1"/>
  <c r="H1333" i="1"/>
  <c r="H1332" i="1" s="1"/>
  <c r="I1329" i="1"/>
  <c r="I1328" i="1" s="1"/>
  <c r="I1327" i="1" s="1"/>
  <c r="H1329" i="1"/>
  <c r="H1328" i="1" s="1"/>
  <c r="H1327" i="1" s="1"/>
  <c r="I1317" i="1"/>
  <c r="I1316" i="1" s="1"/>
  <c r="H1317" i="1"/>
  <c r="H1316" i="1" s="1"/>
  <c r="G1317" i="1"/>
  <c r="G1316" i="1" s="1"/>
  <c r="I1313" i="1"/>
  <c r="I1312" i="1" s="1"/>
  <c r="H1313" i="1"/>
  <c r="H1312" i="1" s="1"/>
  <c r="G1313" i="1"/>
  <c r="G1312" i="1" s="1"/>
  <c r="I1299" i="1"/>
  <c r="I1298" i="1" s="1"/>
  <c r="I1297" i="1" s="1"/>
  <c r="I1296" i="1" s="1"/>
  <c r="I1295" i="1" s="1"/>
  <c r="H1299" i="1"/>
  <c r="H1298" i="1" s="1"/>
  <c r="H1297" i="1" s="1"/>
  <c r="H1296" i="1" s="1"/>
  <c r="H1295" i="1" s="1"/>
  <c r="G1299" i="1"/>
  <c r="G1298" i="1" s="1"/>
  <c r="G1297" i="1" s="1"/>
  <c r="G1296" i="1" s="1"/>
  <c r="G1295" i="1" s="1"/>
  <c r="I1293" i="1"/>
  <c r="I1292" i="1" s="1"/>
  <c r="H1293" i="1"/>
  <c r="H1292" i="1" s="1"/>
  <c r="G1293" i="1"/>
  <c r="G1292" i="1" s="1"/>
  <c r="I1290" i="1"/>
  <c r="I1289" i="1" s="1"/>
  <c r="H1290" i="1"/>
  <c r="H1289" i="1" s="1"/>
  <c r="G1290" i="1"/>
  <c r="G1289" i="1" s="1"/>
  <c r="I1287" i="1"/>
  <c r="I1286" i="1" s="1"/>
  <c r="H1287" i="1"/>
  <c r="H1286" i="1" s="1"/>
  <c r="H1285" i="1" s="1"/>
  <c r="G1287" i="1"/>
  <c r="G1286" i="1" s="1"/>
  <c r="I1283" i="1"/>
  <c r="H1283" i="1"/>
  <c r="G1283" i="1"/>
  <c r="I1281" i="1"/>
  <c r="H1281" i="1"/>
  <c r="G1281" i="1"/>
  <c r="I1276" i="1"/>
  <c r="I1275" i="1" s="1"/>
  <c r="I1274" i="1" s="1"/>
  <c r="I1273" i="1" s="1"/>
  <c r="H1276" i="1"/>
  <c r="H1275" i="1" s="1"/>
  <c r="H1274" i="1" s="1"/>
  <c r="H1273" i="1" s="1"/>
  <c r="G1276" i="1"/>
  <c r="G1275" i="1" s="1"/>
  <c r="G1274" i="1" s="1"/>
  <c r="G1273" i="1" s="1"/>
  <c r="I1285" i="1" l="1"/>
  <c r="G1285" i="1"/>
  <c r="I1347" i="1"/>
  <c r="H1331" i="1"/>
  <c r="H1320" i="1" s="1"/>
  <c r="I1331" i="1"/>
  <c r="I1280" i="1"/>
  <c r="I1279" i="1" s="1"/>
  <c r="H1280" i="1"/>
  <c r="H1279" i="1" s="1"/>
  <c r="G1280" i="1"/>
  <c r="G1279" i="1" s="1"/>
  <c r="I1348" i="1"/>
  <c r="H1311" i="1"/>
  <c r="H1310" i="1" s="1"/>
  <c r="H1348" i="1"/>
  <c r="G1311" i="1"/>
  <c r="G1310" i="1" s="1"/>
  <c r="G1304" i="1" s="1"/>
  <c r="I1311" i="1"/>
  <c r="I1310" i="1" s="1"/>
  <c r="H1347" i="1" l="1"/>
  <c r="H1346" i="1" s="1"/>
  <c r="H1345" i="1" s="1"/>
  <c r="E43" i="3" s="1"/>
  <c r="I1346" i="1"/>
  <c r="I1345" i="1" s="1"/>
  <c r="F43" i="3" s="1"/>
  <c r="H1304" i="1"/>
  <c r="I1320" i="1"/>
  <c r="G1278" i="1"/>
  <c r="G1272" i="1" s="1"/>
  <c r="G1271" i="1" s="1"/>
  <c r="I1278" i="1"/>
  <c r="I1272" i="1" s="1"/>
  <c r="I1271" i="1" s="1"/>
  <c r="H1278" i="1"/>
  <c r="H1272" i="1" s="1"/>
  <c r="H1271" i="1" s="1"/>
  <c r="H1303" i="1" l="1"/>
  <c r="H1270" i="1" s="1"/>
  <c r="I1304" i="1"/>
  <c r="I1303" i="1" s="1"/>
  <c r="I1270" i="1" s="1"/>
  <c r="G859" i="2"/>
  <c r="G858" i="2" s="1"/>
  <c r="G857" i="2" s="1"/>
  <c r="G856" i="2" s="1"/>
  <c r="H859" i="2"/>
  <c r="H858" i="2" s="1"/>
  <c r="H857" i="2" s="1"/>
  <c r="H856" i="2" s="1"/>
  <c r="G552" i="2" l="1"/>
  <c r="H552" i="2"/>
  <c r="G557" i="2"/>
  <c r="H557" i="2"/>
  <c r="G504" i="2"/>
  <c r="H504" i="2"/>
  <c r="G508" i="2"/>
  <c r="H508" i="2"/>
  <c r="G556" i="2"/>
  <c r="H556" i="2"/>
  <c r="G551" i="2"/>
  <c r="H551" i="2"/>
  <c r="G507" i="2"/>
  <c r="H507" i="2"/>
  <c r="I1268" i="1"/>
  <c r="I1267" i="1" s="1"/>
  <c r="H1268" i="1"/>
  <c r="H1267" i="1" s="1"/>
  <c r="G1268" i="1"/>
  <c r="G1267" i="1" s="1"/>
  <c r="I1241" i="1"/>
  <c r="I1240" i="1" s="1"/>
  <c r="I1239" i="1" s="1"/>
  <c r="I1238" i="1" s="1"/>
  <c r="I1237" i="1" s="1"/>
  <c r="H1241" i="1"/>
  <c r="H1240" i="1" s="1"/>
  <c r="H1239" i="1" s="1"/>
  <c r="H1238" i="1" s="1"/>
  <c r="H1237" i="1" s="1"/>
  <c r="G1241" i="1"/>
  <c r="G1240" i="1" s="1"/>
  <c r="G1239" i="1" s="1"/>
  <c r="G1238" i="1" s="1"/>
  <c r="G1237" i="1" s="1"/>
  <c r="I1234" i="1"/>
  <c r="I1233" i="1" s="1"/>
  <c r="H1234" i="1"/>
  <c r="H1233" i="1" s="1"/>
  <c r="G1234" i="1"/>
  <c r="G1233" i="1" s="1"/>
  <c r="I1151" i="1"/>
  <c r="H1151" i="1"/>
  <c r="G1151" i="1"/>
  <c r="I1040" i="1"/>
  <c r="I1039" i="1" s="1"/>
  <c r="H1040" i="1"/>
  <c r="H1039" i="1" s="1"/>
  <c r="G1040" i="1"/>
  <c r="G1039" i="1" s="1"/>
  <c r="G1034" i="1" s="1"/>
  <c r="G1033" i="1" s="1"/>
  <c r="G1032" i="1" s="1"/>
  <c r="I1036" i="1"/>
  <c r="I1035" i="1" s="1"/>
  <c r="H1036" i="1"/>
  <c r="H1035" i="1" s="1"/>
  <c r="I1016" i="1"/>
  <c r="I1015" i="1" s="1"/>
  <c r="I1014" i="1" s="1"/>
  <c r="H1016" i="1"/>
  <c r="H1015" i="1" s="1"/>
  <c r="H1014" i="1" s="1"/>
  <c r="I989" i="1"/>
  <c r="I988" i="1" s="1"/>
  <c r="H989" i="1"/>
  <c r="H988" i="1" s="1"/>
  <c r="I986" i="1"/>
  <c r="I985" i="1" s="1"/>
  <c r="H986" i="1"/>
  <c r="H985" i="1" s="1"/>
  <c r="D39" i="3" l="1"/>
  <c r="E39" i="3"/>
  <c r="F39" i="3"/>
  <c r="I1243" i="1"/>
  <c r="I1236" i="1" s="1"/>
  <c r="H1034" i="1"/>
  <c r="H1033" i="1" s="1"/>
  <c r="I984" i="1"/>
  <c r="I983" i="1" s="1"/>
  <c r="H1265" i="1"/>
  <c r="H1264" i="1" s="1"/>
  <c r="H1266" i="1"/>
  <c r="I1266" i="1"/>
  <c r="I1265" i="1"/>
  <c r="I1264" i="1" s="1"/>
  <c r="H1243" i="1"/>
  <c r="H1236" i="1" s="1"/>
  <c r="G1243" i="1"/>
  <c r="G1236" i="1" s="1"/>
  <c r="H984" i="1"/>
  <c r="H983" i="1" s="1"/>
  <c r="I1034" i="1"/>
  <c r="I1033" i="1" s="1"/>
  <c r="G1266" i="1"/>
  <c r="G1265" i="1"/>
  <c r="G1264" i="1" s="1"/>
  <c r="G605" i="2"/>
  <c r="G604" i="2" s="1"/>
  <c r="G603" i="2" s="1"/>
  <c r="G602" i="2" s="1"/>
  <c r="G601" i="2" s="1"/>
  <c r="H605" i="2"/>
  <c r="H604" i="2" s="1"/>
  <c r="H603" i="2" s="1"/>
  <c r="H602" i="2" s="1"/>
  <c r="H601" i="2" s="1"/>
  <c r="H992" i="1" l="1"/>
  <c r="H982" i="1" s="1"/>
  <c r="E35" i="3" s="1"/>
  <c r="G992" i="1"/>
  <c r="G982" i="1" s="1"/>
  <c r="D35" i="3" s="1"/>
  <c r="I992" i="1"/>
  <c r="I982" i="1" s="1"/>
  <c r="F35" i="3" s="1"/>
  <c r="I1263" i="1"/>
  <c r="G1263" i="1"/>
  <c r="H1263" i="1"/>
  <c r="I1032" i="1"/>
  <c r="F36" i="3" s="1"/>
  <c r="H1032" i="1"/>
  <c r="E36" i="3" s="1"/>
  <c r="H1124" i="1"/>
  <c r="E37" i="3" s="1"/>
  <c r="D36" i="3"/>
  <c r="G1124" i="1"/>
  <c r="D37" i="3" s="1"/>
  <c r="I1124" i="1"/>
  <c r="F37" i="3" s="1"/>
  <c r="G600" i="2"/>
  <c r="H600" i="2"/>
  <c r="G596" i="2"/>
  <c r="H596" i="2"/>
  <c r="G572" i="2"/>
  <c r="H572" i="2"/>
  <c r="G575" i="2"/>
  <c r="G593" i="2" s="1"/>
  <c r="H575" i="2"/>
  <c r="H593" i="2" s="1"/>
  <c r="G530" i="2"/>
  <c r="H530" i="2"/>
  <c r="G531" i="2"/>
  <c r="H531" i="2"/>
  <c r="G533" i="2"/>
  <c r="H533" i="2"/>
  <c r="G534" i="2"/>
  <c r="H534" i="2"/>
  <c r="G536" i="2"/>
  <c r="H536" i="2"/>
  <c r="G537" i="2"/>
  <c r="H537" i="2"/>
  <c r="G539" i="2"/>
  <c r="H539" i="2"/>
  <c r="G540" i="2"/>
  <c r="H540" i="2"/>
  <c r="G542" i="2"/>
  <c r="H542" i="2"/>
  <c r="G543" i="2"/>
  <c r="H543" i="2"/>
  <c r="G545" i="2"/>
  <c r="H545" i="2"/>
  <c r="G546" i="2"/>
  <c r="H546" i="2"/>
  <c r="G548" i="2"/>
  <c r="H548" i="2"/>
  <c r="G549" i="2"/>
  <c r="H549" i="2"/>
  <c r="G554" i="2"/>
  <c r="H554" i="2"/>
  <c r="G555" i="2"/>
  <c r="H555" i="2"/>
  <c r="G560" i="2"/>
  <c r="H560" i="2"/>
  <c r="G561" i="2"/>
  <c r="H561" i="2"/>
  <c r="G563" i="2"/>
  <c r="H563" i="2"/>
  <c r="G564" i="2"/>
  <c r="H564" i="2"/>
  <c r="G566" i="2"/>
  <c r="H566" i="2"/>
  <c r="G567" i="2"/>
  <c r="H567" i="2"/>
  <c r="G573" i="2"/>
  <c r="H573" i="2"/>
  <c r="G574" i="2"/>
  <c r="H574" i="2"/>
  <c r="G592" i="2"/>
  <c r="H592" i="2"/>
  <c r="G577" i="2"/>
  <c r="H577" i="2"/>
  <c r="G579" i="2"/>
  <c r="H579" i="2"/>
  <c r="G581" i="2"/>
  <c r="H581" i="2"/>
  <c r="G583" i="2"/>
  <c r="H583" i="2"/>
  <c r="G585" i="2"/>
  <c r="H585" i="2"/>
  <c r="G587" i="2"/>
  <c r="H587" i="2"/>
  <c r="G589" i="2"/>
  <c r="H589" i="2"/>
  <c r="G590" i="2"/>
  <c r="H590" i="2"/>
  <c r="G526" i="2"/>
  <c r="H526" i="2"/>
  <c r="G527" i="2"/>
  <c r="H527" i="2"/>
  <c r="G519" i="2"/>
  <c r="H519" i="2"/>
  <c r="G520" i="2"/>
  <c r="H520" i="2"/>
  <c r="G522" i="2"/>
  <c r="H522" i="2"/>
  <c r="G523" i="2"/>
  <c r="H523" i="2"/>
  <c r="G506" i="2"/>
  <c r="H506" i="2"/>
  <c r="G471" i="2"/>
  <c r="H471" i="2"/>
  <c r="G473" i="2"/>
  <c r="H473" i="2"/>
  <c r="G475" i="2"/>
  <c r="H475" i="2"/>
  <c r="G477" i="2"/>
  <c r="H477" i="2"/>
  <c r="G478" i="2"/>
  <c r="H478" i="2"/>
  <c r="G480" i="2"/>
  <c r="H480" i="2"/>
  <c r="G481" i="2"/>
  <c r="H481" i="2"/>
  <c r="G483" i="2"/>
  <c r="H483" i="2"/>
  <c r="G485" i="2"/>
  <c r="H485" i="2"/>
  <c r="G486" i="2"/>
  <c r="H486" i="2"/>
  <c r="G488" i="2"/>
  <c r="G487" i="2" s="1"/>
  <c r="H488" i="2"/>
  <c r="H487" i="2" s="1"/>
  <c r="G490" i="2"/>
  <c r="G489" i="2" s="1"/>
  <c r="H490" i="2"/>
  <c r="H489" i="2" s="1"/>
  <c r="G493" i="2"/>
  <c r="G491" i="2" s="1"/>
  <c r="H493" i="2"/>
  <c r="H491" i="2" s="1"/>
  <c r="G495" i="2"/>
  <c r="H495" i="2"/>
  <c r="G496" i="2"/>
  <c r="H496" i="2"/>
  <c r="G498" i="2"/>
  <c r="H498" i="2"/>
  <c r="G499" i="2"/>
  <c r="H499" i="2"/>
  <c r="G501" i="2"/>
  <c r="H501" i="2"/>
  <c r="G470" i="2"/>
  <c r="H470" i="2"/>
  <c r="H792" i="1"/>
  <c r="H791" i="1" s="1"/>
  <c r="I792" i="1"/>
  <c r="I791" i="1" s="1"/>
  <c r="G792" i="1"/>
  <c r="F595" i="2" s="1"/>
  <c r="F594" i="2" s="1"/>
  <c r="H786" i="1"/>
  <c r="G588" i="2" s="1"/>
  <c r="I786" i="1"/>
  <c r="H588" i="2" s="1"/>
  <c r="G786" i="1"/>
  <c r="F588" i="2" s="1"/>
  <c r="H784" i="1"/>
  <c r="G586" i="2" s="1"/>
  <c r="I784" i="1"/>
  <c r="H586" i="2" s="1"/>
  <c r="G784" i="1"/>
  <c r="F586" i="2" s="1"/>
  <c r="H782" i="1"/>
  <c r="G584" i="2" s="1"/>
  <c r="I782" i="1"/>
  <c r="H584" i="2" s="1"/>
  <c r="G782" i="1"/>
  <c r="F584" i="2" s="1"/>
  <c r="H780" i="1"/>
  <c r="G582" i="2" s="1"/>
  <c r="I780" i="1"/>
  <c r="H582" i="2" s="1"/>
  <c r="G780" i="1"/>
  <c r="F582" i="2" s="1"/>
  <c r="H778" i="1"/>
  <c r="G580" i="2" s="1"/>
  <c r="I778" i="1"/>
  <c r="H580" i="2" s="1"/>
  <c r="G778" i="1"/>
  <c r="F580" i="2" s="1"/>
  <c r="H776" i="1"/>
  <c r="G578" i="2" s="1"/>
  <c r="I776" i="1"/>
  <c r="H578" i="2" s="1"/>
  <c r="G776" i="1"/>
  <c r="F578" i="2" s="1"/>
  <c r="H774" i="1"/>
  <c r="G576" i="2" s="1"/>
  <c r="I774" i="1"/>
  <c r="H576" i="2" s="1"/>
  <c r="G774" i="1"/>
  <c r="F576" i="2" s="1"/>
  <c r="H789" i="1"/>
  <c r="G591" i="2" s="1"/>
  <c r="I789" i="1"/>
  <c r="H591" i="2" s="1"/>
  <c r="G789" i="1"/>
  <c r="F591" i="2" s="1"/>
  <c r="H771" i="1"/>
  <c r="I771" i="1"/>
  <c r="G771" i="1"/>
  <c r="H768" i="1"/>
  <c r="G568" i="2" s="1"/>
  <c r="I768" i="1"/>
  <c r="H568" i="2" s="1"/>
  <c r="G768" i="1"/>
  <c r="F568" i="2" s="1"/>
  <c r="H765" i="1"/>
  <c r="G565" i="2" s="1"/>
  <c r="I765" i="1"/>
  <c r="H565" i="2" s="1"/>
  <c r="G765" i="1"/>
  <c r="F565" i="2" s="1"/>
  <c r="H762" i="1"/>
  <c r="G562" i="2" s="1"/>
  <c r="I762" i="1"/>
  <c r="H562" i="2" s="1"/>
  <c r="G762" i="1"/>
  <c r="F562" i="2" s="1"/>
  <c r="H759" i="1"/>
  <c r="G559" i="2" s="1"/>
  <c r="I759" i="1"/>
  <c r="H559" i="2" s="1"/>
  <c r="G759" i="1"/>
  <c r="F559" i="2" s="1"/>
  <c r="H756" i="1"/>
  <c r="I756" i="1"/>
  <c r="G756" i="1"/>
  <c r="H753" i="1"/>
  <c r="G547" i="2" s="1"/>
  <c r="I753" i="1"/>
  <c r="H547" i="2" s="1"/>
  <c r="G753" i="1"/>
  <c r="F547" i="2" s="1"/>
  <c r="H750" i="1"/>
  <c r="G544" i="2" s="1"/>
  <c r="I750" i="1"/>
  <c r="H544" i="2" s="1"/>
  <c r="G750" i="1"/>
  <c r="F544" i="2" s="1"/>
  <c r="H747" i="1"/>
  <c r="G541" i="2" s="1"/>
  <c r="I747" i="1"/>
  <c r="H541" i="2" s="1"/>
  <c r="G747" i="1"/>
  <c r="F541" i="2" s="1"/>
  <c r="H744" i="1"/>
  <c r="G538" i="2" s="1"/>
  <c r="I744" i="1"/>
  <c r="H538" i="2" s="1"/>
  <c r="G744" i="1"/>
  <c r="F538" i="2" s="1"/>
  <c r="H741" i="1"/>
  <c r="G535" i="2" s="1"/>
  <c r="I741" i="1"/>
  <c r="H535" i="2" s="1"/>
  <c r="G741" i="1"/>
  <c r="F535" i="2" s="1"/>
  <c r="H738" i="1"/>
  <c r="G532" i="2" s="1"/>
  <c r="I738" i="1"/>
  <c r="H532" i="2" s="1"/>
  <c r="G738" i="1"/>
  <c r="F532" i="2" s="1"/>
  <c r="H735" i="1"/>
  <c r="G529" i="2" s="1"/>
  <c r="I735" i="1"/>
  <c r="H529" i="2" s="1"/>
  <c r="G735" i="1"/>
  <c r="F529" i="2" s="1"/>
  <c r="H854" i="1"/>
  <c r="G500" i="2" s="1"/>
  <c r="I854" i="1"/>
  <c r="H500" i="2" s="1"/>
  <c r="G854" i="1"/>
  <c r="F500" i="2" s="1"/>
  <c r="I851" i="1"/>
  <c r="H497" i="2" s="1"/>
  <c r="H851" i="1"/>
  <c r="G497" i="2" s="1"/>
  <c r="G851" i="1"/>
  <c r="F497" i="2" s="1"/>
  <c r="H848" i="1"/>
  <c r="G494" i="2" s="1"/>
  <c r="I848" i="1"/>
  <c r="H494" i="2" s="1"/>
  <c r="G848" i="1"/>
  <c r="F494" i="2" s="1"/>
  <c r="H843" i="1"/>
  <c r="I843" i="1"/>
  <c r="G843" i="1"/>
  <c r="H841" i="1"/>
  <c r="I841" i="1"/>
  <c r="G841" i="1"/>
  <c r="H838" i="1"/>
  <c r="G484" i="2" s="1"/>
  <c r="I838" i="1"/>
  <c r="H484" i="2" s="1"/>
  <c r="G838" i="1"/>
  <c r="F484" i="2" s="1"/>
  <c r="H836" i="1"/>
  <c r="G482" i="2" s="1"/>
  <c r="I836" i="1"/>
  <c r="H482" i="2" s="1"/>
  <c r="G836" i="1"/>
  <c r="F482" i="2" s="1"/>
  <c r="H833" i="1"/>
  <c r="G479" i="2" s="1"/>
  <c r="I833" i="1"/>
  <c r="H479" i="2" s="1"/>
  <c r="G833" i="1"/>
  <c r="F479" i="2" s="1"/>
  <c r="H830" i="1"/>
  <c r="G476" i="2" s="1"/>
  <c r="I830" i="1"/>
  <c r="H476" i="2" s="1"/>
  <c r="G830" i="1"/>
  <c r="F476" i="2" s="1"/>
  <c r="H828" i="1"/>
  <c r="G474" i="2" s="1"/>
  <c r="I828" i="1"/>
  <c r="H474" i="2" s="1"/>
  <c r="G828" i="1"/>
  <c r="F474" i="2" s="1"/>
  <c r="H826" i="1"/>
  <c r="G472" i="2" s="1"/>
  <c r="I826" i="1"/>
  <c r="H472" i="2" s="1"/>
  <c r="G826" i="1"/>
  <c r="F472" i="2" s="1"/>
  <c r="H823" i="1"/>
  <c r="I823" i="1"/>
  <c r="G823" i="1"/>
  <c r="H816" i="1"/>
  <c r="H815" i="1" s="1"/>
  <c r="G524" i="2" s="1"/>
  <c r="I816" i="1"/>
  <c r="I815" i="1" s="1"/>
  <c r="H524" i="2" s="1"/>
  <c r="G816" i="1"/>
  <c r="H812" i="1"/>
  <c r="G521" i="2" s="1"/>
  <c r="I812" i="1"/>
  <c r="H521" i="2" s="1"/>
  <c r="G812" i="1"/>
  <c r="F521" i="2" s="1"/>
  <c r="H809" i="1"/>
  <c r="I809" i="1"/>
  <c r="G809" i="1"/>
  <c r="H800" i="1"/>
  <c r="H799" i="1" s="1"/>
  <c r="H798" i="1" s="1"/>
  <c r="H797" i="1" s="1"/>
  <c r="I800" i="1"/>
  <c r="I799" i="1" s="1"/>
  <c r="I798" i="1" s="1"/>
  <c r="I797" i="1" s="1"/>
  <c r="G800" i="1"/>
  <c r="G799" i="1" s="1"/>
  <c r="G798" i="1" s="1"/>
  <c r="G797" i="1" s="1"/>
  <c r="H795" i="1"/>
  <c r="H794" i="1" s="1"/>
  <c r="I795" i="1"/>
  <c r="I794" i="1" s="1"/>
  <c r="G795" i="1"/>
  <c r="G794" i="1" s="1"/>
  <c r="H731" i="1"/>
  <c r="H730" i="1" s="1"/>
  <c r="I731" i="1"/>
  <c r="I730" i="1" s="1"/>
  <c r="G730" i="1"/>
  <c r="H725" i="1"/>
  <c r="H724" i="1" s="1"/>
  <c r="H723" i="1" s="1"/>
  <c r="H722" i="1" s="1"/>
  <c r="H721" i="1" s="1"/>
  <c r="E45" i="3" s="1"/>
  <c r="I725" i="1"/>
  <c r="I724" i="1" s="1"/>
  <c r="I723" i="1" s="1"/>
  <c r="I722" i="1" s="1"/>
  <c r="I721" i="1" s="1"/>
  <c r="F45" i="3" s="1"/>
  <c r="G725" i="1"/>
  <c r="G724" i="1" s="1"/>
  <c r="G723" i="1" s="1"/>
  <c r="G722" i="1" s="1"/>
  <c r="G721" i="1" s="1"/>
  <c r="D45" i="3" s="1"/>
  <c r="H718" i="1"/>
  <c r="H717" i="1" s="1"/>
  <c r="H716" i="1" s="1"/>
  <c r="H715" i="1" s="1"/>
  <c r="H714" i="1" s="1"/>
  <c r="H713" i="1" s="1"/>
  <c r="I718" i="1"/>
  <c r="I717" i="1" s="1"/>
  <c r="I716" i="1" s="1"/>
  <c r="I715" i="1" s="1"/>
  <c r="I714" i="1" s="1"/>
  <c r="I713" i="1" s="1"/>
  <c r="G718" i="1"/>
  <c r="G717" i="1" s="1"/>
  <c r="G716" i="1" s="1"/>
  <c r="G715" i="1" s="1"/>
  <c r="G714" i="1" s="1"/>
  <c r="G713" i="1" s="1"/>
  <c r="H503" i="2" l="1"/>
  <c r="H502" i="2" s="1"/>
  <c r="G503" i="2"/>
  <c r="G502" i="2" s="1"/>
  <c r="H805" i="1"/>
  <c r="I805" i="1"/>
  <c r="G805" i="1"/>
  <c r="G981" i="1"/>
  <c r="G980" i="1" s="1"/>
  <c r="F468" i="2"/>
  <c r="G815" i="1"/>
  <c r="F524" i="2" s="1"/>
  <c r="F525" i="2"/>
  <c r="F528" i="2"/>
  <c r="F518" i="2"/>
  <c r="F514" i="2" s="1"/>
  <c r="H981" i="1"/>
  <c r="H980" i="1" s="1"/>
  <c r="G550" i="2"/>
  <c r="H550" i="2"/>
  <c r="I981" i="1"/>
  <c r="I980" i="1" s="1"/>
  <c r="G791" i="1"/>
  <c r="H518" i="2"/>
  <c r="H514" i="2" s="1"/>
  <c r="H525" i="2"/>
  <c r="H595" i="2"/>
  <c r="H594" i="2" s="1"/>
  <c r="G518" i="2"/>
  <c r="G514" i="2" s="1"/>
  <c r="G525" i="2"/>
  <c r="G595" i="2"/>
  <c r="G594" i="2" s="1"/>
  <c r="G571" i="2"/>
  <c r="H571" i="2"/>
  <c r="G598" i="2"/>
  <c r="G597" i="2" s="1"/>
  <c r="G469" i="2"/>
  <c r="G468" i="2" s="1"/>
  <c r="H598" i="2"/>
  <c r="H597" i="2" s="1"/>
  <c r="H469" i="2"/>
  <c r="H468" i="2" s="1"/>
  <c r="I734" i="1"/>
  <c r="I729" i="1" s="1"/>
  <c r="I728" i="1" s="1"/>
  <c r="I727" i="1" s="1"/>
  <c r="F46" i="3" s="1"/>
  <c r="H734" i="1"/>
  <c r="H729" i="1" s="1"/>
  <c r="H728" i="1" s="1"/>
  <c r="H727" i="1" s="1"/>
  <c r="E46" i="3" s="1"/>
  <c r="G734" i="1"/>
  <c r="I822" i="1"/>
  <c r="I821" i="1" s="1"/>
  <c r="I820" i="1" s="1"/>
  <c r="I819" i="1" s="1"/>
  <c r="H822" i="1"/>
  <c r="H821" i="1" s="1"/>
  <c r="H820" i="1" s="1"/>
  <c r="H819" i="1" s="1"/>
  <c r="G822" i="1"/>
  <c r="G821" i="1" s="1"/>
  <c r="G820" i="1" s="1"/>
  <c r="G819" i="1" s="1"/>
  <c r="I804" i="1" l="1"/>
  <c r="G804" i="1"/>
  <c r="F467" i="2"/>
  <c r="F466" i="2" s="1"/>
  <c r="H804" i="1"/>
  <c r="G729" i="1"/>
  <c r="G728" i="1" s="1"/>
  <c r="G727" i="1" s="1"/>
  <c r="D46" i="3" s="1"/>
  <c r="G528" i="2"/>
  <c r="G467" i="2" s="1"/>
  <c r="G466" i="2" s="1"/>
  <c r="H528" i="2"/>
  <c r="H803" i="1" l="1"/>
  <c r="H802" i="1" s="1"/>
  <c r="H720" i="1" s="1"/>
  <c r="H712" i="1" s="1"/>
  <c r="G803" i="1"/>
  <c r="G802" i="1" s="1"/>
  <c r="G720" i="1" s="1"/>
  <c r="G712" i="1" s="1"/>
  <c r="I803" i="1"/>
  <c r="I802" i="1" s="1"/>
  <c r="I720" i="1" s="1"/>
  <c r="I712" i="1" s="1"/>
  <c r="H467" i="2"/>
  <c r="H466" i="2" s="1"/>
  <c r="H366" i="1" l="1"/>
  <c r="H365" i="1" s="1"/>
  <c r="I366" i="1"/>
  <c r="I365" i="1" s="1"/>
  <c r="G366" i="1"/>
  <c r="G365" i="1" s="1"/>
  <c r="H617" i="1" l="1"/>
  <c r="H616" i="1" s="1"/>
  <c r="H615" i="1" s="1"/>
  <c r="H614" i="1" s="1"/>
  <c r="I617" i="1"/>
  <c r="I616" i="1" s="1"/>
  <c r="I615" i="1" s="1"/>
  <c r="I614" i="1" s="1"/>
  <c r="G617" i="1"/>
  <c r="G616" i="1" s="1"/>
  <c r="G615" i="1" s="1"/>
  <c r="G614" i="1" s="1"/>
  <c r="H629" i="1"/>
  <c r="I629" i="1"/>
  <c r="G629" i="1"/>
  <c r="H651" i="1"/>
  <c r="E53" i="3" s="1"/>
  <c r="I651" i="1"/>
  <c r="F53" i="3" s="1"/>
  <c r="G651" i="1"/>
  <c r="D53" i="3" s="1"/>
  <c r="H439" i="1"/>
  <c r="H438" i="1" s="1"/>
  <c r="H437" i="1" s="1"/>
  <c r="H436" i="1" s="1"/>
  <c r="I439" i="1"/>
  <c r="I438" i="1" s="1"/>
  <c r="I437" i="1" s="1"/>
  <c r="I436" i="1" s="1"/>
  <c r="G439" i="1"/>
  <c r="G438" i="1" s="1"/>
  <c r="G437" i="1" s="1"/>
  <c r="G436" i="1" s="1"/>
  <c r="G201" i="2"/>
  <c r="H201" i="2"/>
  <c r="G200" i="2"/>
  <c r="H200" i="2"/>
  <c r="H237" i="1"/>
  <c r="H236" i="1" s="1"/>
  <c r="H235" i="1" s="1"/>
  <c r="H230" i="1" s="1"/>
  <c r="H229" i="1" s="1"/>
  <c r="I237" i="1"/>
  <c r="I236" i="1" s="1"/>
  <c r="I235" i="1" s="1"/>
  <c r="I230" i="1" s="1"/>
  <c r="I229" i="1" s="1"/>
  <c r="G237" i="1"/>
  <c r="G236" i="1" s="1"/>
  <c r="G235" i="1" s="1"/>
  <c r="G230" i="1" s="1"/>
  <c r="H206" i="1"/>
  <c r="H205" i="1" s="1"/>
  <c r="H204" i="1" s="1"/>
  <c r="H199" i="1" s="1"/>
  <c r="I206" i="1"/>
  <c r="I205" i="1" s="1"/>
  <c r="I204" i="1" s="1"/>
  <c r="I199" i="1" s="1"/>
  <c r="G206" i="1"/>
  <c r="G205" i="1" s="1"/>
  <c r="G204" i="1" s="1"/>
  <c r="G199" i="2"/>
  <c r="H199" i="2"/>
  <c r="H567" i="1"/>
  <c r="H566" i="1" s="1"/>
  <c r="H565" i="1" s="1"/>
  <c r="I567" i="1"/>
  <c r="I566" i="1" s="1"/>
  <c r="I565" i="1" s="1"/>
  <c r="G567" i="1"/>
  <c r="G566" i="1" s="1"/>
  <c r="G565" i="1" s="1"/>
  <c r="G196" i="2"/>
  <c r="H196" i="2"/>
  <c r="G195" i="2"/>
  <c r="H195" i="2"/>
  <c r="H392" i="1"/>
  <c r="H391" i="1" s="1"/>
  <c r="I392" i="1"/>
  <c r="I391" i="1" s="1"/>
  <c r="G392" i="1"/>
  <c r="G391" i="1" s="1"/>
  <c r="G192" i="2"/>
  <c r="H192" i="2"/>
  <c r="G191" i="2"/>
  <c r="H191" i="2"/>
  <c r="G186" i="2"/>
  <c r="H186" i="2"/>
  <c r="G187" i="2"/>
  <c r="H187" i="2"/>
  <c r="G185" i="2"/>
  <c r="H185" i="2"/>
  <c r="G229" i="1" l="1"/>
  <c r="D24" i="3" s="1"/>
  <c r="G199" i="1"/>
  <c r="G390" i="1"/>
  <c r="G380" i="1" s="1"/>
  <c r="I390" i="1"/>
  <c r="I380" i="1" s="1"/>
  <c r="H203" i="2"/>
  <c r="H202" i="2" s="1"/>
  <c r="H390" i="1"/>
  <c r="H380" i="1" s="1"/>
  <c r="G203" i="2"/>
  <c r="G202" i="2" s="1"/>
  <c r="I198" i="1"/>
  <c r="F23" i="3" s="1"/>
  <c r="H198" i="1"/>
  <c r="E23" i="3" s="1"/>
  <c r="F24" i="3"/>
  <c r="E24" i="3"/>
  <c r="H628" i="1"/>
  <c r="H627" i="1" s="1"/>
  <c r="H626" i="1" s="1"/>
  <c r="H620" i="1"/>
  <c r="E42" i="3" s="1"/>
  <c r="G628" i="1"/>
  <c r="G627" i="1" s="1"/>
  <c r="G626" i="1" s="1"/>
  <c r="G620" i="1"/>
  <c r="I628" i="1"/>
  <c r="I627" i="1" s="1"/>
  <c r="I626" i="1" s="1"/>
  <c r="I620" i="1"/>
  <c r="F42" i="3" s="1"/>
  <c r="G190" i="2"/>
  <c r="G189" i="2" s="1"/>
  <c r="G184" i="2"/>
  <c r="G183" i="2" s="1"/>
  <c r="G182" i="2" s="1"/>
  <c r="H190" i="2"/>
  <c r="H189" i="2" s="1"/>
  <c r="H198" i="2"/>
  <c r="H197" i="2" s="1"/>
  <c r="G198" i="2"/>
  <c r="G197" i="2" s="1"/>
  <c r="G194" i="2"/>
  <c r="G193" i="2" s="1"/>
  <c r="H194" i="2"/>
  <c r="H193" i="2" s="1"/>
  <c r="H184" i="2"/>
  <c r="H183" i="2" s="1"/>
  <c r="H182" i="2" s="1"/>
  <c r="G90" i="2"/>
  <c r="G89" i="2" s="1"/>
  <c r="G88" i="2" s="1"/>
  <c r="H90" i="2"/>
  <c r="H89" i="2" s="1"/>
  <c r="H88" i="2" s="1"/>
  <c r="F90" i="2"/>
  <c r="F89" i="2" s="1"/>
  <c r="F88" i="2" s="1"/>
  <c r="H321" i="1"/>
  <c r="H320" i="1" s="1"/>
  <c r="I321" i="1"/>
  <c r="I320" i="1" s="1"/>
  <c r="G321" i="1"/>
  <c r="G320" i="1" s="1"/>
  <c r="G93" i="2"/>
  <c r="H93" i="2"/>
  <c r="F93" i="2"/>
  <c r="G97" i="2"/>
  <c r="H97" i="2"/>
  <c r="F97" i="2"/>
  <c r="G95" i="2"/>
  <c r="H95" i="2"/>
  <c r="F95" i="2"/>
  <c r="H324" i="1"/>
  <c r="I324" i="1"/>
  <c r="G324" i="1"/>
  <c r="G198" i="1" l="1"/>
  <c r="D23" i="3" s="1"/>
  <c r="I560" i="1"/>
  <c r="H560" i="1"/>
  <c r="G560" i="1"/>
  <c r="H188" i="2"/>
  <c r="H160" i="2" s="1"/>
  <c r="G188" i="2"/>
  <c r="G160" i="2" s="1"/>
  <c r="G92" i="2"/>
  <c r="H92" i="2"/>
  <c r="F92" i="2"/>
  <c r="G87" i="2"/>
  <c r="G86" i="2" s="1"/>
  <c r="G85" i="2" s="1"/>
  <c r="H87" i="2"/>
  <c r="H86" i="2" s="1"/>
  <c r="H85" i="2" s="1"/>
  <c r="F87" i="2"/>
  <c r="F86" i="2" s="1"/>
  <c r="F85" i="2" s="1"/>
  <c r="G111" i="2" l="1"/>
  <c r="G110" i="2" s="1"/>
  <c r="G109" i="2" s="1"/>
  <c r="G105" i="2" s="1"/>
  <c r="H111" i="2"/>
  <c r="H110" i="2" s="1"/>
  <c r="H109" i="2" s="1"/>
  <c r="H105" i="2" s="1"/>
  <c r="F111" i="2"/>
  <c r="F110" i="2" s="1"/>
  <c r="F109" i="2" s="1"/>
  <c r="F105" i="2" s="1"/>
  <c r="H636" i="1" l="1"/>
  <c r="H635" i="1" s="1"/>
  <c r="H634" i="1" s="1"/>
  <c r="I636" i="1"/>
  <c r="I635" i="1" s="1"/>
  <c r="I634" i="1" s="1"/>
  <c r="G636" i="1"/>
  <c r="G635" i="1" s="1"/>
  <c r="G634" i="1" s="1"/>
  <c r="G266" i="2" l="1"/>
  <c r="G265" i="2" s="1"/>
  <c r="G260" i="2" s="1"/>
  <c r="H266" i="2"/>
  <c r="H265" i="2" s="1"/>
  <c r="H260" i="2" s="1"/>
  <c r="G259" i="2" l="1"/>
  <c r="H259" i="2"/>
  <c r="G462" i="2" l="1"/>
  <c r="H462" i="2"/>
  <c r="G461" i="2"/>
  <c r="H461" i="2"/>
  <c r="G459" i="2"/>
  <c r="G458" i="2" s="1"/>
  <c r="H459" i="2"/>
  <c r="H458" i="2" s="1"/>
  <c r="G457" i="2"/>
  <c r="H457" i="2"/>
  <c r="G456" i="2"/>
  <c r="H456" i="2"/>
  <c r="G454" i="2"/>
  <c r="H454" i="2"/>
  <c r="G453" i="2"/>
  <c r="H453" i="2"/>
  <c r="G115" i="2"/>
  <c r="G114" i="2" s="1"/>
  <c r="G113" i="2" s="1"/>
  <c r="H115" i="2"/>
  <c r="H114" i="2" s="1"/>
  <c r="H113" i="2" s="1"/>
  <c r="F115" i="2"/>
  <c r="F114" i="2" s="1"/>
  <c r="F113" i="2" s="1"/>
  <c r="G118" i="2"/>
  <c r="G117" i="2" s="1"/>
  <c r="H118" i="2"/>
  <c r="H117" i="2" s="1"/>
  <c r="F118" i="2"/>
  <c r="F117" i="2" s="1"/>
  <c r="G120" i="2"/>
  <c r="G119" i="2" s="1"/>
  <c r="H120" i="2"/>
  <c r="H119" i="2" s="1"/>
  <c r="F120" i="2"/>
  <c r="F119" i="2" s="1"/>
  <c r="G460" i="2" l="1"/>
  <c r="G452" i="2"/>
  <c r="H116" i="2"/>
  <c r="H452" i="2"/>
  <c r="H455" i="2"/>
  <c r="G116" i="2"/>
  <c r="H460" i="2"/>
  <c r="G455" i="2"/>
  <c r="F116" i="2"/>
  <c r="F112" i="2" s="1"/>
  <c r="F98" i="2" s="1"/>
  <c r="H423" i="2"/>
  <c r="G423" i="2"/>
  <c r="H258" i="2"/>
  <c r="G258" i="2"/>
  <c r="G233" i="2"/>
  <c r="G232" i="2" s="1"/>
  <c r="G231" i="2" s="1"/>
  <c r="H233" i="2"/>
  <c r="H232" i="2" s="1"/>
  <c r="H231" i="2" s="1"/>
  <c r="G230" i="2"/>
  <c r="G229" i="2" s="1"/>
  <c r="G228" i="2" s="1"/>
  <c r="H230" i="2"/>
  <c r="H229" i="2" s="1"/>
  <c r="H228" i="2" s="1"/>
  <c r="G225" i="2"/>
  <c r="G224" i="2" s="1"/>
  <c r="G223" i="2" s="1"/>
  <c r="H225" i="2"/>
  <c r="H224" i="2" s="1"/>
  <c r="H223" i="2" s="1"/>
  <c r="G222" i="2"/>
  <c r="G221" i="2" s="1"/>
  <c r="G220" i="2" s="1"/>
  <c r="H222" i="2"/>
  <c r="H221" i="2" s="1"/>
  <c r="H220" i="2" s="1"/>
  <c r="G217" i="2"/>
  <c r="G216" i="2" s="1"/>
  <c r="G215" i="2" s="1"/>
  <c r="G214" i="2" s="1"/>
  <c r="G213" i="2" s="1"/>
  <c r="H217" i="2"/>
  <c r="H216" i="2" s="1"/>
  <c r="H215" i="2" s="1"/>
  <c r="H214" i="2" s="1"/>
  <c r="H213" i="2" s="1"/>
  <c r="G212" i="2"/>
  <c r="G211" i="2" s="1"/>
  <c r="G210" i="2" s="1"/>
  <c r="G209" i="2" s="1"/>
  <c r="H212" i="2"/>
  <c r="H211" i="2" s="1"/>
  <c r="H210" i="2" s="1"/>
  <c r="H209" i="2" s="1"/>
  <c r="G149" i="2"/>
  <c r="G148" i="2" s="1"/>
  <c r="G147" i="2" s="1"/>
  <c r="G142" i="2" s="1"/>
  <c r="H149" i="2"/>
  <c r="H148" i="2" s="1"/>
  <c r="H147" i="2" s="1"/>
  <c r="H142" i="2" s="1"/>
  <c r="F149" i="2"/>
  <c r="F148" i="2" s="1"/>
  <c r="F147" i="2" s="1"/>
  <c r="F142" i="2" s="1"/>
  <c r="G153" i="2"/>
  <c r="G152" i="2" s="1"/>
  <c r="G151" i="2" s="1"/>
  <c r="H153" i="2"/>
  <c r="H152" i="2" s="1"/>
  <c r="H151" i="2" s="1"/>
  <c r="F153" i="2"/>
  <c r="F152" i="2" s="1"/>
  <c r="F151" i="2" s="1"/>
  <c r="F157" i="2"/>
  <c r="G157" i="2"/>
  <c r="H157" i="2"/>
  <c r="F159" i="2"/>
  <c r="G159" i="2"/>
  <c r="H159" i="2"/>
  <c r="G156" i="2"/>
  <c r="H156" i="2"/>
  <c r="F156" i="2"/>
  <c r="F78" i="2"/>
  <c r="G78" i="2"/>
  <c r="H78" i="2"/>
  <c r="G75" i="2"/>
  <c r="H75" i="2"/>
  <c r="F75" i="2"/>
  <c r="G80" i="2"/>
  <c r="G79" i="2" s="1"/>
  <c r="H80" i="2"/>
  <c r="H79" i="2" s="1"/>
  <c r="F80" i="2"/>
  <c r="F79" i="2" s="1"/>
  <c r="G58" i="2"/>
  <c r="G57" i="2" s="1"/>
  <c r="G56" i="2" s="1"/>
  <c r="H58" i="2"/>
  <c r="H57" i="2" s="1"/>
  <c r="H56" i="2" s="1"/>
  <c r="F58" i="2"/>
  <c r="F57" i="2" s="1"/>
  <c r="F56" i="2" s="1"/>
  <c r="G64" i="2"/>
  <c r="H64" i="2"/>
  <c r="F64" i="2"/>
  <c r="G53" i="2"/>
  <c r="H53" i="2"/>
  <c r="F53" i="2"/>
  <c r="F62" i="2" l="1"/>
  <c r="F61" i="2" s="1"/>
  <c r="H62" i="2"/>
  <c r="G62" i="2"/>
  <c r="H74" i="2"/>
  <c r="H73" i="2" s="1"/>
  <c r="H72" i="2" s="1"/>
  <c r="H67" i="2" s="1"/>
  <c r="F74" i="2"/>
  <c r="F73" i="2" s="1"/>
  <c r="F72" i="2" s="1"/>
  <c r="F67" i="2" s="1"/>
  <c r="G74" i="2"/>
  <c r="G73" i="2" s="1"/>
  <c r="G72" i="2" s="1"/>
  <c r="G67" i="2" s="1"/>
  <c r="H227" i="2"/>
  <c r="H226" i="2" s="1"/>
  <c r="G227" i="2"/>
  <c r="G226" i="2" s="1"/>
  <c r="H451" i="2"/>
  <c r="G451" i="2"/>
  <c r="G112" i="2"/>
  <c r="G98" i="2" s="1"/>
  <c r="H112" i="2"/>
  <c r="H98" i="2" s="1"/>
  <c r="H155" i="2"/>
  <c r="H154" i="2" s="1"/>
  <c r="H150" i="2" s="1"/>
  <c r="G155" i="2"/>
  <c r="G154" i="2" s="1"/>
  <c r="G150" i="2" s="1"/>
  <c r="F155" i="2"/>
  <c r="F154" i="2" s="1"/>
  <c r="F150" i="2" s="1"/>
  <c r="H219" i="2"/>
  <c r="H218" i="2" s="1"/>
  <c r="H208" i="2"/>
  <c r="G219" i="2"/>
  <c r="G218" i="2" s="1"/>
  <c r="G208" i="2"/>
  <c r="F52" i="2"/>
  <c r="F51" i="2" s="1"/>
  <c r="H52" i="2"/>
  <c r="H51" i="2" s="1"/>
  <c r="G52" i="2"/>
  <c r="G51" i="2" s="1"/>
  <c r="F50" i="2"/>
  <c r="G50" i="2"/>
  <c r="H50" i="2"/>
  <c r="G49" i="2"/>
  <c r="H49" i="2"/>
  <c r="F49" i="2"/>
  <c r="F39" i="2"/>
  <c r="G39" i="2"/>
  <c r="H39" i="2"/>
  <c r="G38" i="2"/>
  <c r="H38" i="2"/>
  <c r="F38" i="2"/>
  <c r="I93" i="1"/>
  <c r="I92" i="1" s="1"/>
  <c r="H93" i="1"/>
  <c r="H92" i="1" s="1"/>
  <c r="G93" i="1"/>
  <c r="G92" i="1" s="1"/>
  <c r="G31" i="2"/>
  <c r="G30" i="2" s="1"/>
  <c r="H31" i="2"/>
  <c r="H30" i="2" s="1"/>
  <c r="F31" i="2"/>
  <c r="F30" i="2" s="1"/>
  <c r="H23" i="2"/>
  <c r="G23" i="2"/>
  <c r="F23" i="2"/>
  <c r="G21" i="2"/>
  <c r="H21" i="2"/>
  <c r="F21" i="2"/>
  <c r="G18" i="2"/>
  <c r="H18" i="2"/>
  <c r="F18" i="2"/>
  <c r="F16" i="2"/>
  <c r="G16" i="2"/>
  <c r="H16" i="2"/>
  <c r="F17" i="2"/>
  <c r="G17" i="2"/>
  <c r="H17" i="2"/>
  <c r="G15" i="2"/>
  <c r="H15" i="2"/>
  <c r="F15" i="2"/>
  <c r="G13" i="2"/>
  <c r="G12" i="2" s="1"/>
  <c r="H13" i="2"/>
  <c r="H12" i="2" s="1"/>
  <c r="F13" i="2"/>
  <c r="F12" i="2" s="1"/>
  <c r="H594" i="1"/>
  <c r="H593" i="1" s="1"/>
  <c r="I594" i="1"/>
  <c r="I593" i="1" s="1"/>
  <c r="G594" i="1"/>
  <c r="G593" i="1" s="1"/>
  <c r="G61" i="2" l="1"/>
  <c r="G55" i="2" s="1"/>
  <c r="G54" i="2" s="1"/>
  <c r="H61" i="2"/>
  <c r="H55" i="2" s="1"/>
  <c r="H54" i="2" s="1"/>
  <c r="G450" i="2"/>
  <c r="G449" i="2" s="1"/>
  <c r="H450" i="2"/>
  <c r="H449" i="2" s="1"/>
  <c r="F55" i="2"/>
  <c r="F54" i="2" s="1"/>
  <c r="F48" i="2"/>
  <c r="F47" i="2" s="1"/>
  <c r="F46" i="2" s="1"/>
  <c r="F45" i="2" s="1"/>
  <c r="G141" i="2"/>
  <c r="F141" i="2"/>
  <c r="H141" i="2"/>
  <c r="H48" i="2"/>
  <c r="H47" i="2" s="1"/>
  <c r="H46" i="2" s="1"/>
  <c r="G48" i="2"/>
  <c r="G47" i="2" s="1"/>
  <c r="H37" i="2"/>
  <c r="H36" i="2" s="1"/>
  <c r="H35" i="2" s="1"/>
  <c r="H34" i="2" s="1"/>
  <c r="F37" i="2"/>
  <c r="F36" i="2" s="1"/>
  <c r="F35" i="2" s="1"/>
  <c r="F34" i="2" s="1"/>
  <c r="G37" i="2"/>
  <c r="G36" i="2" s="1"/>
  <c r="G35" i="2" s="1"/>
  <c r="G34" i="2" s="1"/>
  <c r="H14" i="2"/>
  <c r="H11" i="2" s="1"/>
  <c r="G14" i="2"/>
  <c r="G11" i="2" s="1"/>
  <c r="F14" i="2"/>
  <c r="F11" i="2" s="1"/>
  <c r="G928" i="2"/>
  <c r="G927" i="2" s="1"/>
  <c r="H928" i="2"/>
  <c r="H927" i="2" s="1"/>
  <c r="G926" i="2"/>
  <c r="G925" i="2" s="1"/>
  <c r="H926" i="2"/>
  <c r="H925" i="2" s="1"/>
  <c r="G924" i="2"/>
  <c r="G923" i="2" s="1"/>
  <c r="H924" i="2"/>
  <c r="H923" i="2" s="1"/>
  <c r="G922" i="2"/>
  <c r="G921" i="2" s="1"/>
  <c r="H922" i="2"/>
  <c r="H921" i="2" s="1"/>
  <c r="G10" i="2" l="1"/>
  <c r="G9" i="2" s="1"/>
  <c r="F10" i="2"/>
  <c r="F9" i="2" s="1"/>
  <c r="H10" i="2"/>
  <c r="H9" i="2" s="1"/>
  <c r="H45" i="2"/>
  <c r="G46" i="2"/>
  <c r="G45" i="2" s="1"/>
  <c r="G966" i="2"/>
  <c r="H966" i="2"/>
  <c r="G965" i="2"/>
  <c r="H965" i="2"/>
  <c r="G943" i="2"/>
  <c r="H943" i="2"/>
  <c r="G946" i="2"/>
  <c r="H946" i="2"/>
  <c r="G950" i="2"/>
  <c r="G949" i="2" s="1"/>
  <c r="H950" i="2"/>
  <c r="H949" i="2" s="1"/>
  <c r="G960" i="2"/>
  <c r="H960" i="2"/>
  <c r="G959" i="2"/>
  <c r="H959" i="2"/>
  <c r="G930" i="2"/>
  <c r="G929" i="2" s="1"/>
  <c r="H930" i="2"/>
  <c r="H929" i="2" s="1"/>
  <c r="G944" i="2"/>
  <c r="H944" i="2"/>
  <c r="G945" i="2"/>
  <c r="H945" i="2"/>
  <c r="G941" i="2"/>
  <c r="G940" i="2" s="1"/>
  <c r="H941" i="2"/>
  <c r="H940" i="2" s="1"/>
  <c r="G939" i="2"/>
  <c r="H939" i="2"/>
  <c r="G938" i="2"/>
  <c r="H938" i="2"/>
  <c r="G936" i="2"/>
  <c r="G935" i="2" s="1"/>
  <c r="H936" i="2"/>
  <c r="H935" i="2" s="1"/>
  <c r="H942" i="2" l="1"/>
  <c r="G942" i="2"/>
  <c r="H964" i="2"/>
  <c r="G964" i="2"/>
  <c r="H958" i="2"/>
  <c r="G958" i="2"/>
  <c r="H937" i="2"/>
  <c r="G937" i="2"/>
  <c r="G933" i="2" l="1"/>
  <c r="H933" i="2"/>
  <c r="G934" i="2"/>
  <c r="H934" i="2"/>
  <c r="G932" i="2"/>
  <c r="H932" i="2"/>
  <c r="G931" i="2" l="1"/>
  <c r="G920" i="2" s="1"/>
  <c r="H931" i="2"/>
  <c r="H920" i="2" s="1"/>
  <c r="H115" i="1"/>
  <c r="I115" i="1"/>
  <c r="G115" i="1"/>
  <c r="G120" i="1"/>
  <c r="G119" i="1" s="1"/>
  <c r="H120" i="1"/>
  <c r="I120" i="1"/>
  <c r="H119" i="1" l="1"/>
  <c r="I119" i="1"/>
  <c r="I123" i="1"/>
  <c r="I122" i="1" s="1"/>
  <c r="H123" i="1"/>
  <c r="H122" i="1" s="1"/>
  <c r="G123" i="1"/>
  <c r="G122" i="1" s="1"/>
  <c r="G118" i="1" s="1"/>
  <c r="G117" i="1" s="1"/>
  <c r="H118" i="1" l="1"/>
  <c r="H117" i="1" s="1"/>
  <c r="I118" i="1"/>
  <c r="I117" i="1" s="1"/>
  <c r="I106" i="1"/>
  <c r="I105" i="1" s="1"/>
  <c r="H106" i="1"/>
  <c r="H105" i="1" s="1"/>
  <c r="G105" i="1"/>
  <c r="I599" i="1" l="1"/>
  <c r="I598" i="1" s="1"/>
  <c r="I597" i="1" s="1"/>
  <c r="I596" i="1" s="1"/>
  <c r="H599" i="1"/>
  <c r="H598" i="1" s="1"/>
  <c r="H597" i="1" s="1"/>
  <c r="H596" i="1" s="1"/>
  <c r="G599" i="1"/>
  <c r="G598" i="1" s="1"/>
  <c r="G597" i="1" s="1"/>
  <c r="G596" i="1" s="1"/>
  <c r="H592" i="1"/>
  <c r="I592" i="1"/>
  <c r="G592" i="1"/>
  <c r="H606" i="1" l="1"/>
  <c r="H605" i="1" s="1"/>
  <c r="H604" i="1" s="1"/>
  <c r="H603" i="1" s="1"/>
  <c r="H602" i="1" s="1"/>
  <c r="I606" i="1"/>
  <c r="I605" i="1" s="1"/>
  <c r="I604" i="1" s="1"/>
  <c r="I603" i="1" s="1"/>
  <c r="I602" i="1" s="1"/>
  <c r="H432" i="1"/>
  <c r="I432" i="1"/>
  <c r="G432" i="1"/>
  <c r="H434" i="1"/>
  <c r="I434" i="1"/>
  <c r="G434" i="1"/>
  <c r="H431" i="1" l="1"/>
  <c r="H430" i="1" s="1"/>
  <c r="I431" i="1"/>
  <c r="I430" i="1" s="1"/>
  <c r="G431" i="1"/>
  <c r="G430" i="1" s="1"/>
  <c r="I103" i="1" l="1"/>
  <c r="I102" i="1" s="1"/>
  <c r="I101" i="1" s="1"/>
  <c r="I100" i="1" s="1"/>
  <c r="H103" i="1"/>
  <c r="H102" i="1" s="1"/>
  <c r="H101" i="1" s="1"/>
  <c r="H100" i="1" s="1"/>
  <c r="G103" i="1"/>
  <c r="G102" i="1" s="1"/>
  <c r="G101" i="1" s="1"/>
  <c r="G100" i="1" s="1"/>
  <c r="G328" i="1" l="1"/>
  <c r="I648" i="1" l="1"/>
  <c r="I647" i="1" s="1"/>
  <c r="I646" i="1" s="1"/>
  <c r="I645" i="1" s="1"/>
  <c r="I644" i="1" s="1"/>
  <c r="H648" i="1"/>
  <c r="H647" i="1" s="1"/>
  <c r="H646" i="1" s="1"/>
  <c r="H645" i="1" s="1"/>
  <c r="H644" i="1" s="1"/>
  <c r="G648" i="1"/>
  <c r="G647" i="1" s="1"/>
  <c r="G646" i="1" s="1"/>
  <c r="G645" i="1" s="1"/>
  <c r="G644" i="1" s="1"/>
  <c r="H590" i="1" l="1"/>
  <c r="I590" i="1"/>
  <c r="I589" i="1" s="1"/>
  <c r="I585" i="1" s="1"/>
  <c r="H589" i="1" l="1"/>
  <c r="G590" i="1"/>
  <c r="I584" i="1"/>
  <c r="I583" i="1" s="1"/>
  <c r="H585" i="1" l="1"/>
  <c r="H584" i="1" s="1"/>
  <c r="H583" i="1" s="1"/>
  <c r="G589" i="1"/>
  <c r="H353" i="1"/>
  <c r="I353" i="1"/>
  <c r="G353" i="1"/>
  <c r="G585" i="1" l="1"/>
  <c r="G584" i="1" s="1"/>
  <c r="G583" i="1" s="1"/>
  <c r="H691" i="1"/>
  <c r="H690" i="1" s="1"/>
  <c r="H689" i="1" s="1"/>
  <c r="E33" i="3" s="1"/>
  <c r="I691" i="1"/>
  <c r="I690" i="1" s="1"/>
  <c r="I689" i="1" s="1"/>
  <c r="F33" i="3" s="1"/>
  <c r="G691" i="1"/>
  <c r="G690" i="1" s="1"/>
  <c r="G689" i="1" s="1"/>
  <c r="G688" i="1" l="1"/>
  <c r="D33" i="3"/>
  <c r="I688" i="1"/>
  <c r="H688" i="1"/>
  <c r="H370" i="1" l="1"/>
  <c r="H369" i="1" s="1"/>
  <c r="H368" i="1" s="1"/>
  <c r="I370" i="1"/>
  <c r="I369" i="1" s="1"/>
  <c r="I368" i="1" s="1"/>
  <c r="G370" i="1"/>
  <c r="G369" i="1" s="1"/>
  <c r="G368" i="1" s="1"/>
  <c r="H642" i="1" l="1"/>
  <c r="I703" i="1" l="1"/>
  <c r="I702" i="1" s="1"/>
  <c r="I701" i="1" s="1"/>
  <c r="H703" i="1"/>
  <c r="H702" i="1" s="1"/>
  <c r="H701" i="1" s="1"/>
  <c r="G703" i="1"/>
  <c r="G702" i="1" s="1"/>
  <c r="G701" i="1" s="1"/>
  <c r="D48" i="3" s="1"/>
  <c r="I698" i="1"/>
  <c r="H698" i="1"/>
  <c r="G698" i="1"/>
  <c r="I686" i="1"/>
  <c r="I685" i="1" s="1"/>
  <c r="H686" i="1"/>
  <c r="H685" i="1" s="1"/>
  <c r="G686" i="1"/>
  <c r="G685" i="1" s="1"/>
  <c r="I683" i="1"/>
  <c r="H683" i="1"/>
  <c r="G683" i="1"/>
  <c r="I681" i="1"/>
  <c r="H681" i="1"/>
  <c r="G681" i="1"/>
  <c r="I678" i="1"/>
  <c r="H678" i="1"/>
  <c r="G678" i="1"/>
  <c r="I672" i="1"/>
  <c r="I671" i="1" s="1"/>
  <c r="I670" i="1" s="1"/>
  <c r="F15" i="3" s="1"/>
  <c r="H672" i="1"/>
  <c r="H671" i="1" s="1"/>
  <c r="H670" i="1" s="1"/>
  <c r="E15" i="3" s="1"/>
  <c r="G672" i="1"/>
  <c r="G671" i="1" s="1"/>
  <c r="G670" i="1" s="1"/>
  <c r="D15" i="3" s="1"/>
  <c r="I667" i="1"/>
  <c r="H667" i="1"/>
  <c r="G667" i="1"/>
  <c r="I642" i="1"/>
  <c r="G642" i="1"/>
  <c r="I640" i="1"/>
  <c r="H640" i="1"/>
  <c r="G640" i="1"/>
  <c r="I619" i="1"/>
  <c r="H619" i="1"/>
  <c r="G619" i="1"/>
  <c r="I613" i="1"/>
  <c r="F40" i="3" s="1"/>
  <c r="H613" i="1"/>
  <c r="E40" i="3" s="1"/>
  <c r="G613" i="1"/>
  <c r="D40" i="3" s="1"/>
  <c r="G606" i="1"/>
  <c r="G605" i="1" s="1"/>
  <c r="G604" i="1" s="1"/>
  <c r="G603" i="1" s="1"/>
  <c r="G602" i="1" s="1"/>
  <c r="G578" i="1"/>
  <c r="G577" i="1" s="1"/>
  <c r="G576" i="1" s="1"/>
  <c r="G575" i="1" s="1"/>
  <c r="G574" i="1" s="1"/>
  <c r="D32" i="3" s="1"/>
  <c r="I578" i="1"/>
  <c r="I577" i="1" s="1"/>
  <c r="I576" i="1" s="1"/>
  <c r="I575" i="1" s="1"/>
  <c r="I574" i="1" s="1"/>
  <c r="F32" i="3" s="1"/>
  <c r="H578" i="1"/>
  <c r="H577" i="1" s="1"/>
  <c r="H576" i="1" s="1"/>
  <c r="H575" i="1" s="1"/>
  <c r="H574" i="1" s="1"/>
  <c r="E32" i="3" s="1"/>
  <c r="I570" i="1"/>
  <c r="I569" i="1" s="1"/>
  <c r="I559" i="1" s="1"/>
  <c r="F30" i="3" s="1"/>
  <c r="H570" i="1"/>
  <c r="H569" i="1" s="1"/>
  <c r="H559" i="1" s="1"/>
  <c r="E30" i="3" s="1"/>
  <c r="G570" i="1"/>
  <c r="G569" i="1" s="1"/>
  <c r="G559" i="1" s="1"/>
  <c r="D30" i="3" s="1"/>
  <c r="I376" i="1"/>
  <c r="I375" i="1" s="1"/>
  <c r="H376" i="1"/>
  <c r="H375" i="1" s="1"/>
  <c r="G376" i="1"/>
  <c r="G375" i="1" s="1"/>
  <c r="G700" i="1" l="1"/>
  <c r="H700" i="1"/>
  <c r="E48" i="3"/>
  <c r="I700" i="1"/>
  <c r="F48" i="3"/>
  <c r="I695" i="1"/>
  <c r="I694" i="1" s="1"/>
  <c r="I697" i="1"/>
  <c r="I696" i="1" s="1"/>
  <c r="H695" i="1"/>
  <c r="H694" i="1" s="1"/>
  <c r="H697" i="1"/>
  <c r="H696" i="1" s="1"/>
  <c r="G695" i="1"/>
  <c r="G694" i="1" s="1"/>
  <c r="G693" i="1" s="1"/>
  <c r="G697" i="1"/>
  <c r="G696" i="1" s="1"/>
  <c r="I677" i="1"/>
  <c r="I676" i="1" s="1"/>
  <c r="I675" i="1" s="1"/>
  <c r="I674" i="1" s="1"/>
  <c r="G666" i="1"/>
  <c r="G665" i="1" s="1"/>
  <c r="G664" i="1" s="1"/>
  <c r="G663" i="1" s="1"/>
  <c r="D13" i="3" s="1"/>
  <c r="H666" i="1"/>
  <c r="H665" i="1" s="1"/>
  <c r="H664" i="1" s="1"/>
  <c r="H663" i="1" s="1"/>
  <c r="E13" i="3" s="1"/>
  <c r="I666" i="1"/>
  <c r="I665" i="1" s="1"/>
  <c r="I664" i="1" s="1"/>
  <c r="I663" i="1" s="1"/>
  <c r="F13" i="3" s="1"/>
  <c r="G677" i="1"/>
  <c r="G676" i="1" s="1"/>
  <c r="G675" i="1" s="1"/>
  <c r="G674" i="1" s="1"/>
  <c r="H677" i="1"/>
  <c r="H676" i="1" s="1"/>
  <c r="H675" i="1" s="1"/>
  <c r="H674" i="1" s="1"/>
  <c r="H639" i="1"/>
  <c r="I639" i="1"/>
  <c r="H601" i="1"/>
  <c r="G639" i="1"/>
  <c r="H429" i="1"/>
  <c r="G429" i="1"/>
  <c r="I429" i="1"/>
  <c r="G601" i="1"/>
  <c r="I601" i="1"/>
  <c r="I428" i="1" l="1"/>
  <c r="F29" i="3" s="1"/>
  <c r="H428" i="1"/>
  <c r="E29" i="3" s="1"/>
  <c r="G428" i="1"/>
  <c r="D29" i="3" s="1"/>
  <c r="H693" i="1"/>
  <c r="E38" i="3"/>
  <c r="I693" i="1"/>
  <c r="F38" i="3"/>
  <c r="D38" i="3"/>
  <c r="H638" i="1"/>
  <c r="H633" i="1" s="1"/>
  <c r="H632" i="1" s="1"/>
  <c r="H631" i="1" s="1"/>
  <c r="I638" i="1"/>
  <c r="I633" i="1" s="1"/>
  <c r="I632" i="1" s="1"/>
  <c r="I631" i="1" s="1"/>
  <c r="G638" i="1"/>
  <c r="G633" i="1" s="1"/>
  <c r="G632" i="1" s="1"/>
  <c r="G631" i="1" s="1"/>
  <c r="G662" i="1"/>
  <c r="G661" i="1" s="1"/>
  <c r="H662" i="1"/>
  <c r="H661" i="1" s="1"/>
  <c r="I662" i="1"/>
  <c r="I661" i="1" s="1"/>
  <c r="I374" i="1"/>
  <c r="I373" i="1" s="1"/>
  <c r="I372" i="1" s="1"/>
  <c r="H374" i="1"/>
  <c r="H373" i="1" s="1"/>
  <c r="H372" i="1" s="1"/>
  <c r="G374" i="1"/>
  <c r="G373" i="1" s="1"/>
  <c r="G372" i="1" s="1"/>
  <c r="H650" i="1"/>
  <c r="I650" i="1"/>
  <c r="G650" i="1"/>
  <c r="I573" i="1"/>
  <c r="F28" i="3" l="1"/>
  <c r="E28" i="3"/>
  <c r="D28" i="3"/>
  <c r="D47" i="3"/>
  <c r="F47" i="3"/>
  <c r="E47" i="3"/>
  <c r="G573" i="1"/>
  <c r="H573" i="1"/>
  <c r="I174" i="1" l="1"/>
  <c r="I173" i="1" s="1"/>
  <c r="I172" i="1" s="1"/>
  <c r="I171" i="1" s="1"/>
  <c r="H174" i="1"/>
  <c r="H173" i="1" s="1"/>
  <c r="H172" i="1" s="1"/>
  <c r="H171" i="1" s="1"/>
  <c r="G174" i="1"/>
  <c r="G173" i="1" l="1"/>
  <c r="G172" i="1" s="1"/>
  <c r="G171" i="1" s="1"/>
  <c r="G131" i="1" l="1"/>
  <c r="I34" i="1" l="1"/>
  <c r="I33" i="1" s="1"/>
  <c r="I32" i="1" s="1"/>
  <c r="I31" i="1" s="1"/>
  <c r="I14" i="1"/>
  <c r="H34" i="1"/>
  <c r="H33" i="1" s="1"/>
  <c r="H32" i="1" s="1"/>
  <c r="H31" i="1" s="1"/>
  <c r="H14" i="1"/>
  <c r="I13" i="1" l="1"/>
  <c r="I12" i="1" s="1"/>
  <c r="F10" i="3" s="1"/>
  <c r="H13" i="1"/>
  <c r="H12" i="1" s="1"/>
  <c r="E10" i="3" s="1"/>
  <c r="I11" i="1" l="1"/>
  <c r="H11" i="1"/>
  <c r="G98" i="1" l="1"/>
  <c r="G97" i="1" s="1"/>
  <c r="G96" i="1" s="1"/>
  <c r="G95" i="1" s="1"/>
  <c r="H98" i="1"/>
  <c r="H97" i="1" s="1"/>
  <c r="H96" i="1" s="1"/>
  <c r="H95" i="1" s="1"/>
  <c r="I98" i="1"/>
  <c r="I97" i="1" s="1"/>
  <c r="I96" i="1" s="1"/>
  <c r="I95" i="1" s="1"/>
  <c r="H131" i="1" l="1"/>
  <c r="H130" i="1" s="1"/>
  <c r="I131" i="1"/>
  <c r="I130" i="1" s="1"/>
  <c r="G130" i="1"/>
  <c r="G34" i="1" l="1"/>
  <c r="G33" i="1" s="1"/>
  <c r="G32" i="1" s="1"/>
  <c r="G31" i="1" l="1"/>
  <c r="G83" i="1" l="1"/>
  <c r="G86" i="1" l="1"/>
  <c r="I340" i="1" l="1"/>
  <c r="I326" i="1"/>
  <c r="I323" i="1" s="1"/>
  <c r="I316" i="1" s="1"/>
  <c r="I333" i="1"/>
  <c r="I352" i="1"/>
  <c r="I350" i="1"/>
  <c r="I349" i="1" s="1"/>
  <c r="I345" i="1"/>
  <c r="I344" i="1" s="1"/>
  <c r="I343" i="1" s="1"/>
  <c r="I342" i="1" s="1"/>
  <c r="I186" i="1"/>
  <c r="I185" i="1" s="1"/>
  <c r="I158" i="1" s="1"/>
  <c r="I112" i="1"/>
  <c r="I111" i="1" s="1"/>
  <c r="I88" i="1"/>
  <c r="I86" i="1"/>
  <c r="I83" i="1"/>
  <c r="I77" i="1"/>
  <c r="I76" i="1" s="1"/>
  <c r="I75" i="1" s="1"/>
  <c r="F14" i="3" s="1"/>
  <c r="I73" i="1"/>
  <c r="I72" i="1" s="1"/>
  <c r="I71" i="1" s="1"/>
  <c r="F12" i="3" s="1"/>
  <c r="I68" i="1"/>
  <c r="I67" i="1" s="1"/>
  <c r="I64" i="1"/>
  <c r="I63" i="1" s="1"/>
  <c r="I62" i="1" s="1"/>
  <c r="I48" i="1"/>
  <c r="I58" i="1"/>
  <c r="I57" i="1" s="1"/>
  <c r="I56" i="1" s="1"/>
  <c r="I55" i="1" s="1"/>
  <c r="I42" i="1"/>
  <c r="I47" i="1" l="1"/>
  <c r="I46" i="1" s="1"/>
  <c r="I45" i="1" s="1"/>
  <c r="I82" i="1"/>
  <c r="I81" i="1" s="1"/>
  <c r="I332" i="1"/>
  <c r="I331" i="1" s="1"/>
  <c r="H96" i="2"/>
  <c r="I61" i="1"/>
  <c r="I348" i="1"/>
  <c r="I347" i="1" s="1"/>
  <c r="I337" i="1"/>
  <c r="I339" i="1"/>
  <c r="I338" i="1" s="1"/>
  <c r="I109" i="1"/>
  <c r="I110" i="1"/>
  <c r="I41" i="1"/>
  <c r="I40" i="1" s="1"/>
  <c r="I39" i="1" s="1"/>
  <c r="I38" i="1" s="1"/>
  <c r="I364" i="1"/>
  <c r="I357" i="1" s="1"/>
  <c r="I145" i="1"/>
  <c r="I144" i="1" s="1"/>
  <c r="I44" i="1" l="1"/>
  <c r="F11" i="3" s="1"/>
  <c r="F9" i="3"/>
  <c r="F19" i="3"/>
  <c r="I315" i="1"/>
  <c r="I314" i="1" s="1"/>
  <c r="I330" i="1"/>
  <c r="H94" i="2"/>
  <c r="H91" i="2" s="1"/>
  <c r="H84" i="2" s="1"/>
  <c r="H83" i="2" s="1"/>
  <c r="H968" i="2" s="1"/>
  <c r="I80" i="1"/>
  <c r="I79" i="1" s="1"/>
  <c r="I356" i="1"/>
  <c r="F27" i="3" s="1"/>
  <c r="F20" i="3"/>
  <c r="I197" i="1" l="1"/>
  <c r="I135" i="1"/>
  <c r="I134" i="1" s="1"/>
  <c r="I355" i="1"/>
  <c r="I10" i="1"/>
  <c r="H340" i="1"/>
  <c r="H326" i="1"/>
  <c r="H323" i="1" s="1"/>
  <c r="H316" i="1" s="1"/>
  <c r="H333" i="1"/>
  <c r="H352" i="1"/>
  <c r="H350" i="1"/>
  <c r="H349" i="1" s="1"/>
  <c r="H345" i="1"/>
  <c r="H344" i="1" s="1"/>
  <c r="H343" i="1" s="1"/>
  <c r="H342" i="1" s="1"/>
  <c r="H186" i="1"/>
  <c r="H185" i="1" s="1"/>
  <c r="H158" i="1" s="1"/>
  <c r="H112" i="1"/>
  <c r="H111" i="1" s="1"/>
  <c r="H88" i="1"/>
  <c r="H86" i="1"/>
  <c r="H83" i="1"/>
  <c r="H77" i="1"/>
  <c r="H76" i="1" s="1"/>
  <c r="H75" i="1" s="1"/>
  <c r="E14" i="3" s="1"/>
  <c r="H73" i="1"/>
  <c r="H72" i="1" s="1"/>
  <c r="H71" i="1" s="1"/>
  <c r="E12" i="3" s="1"/>
  <c r="H68" i="1"/>
  <c r="H67" i="1" s="1"/>
  <c r="H64" i="1"/>
  <c r="H63" i="1" s="1"/>
  <c r="H62" i="1" s="1"/>
  <c r="H48" i="1"/>
  <c r="H58" i="1"/>
  <c r="H57" i="1" s="1"/>
  <c r="H56" i="1" s="1"/>
  <c r="H55" i="1" s="1"/>
  <c r="H42" i="1"/>
  <c r="H47" i="1" l="1"/>
  <c r="H46" i="1" s="1"/>
  <c r="H45" i="1" s="1"/>
  <c r="H82" i="1"/>
  <c r="H81" i="1" s="1"/>
  <c r="F16" i="3"/>
  <c r="F8" i="3" s="1"/>
  <c r="I37" i="1"/>
  <c r="F18" i="3"/>
  <c r="F17" i="3" s="1"/>
  <c r="F25" i="3"/>
  <c r="F22" i="3" s="1"/>
  <c r="H332" i="1"/>
  <c r="H331" i="1" s="1"/>
  <c r="G96" i="2"/>
  <c r="H61" i="1"/>
  <c r="H348" i="1"/>
  <c r="H347" i="1" s="1"/>
  <c r="H337" i="1"/>
  <c r="H339" i="1"/>
  <c r="H338" i="1" s="1"/>
  <c r="H109" i="1"/>
  <c r="H110" i="1"/>
  <c r="H41" i="1"/>
  <c r="H40" i="1" s="1"/>
  <c r="H39" i="1" s="1"/>
  <c r="H38" i="1" s="1"/>
  <c r="E9" i="3" s="1"/>
  <c r="F34" i="3"/>
  <c r="H364" i="1"/>
  <c r="H357" i="1" s="1"/>
  <c r="F31" i="3"/>
  <c r="F41" i="3"/>
  <c r="F44" i="3"/>
  <c r="F26" i="3"/>
  <c r="H145" i="1"/>
  <c r="H144" i="1" s="1"/>
  <c r="H44" i="1" l="1"/>
  <c r="E11" i="3" s="1"/>
  <c r="I36" i="1"/>
  <c r="I1372" i="1" s="1"/>
  <c r="E19" i="3"/>
  <c r="H315" i="1"/>
  <c r="H330" i="1"/>
  <c r="G94" i="2"/>
  <c r="G91" i="2" s="1"/>
  <c r="G84" i="2" s="1"/>
  <c r="G83" i="2" s="1"/>
  <c r="G968" i="2" s="1"/>
  <c r="H80" i="1"/>
  <c r="H79" i="1" s="1"/>
  <c r="H356" i="1"/>
  <c r="E27" i="3" s="1"/>
  <c r="E20" i="3"/>
  <c r="F49" i="3"/>
  <c r="F57" i="3" s="1"/>
  <c r="E31" i="3"/>
  <c r="H10" i="1"/>
  <c r="I1376" i="1" l="1"/>
  <c r="I1373" i="1"/>
  <c r="H314" i="1"/>
  <c r="H197" i="1" s="1"/>
  <c r="H135" i="1"/>
  <c r="H134" i="1" s="1"/>
  <c r="F59" i="3"/>
  <c r="H970" i="2"/>
  <c r="H972" i="2" s="1"/>
  <c r="H37" i="1"/>
  <c r="E26" i="3"/>
  <c r="H355" i="1"/>
  <c r="E18" i="3" l="1"/>
  <c r="E17" i="3" s="1"/>
  <c r="E16" i="3"/>
  <c r="E8" i="3" s="1"/>
  <c r="E25" i="3"/>
  <c r="E22" i="3" s="1"/>
  <c r="F60" i="3"/>
  <c r="E41" i="3"/>
  <c r="E44" i="3"/>
  <c r="H36" i="1" l="1"/>
  <c r="H1372" i="1" s="1"/>
  <c r="H1373" i="1" s="1"/>
  <c r="E49" i="3"/>
  <c r="E34" i="3"/>
  <c r="E57" i="3" l="1"/>
  <c r="H1376" i="1"/>
  <c r="E59" i="3"/>
  <c r="G970" i="2"/>
  <c r="G972" i="2" s="1"/>
  <c r="E60" i="3" l="1"/>
  <c r="G340" i="1"/>
  <c r="G337" i="1" l="1"/>
  <c r="G339" i="1"/>
  <c r="G338" i="1" s="1"/>
  <c r="G364" i="1" l="1"/>
  <c r="G357" i="1" s="1"/>
  <c r="G77" i="1" l="1"/>
  <c r="G76" i="1" l="1"/>
  <c r="G75" i="1" s="1"/>
  <c r="D14" i="3" s="1"/>
  <c r="G14" i="1"/>
  <c r="G64" i="1" l="1"/>
  <c r="G63" i="1" s="1"/>
  <c r="G62" i="1" s="1"/>
  <c r="G112" i="1"/>
  <c r="G111" i="1" s="1"/>
  <c r="G326" i="1"/>
  <c r="G323" i="1" s="1"/>
  <c r="G316" i="1" s="1"/>
  <c r="G22" i="1"/>
  <c r="G345" i="1"/>
  <c r="G344" i="1" s="1"/>
  <c r="G343" i="1" s="1"/>
  <c r="G342" i="1" s="1"/>
  <c r="G18" i="1"/>
  <c r="G13" i="1" s="1"/>
  <c r="G12" i="1" s="1"/>
  <c r="D10" i="3" s="1"/>
  <c r="G352" i="1"/>
  <c r="G58" i="1"/>
  <c r="G57" i="1" s="1"/>
  <c r="G56" i="1" s="1"/>
  <c r="G55" i="1" s="1"/>
  <c r="G186" i="1"/>
  <c r="G185" i="1" s="1"/>
  <c r="G158" i="1" s="1"/>
  <c r="G333" i="1"/>
  <c r="G356" i="1"/>
  <c r="G350" i="1"/>
  <c r="G349" i="1" s="1"/>
  <c r="G73" i="1"/>
  <c r="G68" i="1"/>
  <c r="G67" i="1" s="1"/>
  <c r="G25" i="1"/>
  <c r="G88" i="1"/>
  <c r="G82" i="1" s="1"/>
  <c r="G81" i="1" s="1"/>
  <c r="G80" i="1" s="1"/>
  <c r="G48" i="1"/>
  <c r="G42" i="1"/>
  <c r="G41" i="1" s="1"/>
  <c r="G40" i="1" s="1"/>
  <c r="G39" i="1" s="1"/>
  <c r="G47" i="1" l="1"/>
  <c r="G46" i="1" s="1"/>
  <c r="G45" i="1" s="1"/>
  <c r="G72" i="1"/>
  <c r="G71" i="1" s="1"/>
  <c r="G355" i="1"/>
  <c r="D27" i="3"/>
  <c r="G332" i="1"/>
  <c r="G331" i="1" s="1"/>
  <c r="F96" i="2"/>
  <c r="G348" i="1"/>
  <c r="G347" i="1" s="1"/>
  <c r="G61" i="1"/>
  <c r="G109" i="1"/>
  <c r="G79" i="1" s="1"/>
  <c r="G110" i="1"/>
  <c r="G21" i="1"/>
  <c r="G20" i="1" s="1"/>
  <c r="G38" i="1"/>
  <c r="D9" i="3" s="1"/>
  <c r="G145" i="1"/>
  <c r="G144" i="1" s="1"/>
  <c r="G44" i="1" l="1"/>
  <c r="D11" i="3" s="1"/>
  <c r="D12" i="3"/>
  <c r="D16" i="3"/>
  <c r="D19" i="3"/>
  <c r="G135" i="1"/>
  <c r="G134" i="1" s="1"/>
  <c r="G315" i="1"/>
  <c r="G330" i="1"/>
  <c r="G314" i="1" s="1"/>
  <c r="F94" i="2"/>
  <c r="F91" i="2" s="1"/>
  <c r="F84" i="2" s="1"/>
  <c r="F83" i="2" s="1"/>
  <c r="F968" i="2" s="1"/>
  <c r="D20" i="3"/>
  <c r="G11" i="1"/>
  <c r="G10" i="1" s="1"/>
  <c r="G37" i="1" l="1"/>
  <c r="D18" i="3"/>
  <c r="D17" i="3" s="1"/>
  <c r="D8" i="3"/>
  <c r="D31" i="3"/>
  <c r="D26" i="3"/>
  <c r="G197" i="1" l="1"/>
  <c r="G36" i="1" s="1"/>
  <c r="D25" i="3"/>
  <c r="D22" i="3" s="1"/>
  <c r="D44" i="3"/>
  <c r="D49" i="3"/>
  <c r="D34" i="3" l="1"/>
  <c r="D43" i="3" l="1"/>
  <c r="G1303" i="1"/>
  <c r="G1270" i="1" s="1"/>
  <c r="G1372" i="1" s="1"/>
  <c r="F970" i="2" l="1"/>
  <c r="G1376" i="1"/>
  <c r="D42" i="3"/>
  <c r="D41" i="3" s="1"/>
  <c r="D57" i="3" s="1"/>
  <c r="D60" i="3" l="1"/>
  <c r="F972" i="2" l="1"/>
</calcChain>
</file>

<file path=xl/sharedStrings.xml><?xml version="1.0" encoding="utf-8"?>
<sst xmlns="http://schemas.openxmlformats.org/spreadsheetml/2006/main" count="8877" uniqueCount="1001">
  <si>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</si>
  <si>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</si>
  <si>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</si>
  <si>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</si>
  <si>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</si>
  <si>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</si>
  <si>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</si>
  <si>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</si>
  <si>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</si>
  <si>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</si>
  <si>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</si>
  <si>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</si>
  <si>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</si>
  <si>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</si>
  <si>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</si>
  <si>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</si>
  <si>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</si>
  <si>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</si>
  <si>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</si>
  <si>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</si>
  <si>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</si>
  <si>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</si>
  <si>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</si>
  <si>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</si>
  <si>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</si>
  <si>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</si>
  <si>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</si>
  <si>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</si>
  <si>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</si>
  <si>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</si>
  <si>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</si>
  <si>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</si>
  <si>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</si>
  <si>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Председатель Собрания депутатов Миасского городского округа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</si>
  <si>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</si>
  <si>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</si>
  <si>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</si>
  <si>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</si>
  <si>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</si>
  <si>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</si>
  <si>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</si>
  <si>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</si>
  <si>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</si>
  <si>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</si>
  <si>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</si>
  <si>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</si>
  <si>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</si>
  <si>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</si>
  <si>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</si>
  <si>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</si>
  <si>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</si>
  <si>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</si>
  <si>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</si>
  <si>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</si>
  <si>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</si>
  <si>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</si>
  <si>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</si>
  <si>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</si>
  <si>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</si>
  <si>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</si>
  <si>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</si>
  <si>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</si>
  <si>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</si>
  <si>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</si>
  <si>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</si>
  <si>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</si>
  <si>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</si>
  <si>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</si>
  <si>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</si>
  <si>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</si>
  <si>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</si>
  <si>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</si>
  <si>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</si>
  <si>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</si>
  <si>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</si>
  <si>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</si>
  <si>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</si>
  <si>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</si>
  <si>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</si>
  <si>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</si>
  <si>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</si>
  <si>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</si>
  <si>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</si>
  <si>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</si>
  <si>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</si>
  <si>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</si>
  <si>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</si>
  <si>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</si>
  <si>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</si>
  <si>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</si>
  <si>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</si>
  <si>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</si>
  <si>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</si>
  <si>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</si>
  <si>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</si>
  <si>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</si>
  <si>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</si>
  <si>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</si>
  <si>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</si>
  <si>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</si>
  <si>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</si>
  <si>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</si>
  <si>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</si>
  <si>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</si>
  <si>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</si>
  <si>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</si>
  <si>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</si>
  <si>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</si>
  <si>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</si>
  <si>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</si>
  <si>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Обеспечение проведения выборов и референдумов</t>
  </si>
  <si>
    <t>Муниципальная программа "Улучшение условий  и охраны труда  в Миасском городском округе "</t>
  </si>
  <si>
    <t>Муниципальная программа "Управление муниципальными финансами и муниципальным долгом в Миасском городском округе"</t>
  </si>
  <si>
    <t>Муниципальная программа "Повышение эффективности использования муниципального имущества в Миасском городском округе "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</si>
  <si>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</si>
  <si>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</si>
  <si>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Муниципальная программа "Организация ритуальных услуг и содержание мест захоронений на территории Миасского городского округа"</t>
  </si>
  <si>
    <t>Муниципальная программа "Развитие физической культуры и спорта в Миасском городском округе"</t>
  </si>
  <si>
    <t>Муниципальная программа "Организация эксплуатации и текущего ремонта гидротехнических сооружений Миасского городского округа"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</si>
  <si>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</si>
  <si>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</si>
  <si>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</si>
  <si>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</si>
  <si>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</si>
  <si>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</si>
  <si>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>Муниципальная программа "Обеспечение деятельности Администрации Миасского городского округа "</t>
  </si>
  <si>
    <t>Муниципальная программа "Охрана окружающей среды на территории Миасского городского округа"</t>
  </si>
  <si>
    <t>Муниципальная программа "Профилактика безнадзорности и правонарушений несовершеннолетних Миасского городского округа"</t>
  </si>
  <si>
    <t>Муниципальная программа "Профилактика безнадзорности и правонарушений несовершеннолетних Миасского городского округа "</t>
  </si>
  <si>
    <t xml:space="preserve">Реализация мероприятий по обеспечению своевременной и полной выплаты заработной платы </t>
  </si>
  <si>
    <t xml:space="preserve">Выполнение обязательств по исполнению судебных решений по искам, удовлетворяемых за счет бюджета Округа и  иных незапланированных расходов бюджета Округа </t>
  </si>
  <si>
    <t>Резервный фонд Администрации Миасского городского округа</t>
  </si>
  <si>
    <t>Субсидия в виде имущественного взноса автономной некоммерческой организации "Агентство инвестиционного развития МГО"</t>
  </si>
  <si>
    <t>Муниципальная программа "Обеспечение деятельности Администрации Миасского городского округа"</t>
  </si>
  <si>
    <t xml:space="preserve"> 2025 год     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</si>
  <si>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</si>
  <si>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</si>
  <si>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</si>
  <si>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</si>
  <si>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</si>
  <si>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</si>
  <si>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</si>
  <si>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</si>
  <si>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</si>
  <si>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</si>
  <si>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 xml:space="preserve">Разработка проектной документации на рекультивацию земельных участков, нарушенных размещением твердых коммунальных отходов, и ликвидацию объектов накопленного экологического вреда 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</si>
  <si>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</si>
  <si>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</si>
  <si>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</si>
  <si>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</si>
  <si>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Муниципальная  программа "Профилактика терроризма, экстремизма и иных правонарушений в Миасском городском округе"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</si>
  <si>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</si>
  <si>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</si>
  <si>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</si>
  <si>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</si>
  <si>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</si>
  <si>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</si>
  <si>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</si>
  <si>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</si>
  <si>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Муниципальная программа "Реализация отдельных полномочий Администрации Миасского городского округа в области архитектуры, градостроительства и земельных отношений"</t>
  </si>
  <si>
    <t>07 0 00 00000</t>
  </si>
  <si>
    <t>12 0 00 00000</t>
  </si>
  <si>
    <t>08 0 00 00000</t>
  </si>
  <si>
    <t>Комплекс процессных мероприятий "Переселение граждан из аварийного жилищного фонда в Миасском городском округе"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</si>
  <si>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</si>
  <si>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</si>
  <si>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</si>
  <si>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</si>
  <si>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</si>
  <si>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</si>
  <si>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</si>
  <si>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</si>
  <si>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</si>
  <si>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</si>
  <si>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</si>
  <si>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</si>
  <si>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</si>
  <si>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</si>
  <si>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04 4 01 03200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</si>
  <si>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</si>
  <si>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</si>
  <si>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</si>
  <si>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</si>
  <si>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</si>
  <si>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</si>
  <si>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</si>
  <si>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</si>
  <si>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</si>
  <si>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</si>
  <si>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</si>
  <si>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Муниципальная программа "Капитальное строительство и реконструкция объектов муниципальной собственности Миасского городского округа "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</si>
  <si>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</si>
  <si>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</si>
  <si>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</si>
  <si>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</si>
  <si>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</si>
  <si>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</si>
  <si>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</si>
  <si>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</si>
  <si>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</si>
  <si>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</si>
  <si>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</si>
  <si>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</si>
  <si>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</si>
  <si>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</si>
  <si>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</si>
  <si>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</si>
  <si>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</si>
  <si>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10 2 00 00000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</si>
  <si>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</si>
  <si>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</si>
  <si>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</si>
  <si>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</si>
  <si>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</si>
  <si>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</si>
  <si>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</si>
  <si>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Муниципальная программа "Социальная защита населения Миасского городского округа"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</si>
  <si>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</si>
  <si>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</si>
  <si>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</si>
  <si>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</si>
  <si>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</si>
  <si>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</si>
  <si>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</si>
  <si>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</si>
  <si>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округа" 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</si>
  <si>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</si>
  <si>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</si>
  <si>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</si>
  <si>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04 4 02 23000</t>
  </si>
  <si>
    <t xml:space="preserve">Комплекс процессных мероприятий "Обеспечение функционирования Администрации Миасского городского Округа" 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</si>
  <si>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МГО"</t>
  </si>
  <si>
    <t>Комплекс процессных мероприятий  "Содействие росту экономического потенциала туризма"</t>
  </si>
  <si>
    <t>Комплекс процессных мероприятий "Развитие системы профилактики терроризма и экстремизма в Миасском городском округе"</t>
  </si>
  <si>
    <t>05 4 03 00000</t>
  </si>
  <si>
    <t xml:space="preserve">Расходы на реализацию отраслевых мероприятий </t>
  </si>
  <si>
    <t>01 4 02 23000</t>
  </si>
  <si>
    <t>01 4 02 00000</t>
  </si>
  <si>
    <t>Комплекс процессных мероприятий "Развитие муниципальной службы в Администрации Миасского городского Округа"</t>
  </si>
  <si>
    <t>Комплекс процессных мероприятий "Управление муниципальными финансами в Миасском городском округе"</t>
  </si>
  <si>
    <t>Комплекс процессных мероприятий "Поддержка социально-ориентированных некоммерческих организаций в Миасском городском округе"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</si>
  <si>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</si>
  <si>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</si>
  <si>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</si>
  <si>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</si>
  <si>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округа"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</si>
  <si>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</si>
  <si>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</si>
  <si>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</si>
  <si>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</si>
  <si>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</si>
  <si>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</si>
  <si>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</si>
  <si>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</si>
  <si>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</si>
  <si>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05 4 03 16000</t>
  </si>
  <si>
    <t>Распределение бюджетных ассигнований по разделам и подразделам классификации расходов бюджета на 2025 год и на плановый период 2026 и 2027 годов</t>
  </si>
  <si>
    <t>10 4 02 00000</t>
  </si>
  <si>
    <t>Комплекс процессных мероприятий "Организация мероприятий по охране окружающей среды в границах Миасского городского округа"</t>
  </si>
  <si>
    <t>10 4 01 16000</t>
  </si>
  <si>
    <t>08 4 01 16000</t>
  </si>
  <si>
    <t>Муниципальная программа "Обеспечение безопасности жизнедеятельности населения Миасского городского округа"</t>
  </si>
  <si>
    <t>Муниципальная программа "Капитальное строительство и реконструкция объектов муниципальной собственности Миасского городского округа"</t>
  </si>
  <si>
    <t>16 0 00 00000</t>
  </si>
  <si>
    <t>Муниципальная программа "Чистый город "</t>
  </si>
  <si>
    <t>17 0 00 00000</t>
  </si>
  <si>
    <t>Муниципальная программа "Благоустройство и озеленение на территории Миасского городского округа "</t>
  </si>
  <si>
    <t>19 0 00 00000</t>
  </si>
  <si>
    <t>Муниципальная программа "Организация функционирования объектов инженерной инфраструктуры Миасского городского округа "</t>
  </si>
  <si>
    <t>20 0 00 00000</t>
  </si>
  <si>
    <t>Муниципальная программа "Организация транспортного и дорожного обслуживания на территории Миасского городского округа "</t>
  </si>
  <si>
    <t>21 0 00 00000</t>
  </si>
  <si>
    <t>22 0 00 00000</t>
  </si>
  <si>
    <t>Муниципальная программа "Поддержка инициативных проектов в Миасском городском округе "</t>
  </si>
  <si>
    <t>23 0 00 00000</t>
  </si>
  <si>
    <t>Муниципальная программа "Организация ритуальных услуг и содержание мест захоронений на территории Миасского городского округа "</t>
  </si>
  <si>
    <t>Муниципальная программа "Содержание общегородских территорий и объектов благоустройства"</t>
  </si>
  <si>
    <t>24 0 00 00000</t>
  </si>
  <si>
    <t>26 4 07 16000</t>
  </si>
  <si>
    <t>285</t>
  </si>
  <si>
    <t>27 0 00 00000</t>
  </si>
  <si>
    <t>Муниципальная программа "Осуществление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пользования"</t>
  </si>
  <si>
    <t>28 0 00 00000</t>
  </si>
  <si>
    <t>29 0 00 00000</t>
  </si>
  <si>
    <t>Муниципальная программа "Развитие системы образования в Миасском городском округе"</t>
  </si>
  <si>
    <t>30 0 00 00000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</si>
  <si>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округе"</t>
  </si>
  <si>
    <t>31 0 00 00000</t>
  </si>
  <si>
    <t>Муниципальная программа "Развитие культуры в Миасском городском округе"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</si>
  <si>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</si>
  <si>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</si>
  <si>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</si>
  <si>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округа"</t>
  </si>
  <si>
    <t>18 4 01 08300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</si>
  <si>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округа"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</si>
  <si>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</si>
  <si>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</si>
  <si>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</si>
  <si>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</si>
  <si>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</si>
  <si>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</si>
  <si>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</si>
  <si>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</si>
  <si>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</si>
  <si>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</si>
  <si>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</si>
  <si>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</si>
  <si>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</si>
  <si>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</si>
  <si>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</si>
  <si>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</si>
  <si>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</si>
  <si>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</si>
  <si>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</si>
  <si>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</si>
  <si>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Комплекс процессных мероприятий "Защита населения и территории Миасского городского округа от чрезвычайных ситуаций, обеспечение пожарной безопасности и безопасности людей на водных объектах"</t>
  </si>
  <si>
    <t>09 4 03 00000</t>
  </si>
  <si>
    <t>09 4 03 16000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</si>
  <si>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округа"</t>
  </si>
  <si>
    <t>09 4 04 00000</t>
  </si>
  <si>
    <t>09 4 04 16000</t>
  </si>
  <si>
    <t>Муниципальные проекты</t>
  </si>
  <si>
    <t>11 5 00 00000</t>
  </si>
  <si>
    <t>Проект "Бюджетные инвестиции в объекты социальной сферы"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</si>
  <si>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</si>
  <si>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</si>
  <si>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</si>
  <si>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</si>
  <si>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</si>
  <si>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</si>
  <si>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</si>
  <si>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Проект "Чистая вода" на территории Миасского городского округа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</si>
  <si>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</si>
  <si>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</si>
  <si>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</si>
  <si>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</si>
  <si>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</si>
  <si>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</si>
  <si>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>08 2 02 00000</t>
  </si>
  <si>
    <t xml:space="preserve"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</t>
  </si>
  <si>
    <t>10 2 05 S3020</t>
  </si>
  <si>
    <t>10 2 05 00000</t>
  </si>
  <si>
    <t>Региональный проект "Чистый регион-74"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</si>
  <si>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</si>
  <si>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</si>
  <si>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</si>
  <si>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</si>
  <si>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</si>
  <si>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</si>
  <si>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Оказание поддержки садоводческим некоммерческим товариществам, расположенным на территории Миасского городского округа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</si>
  <si>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</si>
  <si>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</si>
  <si>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</si>
  <si>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</si>
  <si>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</si>
  <si>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</si>
  <si>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</si>
  <si>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</si>
  <si>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</si>
  <si>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</si>
  <si>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</si>
  <si>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</si>
  <si>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</si>
  <si>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</si>
  <si>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</si>
  <si>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</si>
  <si>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</si>
  <si>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</si>
  <si>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</si>
  <si>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</si>
  <si>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</si>
  <si>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</si>
  <si>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</si>
  <si>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</si>
  <si>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</si>
  <si>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</si>
  <si>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</si>
  <si>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</si>
  <si>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</si>
  <si>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</si>
  <si>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</si>
  <si>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</si>
  <si>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</si>
  <si>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</si>
  <si>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</si>
  <si>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</si>
  <si>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округа"</t>
  </si>
  <si>
    <t>26 4 06 00000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</si>
  <si>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</si>
  <si>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</si>
  <si>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</si>
  <si>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</si>
  <si>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</si>
  <si>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</si>
  <si>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</si>
  <si>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</si>
  <si>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</si>
  <si>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</si>
  <si>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</si>
  <si>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</si>
  <si>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</si>
  <si>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</si>
  <si>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</si>
  <si>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</si>
  <si>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</si>
  <si>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</si>
  <si>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</si>
  <si>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</si>
  <si>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</si>
  <si>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 xml:space="preserve">Организация работы органов управления социальной защиты населения муниципальных образований </t>
  </si>
  <si>
    <t>26 4 01 28370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</si>
  <si>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</si>
  <si>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</si>
  <si>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</si>
  <si>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</si>
  <si>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</si>
  <si>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</si>
  <si>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</si>
  <si>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</si>
  <si>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</si>
  <si>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</si>
  <si>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</si>
  <si>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</si>
  <si>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</si>
  <si>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</si>
  <si>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</si>
  <si>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</si>
  <si>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</si>
  <si>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</si>
  <si>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</si>
  <si>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</si>
  <si>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</si>
  <si>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</si>
  <si>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</si>
  <si>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</si>
  <si>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</si>
  <si>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</si>
  <si>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</si>
  <si>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</si>
  <si>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</si>
  <si>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</si>
  <si>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</si>
  <si>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</si>
  <si>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</si>
  <si>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</si>
  <si>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</si>
  <si>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</si>
  <si>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</si>
  <si>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</si>
  <si>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</si>
  <si>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</si>
  <si>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образовательных организаций 1-й и 2-й категорий квалифицированной охраной</t>
  </si>
  <si>
    <t>Создание научных детских площадок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</si>
  <si>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</si>
  <si>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</si>
  <si>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</si>
  <si>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</si>
  <si>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</si>
  <si>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</si>
  <si>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</si>
  <si>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</si>
  <si>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</si>
  <si>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</si>
  <si>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</si>
  <si>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</si>
  <si>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</si>
  <si>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</si>
  <si>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</si>
  <si>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</si>
  <si>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</si>
  <si>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</si>
  <si>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</si>
  <si>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</si>
  <si>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</si>
  <si>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</si>
  <si>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отдыха детей в каникулярное время</t>
  </si>
  <si>
    <t>Организация профильных смен для детей, состоящих на профилактическом учете</t>
  </si>
  <si>
    <t>Комплекс процессных мероприятий "Организация и осуществление деятельности Управления образования Администрации МГО и МКУ МГО  "Централизованная бухгалтерия"</t>
  </si>
  <si>
    <t>Реализация муниципальных функций связанных с общегосударственным управлением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</si>
  <si>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</si>
  <si>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</si>
  <si>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</si>
  <si>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</si>
  <si>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</si>
  <si>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Региональный проект "Сохранение и развитие учреждений в сфере культуры"</t>
  </si>
  <si>
    <t>31 2 03 00000</t>
  </si>
  <si>
    <t>Укрепление материально-технической базы и оснащение оборудованием детских школ искусств</t>
  </si>
  <si>
    <t>31 2 03 S8120</t>
  </si>
  <si>
    <t>Проведение ремонтных работ,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</t>
  </si>
  <si>
    <t>31 2 03 S8140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</si>
  <si>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</si>
  <si>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</si>
  <si>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</si>
  <si>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</si>
  <si>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</si>
  <si>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</si>
  <si>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</si>
  <si>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Комплекс процессных мероприятий "Развитие материально-технической базы отрасли культуры Миасского городского округа"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</si>
  <si>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</si>
  <si>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</si>
  <si>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</si>
  <si>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</si>
  <si>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</si>
  <si>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</si>
  <si>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</si>
  <si>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</si>
  <si>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</si>
  <si>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</si>
  <si>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</si>
  <si>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</si>
  <si>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</si>
  <si>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</si>
  <si>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округа, закреплённых за учреждениями культуры на праве оперативного управления"</t>
  </si>
  <si>
    <t>20 2 00 00000</t>
  </si>
  <si>
    <t>Региональный проект "Развитие инфраструктуры пассажирского транспорта общего пользования в Челябинской области"</t>
  </si>
  <si>
    <t>20 2 05 00000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</si>
  <si>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</si>
  <si>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 xml:space="preserve">20 2 05 S6140 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</si>
  <si>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</si>
  <si>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</si>
  <si>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</si>
  <si>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</si>
  <si>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</si>
  <si>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20 2 07 S6130</t>
  </si>
  <si>
    <t>20 4 00 00000</t>
  </si>
  <si>
    <t>Комплекс процессных мероприятий "Транспортное обслуживание населения на территории Миасского городского округа"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</si>
  <si>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</si>
  <si>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</si>
  <si>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</si>
  <si>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</si>
  <si>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</si>
  <si>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</si>
  <si>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</si>
  <si>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</si>
  <si>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</si>
  <si>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Комплекс процессных мероприятий "Дорожное обслуживание населения на территории Миасского городского округа"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</si>
  <si>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</si>
  <si>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</si>
  <si>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</si>
  <si>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Комплекс процессных мероприятий "Безопасность дорожного движения  на территории Миасского городского округа"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</si>
  <si>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</si>
  <si>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</si>
  <si>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</si>
  <si>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</si>
  <si>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</si>
  <si>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</si>
  <si>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</si>
  <si>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</si>
  <si>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</si>
  <si>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</si>
  <si>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</si>
  <si>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</si>
  <si>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</si>
  <si>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Комплекс процессных мероприятий "Организация функционирования объектов коммунальной инфраструктуры МГО"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</si>
  <si>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</si>
  <si>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</si>
  <si>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</si>
  <si>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</si>
  <si>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</si>
  <si>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16 1 00 00000</t>
  </si>
  <si>
    <t>Региональный проект "Экономика замкнутого цикла (Челябинская область)"</t>
  </si>
  <si>
    <t>16 4 00 00000</t>
  </si>
  <si>
    <t>Комплекс процессных мероприятий "Организация работ по содержанию территорий Миасского городского округа"</t>
  </si>
  <si>
    <t>16 4 01 00000</t>
  </si>
  <si>
    <t>16 4 01 16000</t>
  </si>
  <si>
    <t>Муниципальная программа "Благоустройство и озеленение на территории Миасского городского округа"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</si>
  <si>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</si>
  <si>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</si>
  <si>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</si>
  <si>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</si>
  <si>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</si>
  <si>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</si>
  <si>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Комплекс процессных мероприятий "Обеспечение повышения уровня благоустройства на территории Миасского городского округа"</t>
  </si>
  <si>
    <t>17 4 01 00000</t>
  </si>
  <si>
    <t>17 4 01 16000</t>
  </si>
  <si>
    <t>Комплекс процессных мероприятий "Обеспечение организации мероприятий по озеленению на территории Миасского городского округа"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</si>
  <si>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</si>
  <si>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</si>
  <si>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</si>
  <si>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</si>
  <si>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</si>
  <si>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</si>
  <si>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</si>
  <si>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</si>
  <si>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</si>
  <si>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21 1 F2 00000</t>
  </si>
  <si>
    <t>Реализация программ формирования современной городской среды</t>
  </si>
  <si>
    <t>21 1 F2 55550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</si>
  <si>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</si>
  <si>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</si>
  <si>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</si>
  <si>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</si>
  <si>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</si>
  <si>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</si>
  <si>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</si>
  <si>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</si>
  <si>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</si>
  <si>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</si>
  <si>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</si>
  <si>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</si>
  <si>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</si>
  <si>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</si>
  <si>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</si>
  <si>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</si>
  <si>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</si>
  <si>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Региональный проект "Мероприятия по переселению граждан из жилищного фонда, признанного непригодным для проживания"</t>
  </si>
  <si>
    <t>08 2 02 S4041</t>
  </si>
  <si>
    <t xml:space="preserve"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</t>
  </si>
  <si>
    <t>06 2 00 00000</t>
  </si>
  <si>
    <t>06 2 03 00000</t>
  </si>
  <si>
    <t>06 2 03 S8170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</si>
  <si>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</si>
  <si>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>21 2 00 00000</t>
  </si>
  <si>
    <t>Региональный проект "Благоустройство территорий рекреационного назначения"</t>
  </si>
  <si>
    <t>21 2 01 00000</t>
  </si>
  <si>
    <t>Благоустройство мест отдыха, расположенных в городах с численностью населения до 500 тысяч человек</t>
  </si>
  <si>
    <t>21 2 01 S5010</t>
  </si>
  <si>
    <t xml:space="preserve"> Мероприятия по формированию современной городской среды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</si>
  <si>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</si>
  <si>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</si>
  <si>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</si>
  <si>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</si>
  <si>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</si>
  <si>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</si>
  <si>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</si>
  <si>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Предоставление субсидий бюджетным,
автономным учреждениям и иным некоммерческим организациям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</si>
  <si>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</si>
  <si>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</si>
  <si>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</si>
  <si>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</si>
  <si>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</si>
  <si>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</si>
  <si>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</si>
  <si>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</si>
  <si>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28 2 01 S0012</t>
  </si>
  <si>
    <t>Приобретение спортивного инвентаря и оборудования для спортивных школ и физкультурно-спортивных организаций</t>
  </si>
  <si>
    <t>28 2 01 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</si>
  <si>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</si>
  <si>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28 2 01 S0014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</si>
  <si>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</si>
  <si>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28 2 01 S0016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</si>
  <si>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</si>
  <si>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28 2 01 S0018</t>
  </si>
  <si>
    <t>28 2 01 S0030</t>
  </si>
  <si>
    <t>28 2 01 S0040</t>
  </si>
  <si>
    <t>28 2 01 S0120</t>
  </si>
  <si>
    <t>28 2 04 00000</t>
  </si>
  <si>
    <t>28 2 04 S0060</t>
  </si>
  <si>
    <t>Государственная поддержка организаций, входящих в систему спортивной подготовки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</si>
  <si>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</si>
  <si>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28 2 01 S0017</t>
  </si>
  <si>
    <t>Комплекс процессных мероприятий "Организация и осуществление деятельности Управления по физической культуре и спорту"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</si>
  <si>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</si>
  <si>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</si>
  <si>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</si>
  <si>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</si>
  <si>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</si>
  <si>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</si>
  <si>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>Комплекс процессных мероприятий "Обеспечение деятельности МКУ "Управление ГОЧС" Миасского городского округа"</t>
  </si>
  <si>
    <t xml:space="preserve">03 </t>
  </si>
  <si>
    <t>09 2 00 00000</t>
  </si>
  <si>
    <t>09 2 01 00000</t>
  </si>
  <si>
    <t>Мероприятия по организации пляжей в традиционных местах неорганизованного отдыха людей вблизи водоемов</t>
  </si>
  <si>
    <t>09 2 01 S6100</t>
  </si>
  <si>
    <t>Региональный проект "Организация пляжей в традиционных местах неорганизованного отдыха людей вблизи водоемов в Челябинской области"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</si>
  <si>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</si>
  <si>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</si>
  <si>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</si>
  <si>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</si>
  <si>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11 2 04 00000</t>
  </si>
  <si>
    <t>Капитальные вложения в муниципальные объекты физической культуры и спорта</t>
  </si>
  <si>
    <t>11 2 04 S0240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</si>
  <si>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</si>
  <si>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</si>
  <si>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</si>
  <si>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</si>
  <si>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</si>
  <si>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</si>
  <si>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</si>
  <si>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</si>
  <si>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</si>
  <si>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</si>
  <si>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</si>
  <si>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</si>
  <si>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Комплекс процессных мероприятий "Обеспечение безопасности гидротехнических сооружений МГО,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округа"</t>
  </si>
  <si>
    <t>23 4 01 16000</t>
  </si>
  <si>
    <t>23 4 02 16000</t>
  </si>
  <si>
    <t>23 4 03 16000</t>
  </si>
  <si>
    <t>23 4 04 11000</t>
  </si>
  <si>
    <t>Комплекс процессных мероприятий "Обеспечение деятельности МКУ "Управление по экологии и природопользованию МГО"</t>
  </si>
  <si>
    <t>Комплекс процессных мероприятий "Обеспечение деятельности МКУ "Центр коммунального обслуживания и благоустройства"</t>
  </si>
  <si>
    <t>Комплекс процессных мероприятий "Организация функционирования объектов наружного освещения МГО"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</si>
  <si>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</si>
  <si>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</si>
  <si>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</si>
  <si>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</si>
  <si>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10 2 02 00000</t>
  </si>
  <si>
    <t>10 2 02 46130</t>
  </si>
  <si>
    <t>Региональный проект "Обеспечение первичных мер пожарной безопасности на территории Челябинской области"</t>
  </si>
  <si>
    <t>11 2 03 00000</t>
  </si>
  <si>
    <t>11 2 03 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</si>
  <si>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</si>
  <si>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11 2 01 00000</t>
  </si>
  <si>
    <t>Строительство газопроводов и газовых сетей, в том числе проектно-изыскательские работы</t>
  </si>
  <si>
    <t>Региональный проект "Обеспечение энергосбережения и повышения энергетической эффективности"</t>
  </si>
  <si>
    <t>Комплекс процессных мероприятий "Организация  и осуществление деятельности муниципального казённого учреждения "Финансово- хозяйственный комплекс" Миасского городского округа"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</si>
  <si>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округа"</t>
  </si>
  <si>
    <t>Проект "Бюджетные инвестиции в объекты коммунального хозяйства Миасского городского округа"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</si>
  <si>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</si>
  <si>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</si>
  <si>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</si>
  <si>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</si>
  <si>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</si>
  <si>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 xml:space="preserve">    2025 год            </t>
  </si>
  <si>
    <t xml:space="preserve">         2026 год            </t>
  </si>
  <si>
    <t xml:space="preserve">     2027 год            </t>
  </si>
  <si>
    <t>31 1 00 00000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</si>
  <si>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</si>
  <si>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образования"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</si>
  <si>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</si>
  <si>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 xml:space="preserve"> Региональные проекты, реализуемые вне национальных проектов</t>
  </si>
  <si>
    <t>16 1 Ч2 00000</t>
  </si>
  <si>
    <t>21 1 И4 55550</t>
  </si>
  <si>
    <t>21 1 И4 00000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</si>
  <si>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округе"</t>
  </si>
  <si>
    <t>11 2 01 S401А</t>
  </si>
  <si>
    <t>Муниципальная программа "Формирование и использование  жилищного фонда Миасского городского округа"</t>
  </si>
  <si>
    <t>Муниципальная программа "Формирование и использование жилищного фонда Миасского городского округа"</t>
  </si>
  <si>
    <t>Муниципальная программа "Поддержка и развитие малого и среднего предпринимательства в  Миасском городском округе"</t>
  </si>
  <si>
    <t>Муниципальная программа "Поддержка и развитие малого и среднего предпринимательства в Миасском городском округе"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</si>
  <si>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</si>
  <si>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</si>
  <si>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"Повышение эффективности использования муниципального имущества в Миасском городском округе"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</si>
  <si>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</si>
  <si>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</si>
  <si>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Муниципальная программа "Организация функционирования объектов инженерной инфраструктуры Миасского городского округа"</t>
  </si>
  <si>
    <t>Муниципальная программа "Организация транспортного и дорожного обслуживания на территории Миасского городского округа"</t>
  </si>
  <si>
    <t>Муниципальная программа "Поддержка инициативных проектов в Миасском городском округе"</t>
  </si>
  <si>
    <t>16 1 Ч2 S3040</t>
  </si>
  <si>
    <t>05 4 01 S6250</t>
  </si>
  <si>
    <t>Обустройство мест (площадок) накопления твердых коммунальных отходов жилого фонда</t>
  </si>
  <si>
    <t>21 1 И4 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</si>
  <si>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</si>
  <si>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Региональный проект "Осуществление строительства, модернизации, реконструкции и капитального ремонта объектов систем водоснабжения, водоотведения и очистки сточных вод, а также очистных сооружений канализации"</t>
  </si>
  <si>
    <t>11 2 02 00000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</si>
  <si>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</si>
  <si>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11 2 02 S6010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</si>
  <si>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осу-ществление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</si>
  <si>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</si>
  <si>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</si>
  <si>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</si>
  <si>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Региональный проект "Модернизация коммунальной инфраструктуры"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</si>
  <si>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</si>
  <si>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</si>
  <si>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</si>
  <si>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</si>
  <si>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</si>
  <si>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</si>
  <si>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</si>
  <si>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</si>
  <si>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</si>
  <si>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</si>
  <si>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</si>
  <si>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</si>
  <si>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</si>
  <si>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</si>
  <si>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</si>
  <si>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</si>
  <si>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</si>
  <si>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</si>
  <si>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</si>
  <si>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Региональный проект «Семейные ценности и инфраструктура культуры»</t>
  </si>
  <si>
    <t>31 1 Я5 00000</t>
  </si>
  <si>
    <t>Создание модельных муниципальных библиотек</t>
  </si>
  <si>
    <t>31 1 Я5 54540</t>
  </si>
  <si>
    <t>Модернизация муниципальных учреждений культурно-досугового типа в населенных пунктах с численностью до 500 тысяч человек</t>
  </si>
  <si>
    <t>31 1 Я5 55131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</si>
  <si>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</si>
  <si>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</si>
  <si>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Региональный проект «Бизнес-спринт (Я выбираю спорт)»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</si>
  <si>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</si>
  <si>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</si>
  <si>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</si>
  <si>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</si>
  <si>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</si>
  <si>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Региональный проект «Развитие спорта высших достижений»</t>
  </si>
  <si>
    <t>28 2 02 00000</t>
  </si>
  <si>
    <t>28 2 02 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</si>
  <si>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</t>
  </si>
  <si>
    <t>28 2 02 L2290</t>
  </si>
  <si>
    <t>Ведомственные проекты</t>
  </si>
  <si>
    <t>29 3 00 00000</t>
  </si>
  <si>
    <t>Ведомственный проект "Обеспечение доступности качественного общего, дополнительного образования"</t>
  </si>
  <si>
    <t>29 3 01 00000</t>
  </si>
  <si>
    <t>29 3 01 S3500</t>
  </si>
  <si>
    <t>Ведомственный проект "Создание условий для повышения качества дошкольного образования"</t>
  </si>
  <si>
    <t>29 3 02 00000</t>
  </si>
  <si>
    <t>29 3 02 04070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</si>
  <si>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</si>
  <si>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29 3 02 S4030</t>
  </si>
  <si>
    <t>29 3 02 S4040</t>
  </si>
  <si>
    <t>29 3 02 S4110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</si>
  <si>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</si>
  <si>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</si>
  <si>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</si>
  <si>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</si>
  <si>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</si>
  <si>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</si>
  <si>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</si>
  <si>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Благоустройство территорий, прилегающих к зданиям муниципальных образовательных организаций, оснащение оборудованием и капитальный ремонт открытых плоскостных спортивных сооружений муниципальных образовательных организаций</t>
  </si>
  <si>
    <t>29 1 Ю4 S3550</t>
  </si>
  <si>
    <t>Оснащение предметных кабинетов общеобразовательных организаций средствами обучения и воспитания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</si>
  <si>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</si>
  <si>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</si>
  <si>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</si>
  <si>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</si>
  <si>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</si>
  <si>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</si>
  <si>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</si>
  <si>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Региональный проект "Создание условий для популяризации науки и высшего образования среди обучающихся, молодых исследователей, ученых"</t>
  </si>
  <si>
    <t>29 2 02 00000</t>
  </si>
  <si>
    <t>29 2 02 S9050</t>
  </si>
  <si>
    <t>29 3 01 03230</t>
  </si>
  <si>
    <t>29 3 01 03260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</si>
  <si>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</si>
  <si>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29 3 01 03310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</si>
  <si>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</si>
  <si>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29 3 01 03520</t>
  </si>
  <si>
    <t>29 3 01 L3040</t>
  </si>
  <si>
    <t>29 3 01 S3190</t>
  </si>
  <si>
    <t>29 3 01 S3290</t>
  </si>
  <si>
    <t>29 3 01 S3510</t>
  </si>
  <si>
    <t xml:space="preserve">Комплекс процессных мероприятий "Обеспечение качественного общедоступного и бесплатного образования" </t>
  </si>
  <si>
    <t>29 3 01 03261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</si>
  <si>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 в МГО"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</si>
  <si>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</si>
  <si>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</si>
  <si>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</si>
  <si>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</si>
  <si>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Региональный проект "Создание условий для обучения, отдыха и оздоровления детей и молодежи"</t>
  </si>
  <si>
    <t>29 2 01 S3350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</si>
  <si>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</si>
  <si>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29 3 01 03210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</si>
  <si>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</si>
  <si>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29 3 03 00000</t>
  </si>
  <si>
    <t>29 3 03 S9010</t>
  </si>
  <si>
    <t>29 4 01 40044</t>
  </si>
  <si>
    <t>Комплекс процессных мероприятий «Поддержка и развитие профессионального мастерства педагогических работников»</t>
  </si>
  <si>
    <t>Комплекс процессных мероприятий "Организация и осуществление деятельности Управления образования Администрации МГО и МКУ МГО "Централизованная бухгалтерия"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</si>
  <si>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</si>
  <si>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</si>
  <si>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</si>
  <si>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</si>
  <si>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</si>
  <si>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</si>
  <si>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</si>
  <si>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29 3 01 03180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</si>
  <si>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</si>
  <si>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29 3 01 03300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</si>
  <si>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</si>
  <si>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29 3 02 04090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</si>
  <si>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</si>
  <si>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29 3 02 S4100</t>
  </si>
  <si>
    <t>19 1 И3 51540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</si>
  <si>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</si>
  <si>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29 4 03 40045</t>
  </si>
  <si>
    <t>26 4 03 28010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</si>
  <si>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</si>
  <si>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Муниципальная  программа "Профилактика терроризма и иных правонарушений в Миасском городском округе"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</si>
  <si>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</si>
  <si>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</si>
  <si>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11 2 05 00000</t>
  </si>
  <si>
    <t>11 2 05 S6140</t>
  </si>
  <si>
    <t>Реализация инициативного проекта "Благоустройство дворовой территории многоквартирных домов №№ 33, 35а, по ул. Набережная в г. Миассе"</t>
  </si>
  <si>
    <t>Реализация инициативного проекта "Благоустройство дворовой территории многоквартирного дома № 17 по ул. Попова в г. Миассе"</t>
  </si>
  <si>
    <t>Реализация инициативного проекта "Благоустройство дворовой территории многоквартирных домов №№ 6, 8, 16 по ул. Жуковского в г. Миассе"</t>
  </si>
  <si>
    <t>Реализация инициативного проекта "Благоустройство дворовой территории многоквартирного дома № 5 по ул. МЖК в г. Миассе"</t>
  </si>
  <si>
    <t>Реализация инициативного проекта "Благоустройство дворовой территории многоквартирных домов №№ 118, 114 по ул. Уральская в г. Миассе"</t>
  </si>
  <si>
    <t>Реализация инициативного проекта "Благоустройство дворовой территории многоквартирного дома № 16 по ул. Циолковского в г. Миассе"</t>
  </si>
  <si>
    <t>Реализация инициативного проекта "Благоустройство дворовой территории многоквартирного дома № 30 по пр. Октября в г. Миассе"</t>
  </si>
  <si>
    <t>Реализация инициативного проекта "Благоустройство дворовой территории многоквартирного дома № 2 по ул. Свердлова в г. Миассе"</t>
  </si>
  <si>
    <t>Реализация инициативного проекта "Благоустройство дворовой территории многоквартирных домов №№ 16, 18 по ул. Орловская в г. Миассе"</t>
  </si>
  <si>
    <t>Реализация инициативного проекта "Благоустройство дворовой территории многоквартирных домов №№ 1, 3 по ул. Попова в г. Миассе"</t>
  </si>
  <si>
    <t>Реализация инициативного проекта "Благоустройство дворовой территории многоквартирных домов №№ 32, 34 по ул. Молодежная и домов №№ 9, 9а по ул. Ильмен-Тау в г. Миассе"</t>
  </si>
  <si>
    <t>Реализация инициативного проекта "Благоустройство дворовой территории многоквартирного дома № 29 по ул. Романенко в г. Миассе"</t>
  </si>
  <si>
    <t>Реализация инициативного проекта "Благоустройство дворовой территории многоквартирных домов №№ 3, 5, 9 по б-ру Седова в г. Миассе"</t>
  </si>
  <si>
    <t>Реализация инициативного проекта "Благоустройство дворовой территории многоквартирных домов №№ 12, 14, 16 по ул. Вернадского в г. Миассе"</t>
  </si>
  <si>
    <t>Реализация инициативного проекта "Благоустройство дворовой территории многоквартирных домов №№ 17, 19 по ул. Калинина в г. Миассе"</t>
  </si>
  <si>
    <t>Реализация инициативного проекта "Благоустройство дворовой территории многоквартирного дома № 22 по пр. Автозаводцев в г. Миассе"</t>
  </si>
  <si>
    <t>Реализация инициативного проекта "Благоустройство дворовой территории многоквартирного дома № 36 по ул. Малышева в г. Миассе"</t>
  </si>
  <si>
    <t>Реализация инициативного проекта "Благоустройство дворовой территории многоквартирного дома № 3 по ул. Степана Разина в г. Миассе"</t>
  </si>
  <si>
    <t>Реализация инициативного проекта "Благоустройство дворовой территории многоквартирного дома № 35 по ул. Лихачева в г. Миассе"</t>
  </si>
  <si>
    <t>Реализация инициативного проекта "Благоустройство дворовой территории многоквартирного дома № 2 по ул. Циолковского в г. Миассе"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</si>
  <si>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</si>
  <si>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</si>
  <si>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</si>
  <si>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</si>
  <si>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</si>
  <si>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</si>
  <si>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</si>
  <si>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</si>
  <si>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</si>
  <si>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</si>
  <si>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</si>
  <si>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</si>
  <si>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</si>
  <si>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S401Ф</t>
  </si>
  <si>
    <t>22 2 01 S401Ц</t>
  </si>
  <si>
    <t>22 2 01 S401Ч</t>
  </si>
  <si>
    <t>22 2 01 S401Ш</t>
  </si>
  <si>
    <t>22 2 01 S401Щ</t>
  </si>
  <si>
    <t>22 2 01 S401Ю</t>
  </si>
  <si>
    <t>22 2 01 S401Я</t>
  </si>
  <si>
    <t>Реализация инициативного проекта "Благоустройство дворовой территории многоквартирных домов №№ 9, 13, 15 по ул. Уральских Добровольцев в г. Миассе"</t>
  </si>
  <si>
    <t>Реализация инициативного проекта "Благоустройство дворовой территории многоквартирного дома № 1 по пл. Революции в г. Миассе"</t>
  </si>
  <si>
    <t>Реализация инициативного проекта "Благоустройство дворовой территории многоквартирного дома № 21 по пр. Октября в г. Миассе"</t>
  </si>
  <si>
    <t>Проект "Реализация инициативных проектов"</t>
  </si>
  <si>
    <t>Реализация инициативного проекта "Благоустройство дворовой территории многоквартирного дома № 21 по пр. Октября в г. Миассе" (вне софинансирования)</t>
  </si>
  <si>
    <t>22 2 01 S401В</t>
  </si>
  <si>
    <t>22 2 01 S401Р</t>
  </si>
  <si>
    <t>22 2 01 S401Э</t>
  </si>
  <si>
    <t>22 5 00 00000</t>
  </si>
  <si>
    <t>22 5 01 00000</t>
  </si>
  <si>
    <t>22 5 01 2401Э</t>
  </si>
  <si>
    <t>22 2 01S401Р</t>
  </si>
  <si>
    <t>29 1 Я1 53150</t>
  </si>
  <si>
    <t>29 1 Ю4 57500</t>
  </si>
  <si>
    <t>29 1 Ю4 55590</t>
  </si>
  <si>
    <t>Реализация инициативного проекта "Благоустройство территории сельского клуба по ул. Ленина, 25 в селе Черновское Миасского городского округа"</t>
  </si>
  <si>
    <t>22 2 01 S401Д</t>
  </si>
  <si>
    <t>31 4 05 16000</t>
  </si>
  <si>
    <t>31 4 06 16000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</si>
  <si>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населения, создание модульных и каркасно-тентовых объектов</t>
  </si>
  <si>
    <t>03 0 00 00000</t>
  </si>
  <si>
    <t>Муниципальная программа "Реализация государственной национальной политики на территории Миасского городского округа"</t>
  </si>
  <si>
    <t>Муниципальная  программа "Реализация государственной национальной политики на территории Миасского городского округа"</t>
  </si>
  <si>
    <t>03 4 00 00000</t>
  </si>
  <si>
    <r>
  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</t>
    </r>
    <r>
      <rPr>
        <sz val="12"/>
        <color indexed="10"/>
        <rFont val="Times New Roman"/>
        <family val="1"/>
        <charset val="204"/>
      </rPr>
      <t>"</t>
    </r>
  </si>
  <si>
    <t>03 4 01 00000</t>
  </si>
  <si>
    <t>03 4 01 16000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</si>
  <si>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округа"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</si>
  <si>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</si>
  <si>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</si>
  <si>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</si>
  <si>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</si>
  <si>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</si>
  <si>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</si>
  <si>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Комплекс процессных мероприятий "Профилактика проявлений экстремизма в МГО"</t>
  </si>
  <si>
    <t>Муниципальная программа "Профилактика и противодействие проявлениям экстремизма в Миасском городском округе"</t>
  </si>
  <si>
    <t>Комплекс процессных мероприятий "Развитие системы профилактики терроризма в МГО"</t>
  </si>
  <si>
    <t>Комплекс процессных мероприятий "Осуществление мероприятий в сфере профилактики правонарушений на территории МГО"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</si>
  <si>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</si>
  <si>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к решению Собрания депутатов</t>
  </si>
  <si>
    <t>Миасского городского округа Челябинской области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</si>
  <si>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2025 год и на плановый период 2026 и 2027 годов</t>
  </si>
  <si>
    <t>Ведомственная структура расходов бюджета Миасского городского округа Челябинской области на 2025 год и на плановый период 2026 и 2027 годов</t>
  </si>
  <si>
    <t xml:space="preserve"> Собрание депутатов Миасского городского округа Челябинской области</t>
  </si>
  <si>
    <t>Приложение 2</t>
  </si>
  <si>
    <t>Приложение 3</t>
  </si>
  <si>
    <t>Приложение 4</t>
  </si>
  <si>
    <t xml:space="preserve">от </t>
  </si>
  <si>
    <t>08 1 00 00000</t>
  </si>
  <si>
    <t>08 1 И2 00000</t>
  </si>
  <si>
    <t>Региональный проект "Жилье"</t>
  </si>
  <si>
    <t>08 1 И2 67484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</si>
  <si>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</si>
  <si>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</si>
  <si>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</si>
  <si>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</si>
  <si>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</si>
  <si>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</si>
  <si>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</si>
  <si>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</si>
  <si>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</si>
  <si>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Комплекс процессных мероприятий «Управление муниципальным долгом в Миасском городском округе» </t>
  </si>
  <si>
    <t>25 4 02 00000</t>
  </si>
  <si>
    <t>Процентные платежи по муниципальному долгу</t>
  </si>
  <si>
    <t>01 4 01 99090</t>
  </si>
  <si>
    <t>Поощрение муниципальных управленческих команд в Челябинской области</t>
  </si>
  <si>
    <t>05 4 03 S6340</t>
  </si>
  <si>
    <t>Оказание мер поддержки гражданам, участвующим в охране общественного порядка на территории Челябинской области</t>
  </si>
  <si>
    <t>Rомплекс процессных мероприятий "Осуществление мероприятий в сфере профилактики правонарушений на территории Миасского городского округа"</t>
  </si>
  <si>
    <t>22 5 01 2401П</t>
  </si>
  <si>
    <t>22 5 01 2401С</t>
  </si>
  <si>
    <t>22 5 01 2401Щ</t>
  </si>
  <si>
    <t>Реализация инициативного проекта "Благоустройство дворовой территории многоквартирных домов №№ 1, 3 по ул. Попова в г. Миассе" (вне софинансирования)</t>
  </si>
  <si>
    <t>Реализация инициативного проекта "Благоустройство дворовой территории многоквартирных домов №№ 32, 34 по ул. Молодежная и домов №№ 9, 9а по ул. Ильмен-Тау в г. Миассе" (вне софинансирования)</t>
  </si>
  <si>
    <t>Реализация инициативного проекта "Благоустройство дворовой территории многоквартирного дома № 3 по ул. Степана Разина в г. Миассе" (вне софинансирования)</t>
  </si>
  <si>
    <t>08 1 И2 6748S</t>
  </si>
  <si>
    <t>Обеспечение мероприятий по переселению граждан из аварийного жилищного фонда за счет средств местного бюджета</t>
  </si>
  <si>
    <t>11 2 02 SВЖ10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</si>
  <si>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</si>
  <si>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</si>
  <si>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19201SВЖ00</t>
  </si>
  <si>
    <t>22 5 01 2401Н</t>
  </si>
  <si>
    <t>20 5 01 2401Н</t>
  </si>
  <si>
    <t>23 2 01 S401Т</t>
  </si>
  <si>
    <t>23 2 01 S401И</t>
  </si>
  <si>
    <t>25 4 02 03650</t>
  </si>
  <si>
    <t>Реализация инициативного проекта "Благоустройство дворовой территории многоквартирного жилого дома № 30 по ул. Керченская в г. Миассе"</t>
  </si>
  <si>
    <t>22 2 01 S401D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</si>
</sst>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41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0" fontId="15" fillId="0" borderId="0" xfId="9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49" fontId="14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4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>
      <alignment horizontal="justify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/>
    <xf numFmtId="43" fontId="14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8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3" fillId="0" borderId="4" xfId="0" applyNumberFormat="1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16" fontId="3" fillId="0" borderId="0" xfId="0" applyNumberFormat="1" applyFont="1" applyFill="1"/>
    <xf numFmtId="2" fontId="3" fillId="0" borderId="1" xfId="0" applyNumberFormat="1" applyFont="1" applyFill="1" applyBorder="1" applyAlignment="1">
      <alignment horizontal="justify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4" fillId="0" borderId="8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12" fillId="0" borderId="3" xfId="0" applyFont="1" applyBorder="1" applyAlignment="1">
      <alignment horizontal="justify" vertical="center" wrapText="1"/>
    </xf>
    <xf numFmtId="4" fontId="9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0" xfId="9" applyFill="1"/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2" xfId="0" applyFont="1" applyFill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0">
    <cellStyle name="Гиперссылка" xfId="9" builtinId="8"/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973"/>
  <sheetViews>
    <sheetView topLeftCell="A936" zoomScale="90" zoomScaleNormal="90" workbookViewId="0">
      <selection activeCell="A976" sqref="A976"/>
    </sheetView>
  </sheetViews>
  <sheetFormatPr defaultRowHeight="15.75" x14ac:dyDescent="0.25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16384" width="9.140625" style="6"/>
  </cols>
  <sheetData>
    <row r="1" spans="1:8" x14ac:dyDescent="0.25">
      <c r="D1" s="10"/>
      <c r="E1" s="10"/>
      <c r="G1" s="1"/>
      <c r="H1" s="188" t="s">
        <v>957</v>
      </c>
    </row>
    <row r="2" spans="1:8" x14ac:dyDescent="0.25">
      <c r="D2" s="10"/>
      <c r="E2" s="10"/>
      <c r="G2" s="1"/>
      <c r="H2" s="195" t="s">
        <v>952</v>
      </c>
    </row>
    <row r="3" spans="1:8" x14ac:dyDescent="0.25">
      <c r="D3" s="10"/>
      <c r="E3" s="10"/>
      <c r="G3" s="1"/>
      <c r="H3" s="195" t="s">
        <v>953</v>
      </c>
    </row>
    <row r="4" spans="1:8" x14ac:dyDescent="0.25">
      <c r="D4" s="10"/>
      <c r="E4" s="10"/>
      <c r="G4" s="1"/>
      <c r="H4" s="195" t="s">
        <v>960</v>
      </c>
    </row>
    <row r="5" spans="1:8" x14ac:dyDescent="0.25">
      <c r="D5" s="10"/>
      <c r="E5" s="10"/>
      <c r="G5" s="1"/>
    </row>
    <row r="6" spans="1:8" ht="55.5" customHeight="1" x14ac:dyDescent="0.25">
      <c r="A6" s="229" t="s">
        <v>954</v>
      </c>
      <c r="B6" s="229"/>
      <c r="C6" s="229"/>
      <c r="D6" s="229"/>
      <c r="E6" s="229"/>
      <c r="F6" s="229"/>
      <c r="G6" s="230"/>
      <c r="H6" s="230"/>
    </row>
    <row r="7" spans="1:8" x14ac:dyDescent="0.25">
      <c r="A7" s="24"/>
      <c r="C7" s="14"/>
      <c r="D7" s="17"/>
      <c r="E7" s="17"/>
      <c r="H7" s="25" t="s">
        <v>106</v>
      </c>
    </row>
    <row r="8" spans="1:8" ht="63" x14ac:dyDescent="0.25">
      <c r="A8" s="18" t="s">
        <v>52</v>
      </c>
      <c r="B8" s="18" t="s">
        <v>53</v>
      </c>
      <c r="C8" s="18" t="s">
        <v>54</v>
      </c>
      <c r="D8" s="18" t="s">
        <v>56</v>
      </c>
      <c r="E8" s="18" t="s">
        <v>57</v>
      </c>
      <c r="F8" s="5" t="s">
        <v>134</v>
      </c>
      <c r="G8" s="5" t="s">
        <v>142</v>
      </c>
      <c r="H8" s="5" t="s">
        <v>712</v>
      </c>
    </row>
    <row r="9" spans="1:8" ht="31.5" x14ac:dyDescent="0.25">
      <c r="A9" s="53" t="s">
        <v>133</v>
      </c>
      <c r="B9" s="54" t="s">
        <v>147</v>
      </c>
      <c r="C9" s="54"/>
      <c r="D9" s="55"/>
      <c r="E9" s="55"/>
      <c r="F9" s="56">
        <f>F10</f>
        <v>363838.1</v>
      </c>
      <c r="G9" s="56">
        <f t="shared" ref="G9:H9" si="0">G10</f>
        <v>174629.2</v>
      </c>
      <c r="H9" s="56">
        <f t="shared" si="0"/>
        <v>290630.90000000002</v>
      </c>
    </row>
    <row r="10" spans="1:8" x14ac:dyDescent="0.25">
      <c r="A10" s="158" t="s">
        <v>168</v>
      </c>
      <c r="B10" s="159" t="s">
        <v>171</v>
      </c>
      <c r="C10" s="20"/>
      <c r="D10" s="3"/>
      <c r="E10" s="3"/>
      <c r="F10" s="7">
        <f>F11+F30</f>
        <v>363838.1</v>
      </c>
      <c r="G10" s="7">
        <f t="shared" ref="G10:H10" si="1">G11+G30</f>
        <v>174629.2</v>
      </c>
      <c r="H10" s="7">
        <f t="shared" si="1"/>
        <v>290630.90000000002</v>
      </c>
    </row>
    <row r="11" spans="1:8" ht="31.5" x14ac:dyDescent="0.25">
      <c r="A11" s="158" t="s">
        <v>230</v>
      </c>
      <c r="B11" s="159" t="s">
        <v>169</v>
      </c>
      <c r="C11" s="20"/>
      <c r="D11" s="3"/>
      <c r="E11" s="3"/>
      <c r="F11" s="7">
        <f>F12+F14+F18+F21+F23+F27</f>
        <v>363649.1</v>
      </c>
      <c r="G11" s="7">
        <f t="shared" ref="G11:H11" si="2">G12+G14+G18+G21+G23+G27</f>
        <v>174554.2</v>
      </c>
      <c r="H11" s="7">
        <f t="shared" si="2"/>
        <v>290555.90000000002</v>
      </c>
    </row>
    <row r="12" spans="1:8" x14ac:dyDescent="0.25">
      <c r="A12" s="158" t="s">
        <v>89</v>
      </c>
      <c r="B12" s="159" t="s">
        <v>170</v>
      </c>
      <c r="C12" s="159"/>
      <c r="D12" s="3"/>
      <c r="E12" s="3"/>
      <c r="F12" s="7">
        <f>F13</f>
        <v>7595.6</v>
      </c>
      <c r="G12" s="7">
        <f t="shared" ref="G12:H12" si="3">G13</f>
        <v>5063.7</v>
      </c>
      <c r="H12" s="7">
        <f t="shared" si="3"/>
        <v>5063.7</v>
      </c>
    </row>
    <row r="13" spans="1:8" ht="63" x14ac:dyDescent="0.25">
      <c r="A13" s="2" t="s">
        <v>21</v>
      </c>
      <c r="B13" s="159" t="s">
        <v>170</v>
      </c>
      <c r="C13" s="159" t="s">
        <v>31</v>
      </c>
      <c r="D13" s="3" t="s">
        <v>17</v>
      </c>
      <c r="E13" s="3" t="s">
        <v>20</v>
      </c>
      <c r="F13" s="7">
        <f>SUM(Ведомственная!G43)</f>
        <v>7595.6</v>
      </c>
      <c r="G13" s="7">
        <f>SUM(Ведомственная!H43)</f>
        <v>5063.7</v>
      </c>
      <c r="H13" s="7">
        <f>SUM(Ведомственная!I43)</f>
        <v>5063.7</v>
      </c>
    </row>
    <row r="14" spans="1:8" x14ac:dyDescent="0.25">
      <c r="A14" s="158" t="s">
        <v>27</v>
      </c>
      <c r="B14" s="159" t="s">
        <v>172</v>
      </c>
      <c r="C14" s="159"/>
      <c r="D14" s="3"/>
      <c r="E14" s="3"/>
      <c r="F14" s="7">
        <f>SUM(F15:F17)</f>
        <v>311291.2</v>
      </c>
      <c r="G14" s="7">
        <f t="shared" ref="G14:H14" si="4">SUM(G15:G17)</f>
        <v>111833.7</v>
      </c>
      <c r="H14" s="7">
        <f t="shared" si="4"/>
        <v>227922.5</v>
      </c>
    </row>
    <row r="15" spans="1:8" ht="63" x14ac:dyDescent="0.25">
      <c r="A15" s="2" t="s">
        <v>21</v>
      </c>
      <c r="B15" s="159" t="s">
        <v>172</v>
      </c>
      <c r="C15" s="159" t="s">
        <v>31</v>
      </c>
      <c r="D15" s="3" t="s">
        <v>17</v>
      </c>
      <c r="E15" s="3" t="s">
        <v>7</v>
      </c>
      <c r="F15" s="7">
        <f>Ведомственная!G49</f>
        <v>311233.2</v>
      </c>
      <c r="G15" s="7">
        <f>Ведомственная!H49</f>
        <v>111730.2</v>
      </c>
      <c r="H15" s="7">
        <f>Ведомственная!I49</f>
        <v>227819</v>
      </c>
    </row>
    <row r="16" spans="1:8" ht="31.5" x14ac:dyDescent="0.25">
      <c r="A16" s="158" t="s">
        <v>22</v>
      </c>
      <c r="B16" s="159" t="s">
        <v>172</v>
      </c>
      <c r="C16" s="159" t="s">
        <v>32</v>
      </c>
      <c r="D16" s="3" t="s">
        <v>17</v>
      </c>
      <c r="E16" s="3" t="s">
        <v>7</v>
      </c>
      <c r="F16" s="7">
        <f>Ведомственная!G50</f>
        <v>20.399999999999999</v>
      </c>
      <c r="G16" s="7">
        <f>Ведомственная!H50</f>
        <v>103.5</v>
      </c>
      <c r="H16" s="7">
        <f>Ведомственная!I50</f>
        <v>103.5</v>
      </c>
    </row>
    <row r="17" spans="1:8" x14ac:dyDescent="0.25">
      <c r="A17" s="158" t="s">
        <v>19</v>
      </c>
      <c r="B17" s="159" t="s">
        <v>172</v>
      </c>
      <c r="C17" s="159" t="s">
        <v>40</v>
      </c>
      <c r="D17" s="3" t="s">
        <v>17</v>
      </c>
      <c r="E17" s="3" t="s">
        <v>7</v>
      </c>
      <c r="F17" s="7">
        <f>Ведомственная!G51</f>
        <v>37.6</v>
      </c>
      <c r="G17" s="7">
        <f>Ведомственная!H51</f>
        <v>0</v>
      </c>
      <c r="H17" s="7">
        <f>Ведомственная!I51</f>
        <v>0</v>
      </c>
    </row>
    <row r="18" spans="1:8" x14ac:dyDescent="0.25">
      <c r="A18" s="158" t="s">
        <v>36</v>
      </c>
      <c r="B18" s="20" t="s">
        <v>179</v>
      </c>
      <c r="C18" s="20"/>
      <c r="D18" s="3"/>
      <c r="E18" s="3"/>
      <c r="F18" s="7">
        <f>F19+F20</f>
        <v>5535.1</v>
      </c>
      <c r="G18" s="7">
        <f t="shared" ref="G18:H18" si="5">G19+G20</f>
        <v>2852.9</v>
      </c>
      <c r="H18" s="7">
        <f t="shared" si="5"/>
        <v>2852.9</v>
      </c>
    </row>
    <row r="19" spans="1:8" ht="31.5" x14ac:dyDescent="0.25">
      <c r="A19" s="158" t="s">
        <v>22</v>
      </c>
      <c r="B19" s="20" t="s">
        <v>179</v>
      </c>
      <c r="C19" s="20">
        <v>200</v>
      </c>
      <c r="D19" s="3" t="s">
        <v>17</v>
      </c>
      <c r="E19" s="3" t="s">
        <v>35</v>
      </c>
      <c r="F19" s="7">
        <f>Ведомственная!G84</f>
        <v>5422.8</v>
      </c>
      <c r="G19" s="7">
        <f>Ведомственная!H84</f>
        <v>2794.6</v>
      </c>
      <c r="H19" s="7">
        <f>Ведомственная!I84</f>
        <v>2794.6</v>
      </c>
    </row>
    <row r="20" spans="1:8" x14ac:dyDescent="0.25">
      <c r="A20" s="158" t="s">
        <v>10</v>
      </c>
      <c r="B20" s="20" t="s">
        <v>179</v>
      </c>
      <c r="C20" s="20">
        <v>800</v>
      </c>
      <c r="D20" s="3" t="s">
        <v>17</v>
      </c>
      <c r="E20" s="3" t="s">
        <v>35</v>
      </c>
      <c r="F20" s="7">
        <f>Ведомственная!G85</f>
        <v>112.3</v>
      </c>
      <c r="G20" s="7">
        <f>Ведомственная!H85</f>
        <v>58.3</v>
      </c>
      <c r="H20" s="7">
        <f>Ведомственная!I85</f>
        <v>58.3</v>
      </c>
    </row>
    <row r="21" spans="1:8" ht="31.5" x14ac:dyDescent="0.25">
      <c r="A21" s="158" t="s">
        <v>38</v>
      </c>
      <c r="B21" s="20" t="s">
        <v>180</v>
      </c>
      <c r="C21" s="20"/>
      <c r="D21" s="3"/>
      <c r="E21" s="3"/>
      <c r="F21" s="7">
        <f>F22</f>
        <v>16453.599999999999</v>
      </c>
      <c r="G21" s="7">
        <f t="shared" ref="G21:H21" si="6">G22</f>
        <v>25152.7</v>
      </c>
      <c r="H21" s="7">
        <f t="shared" si="6"/>
        <v>25152.7</v>
      </c>
    </row>
    <row r="22" spans="1:8" ht="31.5" x14ac:dyDescent="0.25">
      <c r="A22" s="158" t="s">
        <v>22</v>
      </c>
      <c r="B22" s="20" t="s">
        <v>180</v>
      </c>
      <c r="C22" s="20">
        <v>200</v>
      </c>
      <c r="D22" s="3" t="s">
        <v>17</v>
      </c>
      <c r="E22" s="3" t="s">
        <v>35</v>
      </c>
      <c r="F22" s="7">
        <f>Ведомственная!G87</f>
        <v>16453.599999999999</v>
      </c>
      <c r="G22" s="7">
        <f>Ведомственная!H87</f>
        <v>25152.7</v>
      </c>
      <c r="H22" s="7">
        <f>Ведомственная!I87</f>
        <v>25152.7</v>
      </c>
    </row>
    <row r="23" spans="1:8" ht="31.5" x14ac:dyDescent="0.25">
      <c r="A23" s="158" t="s">
        <v>39</v>
      </c>
      <c r="B23" s="20" t="s">
        <v>181</v>
      </c>
      <c r="C23" s="20"/>
      <c r="D23" s="3"/>
      <c r="E23" s="3"/>
      <c r="F23" s="7">
        <f>SUM(F24:F26)</f>
        <v>21294.2</v>
      </c>
      <c r="G23" s="7">
        <f>SUM(G24:G26)</f>
        <v>29651.200000000004</v>
      </c>
      <c r="H23" s="7">
        <f>SUM(H24:H26)</f>
        <v>29564.1</v>
      </c>
    </row>
    <row r="24" spans="1:8" ht="31.5" x14ac:dyDescent="0.25">
      <c r="A24" s="158" t="s">
        <v>22</v>
      </c>
      <c r="B24" s="20" t="s">
        <v>181</v>
      </c>
      <c r="C24" s="20">
        <v>200</v>
      </c>
      <c r="D24" s="3" t="s">
        <v>17</v>
      </c>
      <c r="E24" s="3" t="s">
        <v>35</v>
      </c>
      <c r="F24" s="7">
        <f>Ведомственная!G89</f>
        <v>17801.5</v>
      </c>
      <c r="G24" s="7">
        <f>Ведомственная!H89</f>
        <v>24905.300000000003</v>
      </c>
      <c r="H24" s="7">
        <f>Ведомственная!I89</f>
        <v>24818.2</v>
      </c>
    </row>
    <row r="25" spans="1:8" x14ac:dyDescent="0.25">
      <c r="A25" s="158" t="s">
        <v>19</v>
      </c>
      <c r="B25" s="20" t="s">
        <v>181</v>
      </c>
      <c r="C25" s="20">
        <v>300</v>
      </c>
      <c r="D25" s="3" t="s">
        <v>17</v>
      </c>
      <c r="E25" s="3" t="s">
        <v>35</v>
      </c>
      <c r="F25" s="7">
        <f>Ведомственная!G90</f>
        <v>2056.3000000000002</v>
      </c>
      <c r="G25" s="7">
        <f>Ведомственная!H90</f>
        <v>600</v>
      </c>
      <c r="H25" s="7">
        <f>Ведомственная!I90</f>
        <v>600</v>
      </c>
    </row>
    <row r="26" spans="1:8" x14ac:dyDescent="0.25">
      <c r="A26" s="158" t="s">
        <v>10</v>
      </c>
      <c r="B26" s="20" t="s">
        <v>181</v>
      </c>
      <c r="C26" s="20">
        <v>800</v>
      </c>
      <c r="D26" s="3" t="s">
        <v>17</v>
      </c>
      <c r="E26" s="3" t="s">
        <v>35</v>
      </c>
      <c r="F26" s="7">
        <f>Ведомственная!G91</f>
        <v>1436.4</v>
      </c>
      <c r="G26" s="7">
        <f>Ведомственная!H91</f>
        <v>4145.8999999999996</v>
      </c>
      <c r="H26" s="7">
        <f>Ведомственная!I91</f>
        <v>4145.8999999999996</v>
      </c>
    </row>
    <row r="27" spans="1:8" ht="31.5" x14ac:dyDescent="0.25">
      <c r="A27" s="203" t="s">
        <v>978</v>
      </c>
      <c r="B27" s="204" t="s">
        <v>977</v>
      </c>
      <c r="C27" s="204"/>
      <c r="D27" s="3"/>
      <c r="E27" s="3"/>
      <c r="F27" s="7">
        <f>Ведомственная!G52</f>
        <v>1479.3999999999999</v>
      </c>
      <c r="G27" s="7">
        <f>Ведомственная!H52</f>
        <v>0</v>
      </c>
      <c r="H27" s="7">
        <f>Ведомственная!I52</f>
        <v>0</v>
      </c>
    </row>
    <row r="28" spans="1:8" ht="63" x14ac:dyDescent="0.25">
      <c r="A28" s="2" t="s">
        <v>21</v>
      </c>
      <c r="B28" s="204" t="s">
        <v>977</v>
      </c>
      <c r="C28" s="204" t="s">
        <v>31</v>
      </c>
      <c r="D28" s="3" t="s">
        <v>17</v>
      </c>
      <c r="E28" s="3" t="s">
        <v>7</v>
      </c>
      <c r="F28" s="7">
        <f>Ведомственная!G53</f>
        <v>1196.5999999999999</v>
      </c>
      <c r="G28" s="7">
        <f>Ведомственная!H53</f>
        <v>0</v>
      </c>
      <c r="H28" s="7">
        <f>Ведомственная!I53</f>
        <v>0</v>
      </c>
    </row>
    <row r="29" spans="1:8" x14ac:dyDescent="0.25">
      <c r="A29" s="203" t="s">
        <v>19</v>
      </c>
      <c r="B29" s="204" t="s">
        <v>977</v>
      </c>
      <c r="C29" s="204" t="s">
        <v>40</v>
      </c>
      <c r="D29" s="3" t="s">
        <v>17</v>
      </c>
      <c r="E29" s="3" t="s">
        <v>7</v>
      </c>
      <c r="F29" s="7">
        <f>Ведомственная!G54</f>
        <v>282.8</v>
      </c>
      <c r="G29" s="7">
        <f>Ведомственная!H54</f>
        <v>0</v>
      </c>
      <c r="H29" s="7">
        <f>Ведомственная!I54</f>
        <v>0</v>
      </c>
    </row>
    <row r="30" spans="1:8" ht="31.5" x14ac:dyDescent="0.25">
      <c r="A30" s="158" t="s">
        <v>238</v>
      </c>
      <c r="B30" s="159" t="s">
        <v>237</v>
      </c>
      <c r="C30" s="20"/>
      <c r="D30" s="3"/>
      <c r="E30" s="3"/>
      <c r="F30" s="7">
        <f>F31</f>
        <v>189</v>
      </c>
      <c r="G30" s="7">
        <f t="shared" ref="G30:H30" si="7">G31</f>
        <v>75</v>
      </c>
      <c r="H30" s="7">
        <f t="shared" si="7"/>
        <v>75</v>
      </c>
    </row>
    <row r="31" spans="1:8" ht="31.5" x14ac:dyDescent="0.25">
      <c r="A31" s="158" t="s">
        <v>39</v>
      </c>
      <c r="B31" s="20" t="s">
        <v>236</v>
      </c>
      <c r="C31" s="20"/>
      <c r="D31" s="3"/>
      <c r="E31" s="3"/>
      <c r="F31" s="7">
        <f>SUM(F32:F33)</f>
        <v>189</v>
      </c>
      <c r="G31" s="7">
        <f t="shared" ref="G31:H31" si="8">SUM(G32:G33)</f>
        <v>75</v>
      </c>
      <c r="H31" s="7">
        <f t="shared" si="8"/>
        <v>75</v>
      </c>
    </row>
    <row r="32" spans="1:8" ht="31.5" x14ac:dyDescent="0.25">
      <c r="A32" s="158" t="s">
        <v>22</v>
      </c>
      <c r="B32" s="20" t="s">
        <v>236</v>
      </c>
      <c r="C32" s="20">
        <v>200</v>
      </c>
      <c r="D32" s="3" t="s">
        <v>17</v>
      </c>
      <c r="E32" s="3" t="s">
        <v>35</v>
      </c>
      <c r="F32" s="7">
        <f>Ведомственная!G94</f>
        <v>98.2</v>
      </c>
      <c r="G32" s="7">
        <f>Ведомственная!H94</f>
        <v>75</v>
      </c>
      <c r="H32" s="7">
        <f>Ведомственная!I94</f>
        <v>75</v>
      </c>
    </row>
    <row r="33" spans="1:8" ht="31.5" x14ac:dyDescent="0.25">
      <c r="A33" s="158" t="s">
        <v>22</v>
      </c>
      <c r="B33" s="20" t="s">
        <v>236</v>
      </c>
      <c r="C33" s="20">
        <v>200</v>
      </c>
      <c r="D33" s="3" t="s">
        <v>48</v>
      </c>
      <c r="E33" s="3" t="s">
        <v>62</v>
      </c>
      <c r="F33" s="7">
        <f>Ведомственная!G607</f>
        <v>90.8</v>
      </c>
      <c r="G33" s="7">
        <f>Ведомственная!H607</f>
        <v>0</v>
      </c>
      <c r="H33" s="7">
        <f>Ведомственная!I607</f>
        <v>0</v>
      </c>
    </row>
    <row r="34" spans="1:8" ht="31.5" x14ac:dyDescent="0.25">
      <c r="A34" s="53" t="s">
        <v>111</v>
      </c>
      <c r="B34" s="57" t="s">
        <v>148</v>
      </c>
      <c r="C34" s="54"/>
      <c r="D34" s="58"/>
      <c r="E34" s="58"/>
      <c r="F34" s="56">
        <f>F35</f>
        <v>1037.3</v>
      </c>
      <c r="G34" s="56">
        <f t="shared" ref="G34:H34" si="9">G35</f>
        <v>1037.3</v>
      </c>
      <c r="H34" s="56">
        <f t="shared" si="9"/>
        <v>1037.3</v>
      </c>
    </row>
    <row r="35" spans="1:8" x14ac:dyDescent="0.25">
      <c r="A35" s="158" t="s">
        <v>168</v>
      </c>
      <c r="B35" s="20" t="s">
        <v>173</v>
      </c>
      <c r="C35" s="20"/>
      <c r="D35" s="3"/>
      <c r="E35" s="3"/>
      <c r="F35" s="7">
        <f>F36</f>
        <v>1037.3</v>
      </c>
      <c r="G35" s="7">
        <f t="shared" ref="G35:H35" si="10">G36</f>
        <v>1037.3</v>
      </c>
      <c r="H35" s="7">
        <f t="shared" si="10"/>
        <v>1037.3</v>
      </c>
    </row>
    <row r="36" spans="1:8" ht="63" x14ac:dyDescent="0.25">
      <c r="A36" s="158" t="s">
        <v>225</v>
      </c>
      <c r="B36" s="20" t="s">
        <v>174</v>
      </c>
      <c r="C36" s="20"/>
      <c r="D36" s="3"/>
      <c r="E36" s="3"/>
      <c r="F36" s="7">
        <f>F37</f>
        <v>1037.3</v>
      </c>
      <c r="G36" s="7">
        <f t="shared" ref="G36:H36" si="11">G37</f>
        <v>1037.3</v>
      </c>
      <c r="H36" s="7">
        <f t="shared" si="11"/>
        <v>1037.3</v>
      </c>
    </row>
    <row r="37" spans="1:8" ht="31.5" x14ac:dyDescent="0.25">
      <c r="A37" s="158" t="s">
        <v>108</v>
      </c>
      <c r="B37" s="20" t="s">
        <v>175</v>
      </c>
      <c r="C37" s="20"/>
      <c r="D37" s="3"/>
      <c r="E37" s="3"/>
      <c r="F37" s="7">
        <f>SUM(F38:F39)</f>
        <v>1037.3</v>
      </c>
      <c r="G37" s="7">
        <f t="shared" ref="G37:H37" si="12">SUM(G38:G39)</f>
        <v>1037.3</v>
      </c>
      <c r="H37" s="7">
        <f t="shared" si="12"/>
        <v>1037.3</v>
      </c>
    </row>
    <row r="38" spans="1:8" ht="63" x14ac:dyDescent="0.25">
      <c r="A38" s="2" t="s">
        <v>21</v>
      </c>
      <c r="B38" s="20" t="s">
        <v>175</v>
      </c>
      <c r="C38" s="20">
        <v>100</v>
      </c>
      <c r="D38" s="3" t="s">
        <v>17</v>
      </c>
      <c r="E38" s="3" t="s">
        <v>7</v>
      </c>
      <c r="F38" s="7">
        <f>Ведомственная!G59</f>
        <v>1037.3</v>
      </c>
      <c r="G38" s="7">
        <f>Ведомственная!H59</f>
        <v>743.5</v>
      </c>
      <c r="H38" s="7">
        <f>Ведомственная!I59</f>
        <v>743.5</v>
      </c>
    </row>
    <row r="39" spans="1:8" ht="31.5" x14ac:dyDescent="0.25">
      <c r="A39" s="158" t="s">
        <v>22</v>
      </c>
      <c r="B39" s="20" t="s">
        <v>175</v>
      </c>
      <c r="C39" s="159" t="s">
        <v>32</v>
      </c>
      <c r="D39" s="3" t="s">
        <v>17</v>
      </c>
      <c r="E39" s="3" t="s">
        <v>7</v>
      </c>
      <c r="F39" s="7">
        <f>Ведомственная!G60</f>
        <v>0</v>
      </c>
      <c r="G39" s="7">
        <f>Ведомственная!H60</f>
        <v>293.8</v>
      </c>
      <c r="H39" s="7">
        <f>Ведомственная!I60</f>
        <v>293.8</v>
      </c>
    </row>
    <row r="40" spans="1:8" ht="47.25" x14ac:dyDescent="0.25">
      <c r="A40" s="53" t="s">
        <v>934</v>
      </c>
      <c r="B40" s="54" t="s">
        <v>933</v>
      </c>
      <c r="C40" s="54"/>
      <c r="D40" s="58"/>
      <c r="E40" s="58"/>
      <c r="F40" s="56">
        <f>F41</f>
        <v>253</v>
      </c>
      <c r="G40" s="56">
        <f t="shared" ref="G40:H41" si="13">G41</f>
        <v>111</v>
      </c>
      <c r="H40" s="56">
        <f t="shared" si="13"/>
        <v>111</v>
      </c>
    </row>
    <row r="41" spans="1:8" x14ac:dyDescent="0.25">
      <c r="A41" s="172" t="s">
        <v>168</v>
      </c>
      <c r="B41" s="173" t="s">
        <v>936</v>
      </c>
      <c r="C41" s="173"/>
      <c r="D41" s="3"/>
      <c r="E41" s="3"/>
      <c r="F41" s="7">
        <f>F42</f>
        <v>253</v>
      </c>
      <c r="G41" s="7">
        <f t="shared" si="13"/>
        <v>111</v>
      </c>
      <c r="H41" s="7">
        <f t="shared" si="13"/>
        <v>111</v>
      </c>
    </row>
    <row r="42" spans="1:8" ht="47.25" x14ac:dyDescent="0.25">
      <c r="A42" s="172" t="s">
        <v>940</v>
      </c>
      <c r="B42" s="173" t="s">
        <v>938</v>
      </c>
      <c r="C42" s="173"/>
      <c r="D42" s="3"/>
      <c r="E42" s="3"/>
      <c r="F42" s="7">
        <f>F43</f>
        <v>253</v>
      </c>
      <c r="G42" s="7">
        <f t="shared" ref="G42:H42" si="14">G43</f>
        <v>111</v>
      </c>
      <c r="H42" s="7">
        <f t="shared" si="14"/>
        <v>111</v>
      </c>
    </row>
    <row r="43" spans="1:8" x14ac:dyDescent="0.25">
      <c r="A43" s="172" t="s">
        <v>235</v>
      </c>
      <c r="B43" s="173" t="s">
        <v>939</v>
      </c>
      <c r="C43" s="173"/>
      <c r="D43" s="3"/>
      <c r="E43" s="3"/>
      <c r="F43" s="7">
        <f>F44</f>
        <v>253</v>
      </c>
      <c r="G43" s="7">
        <f t="shared" ref="G43:H43" si="15">G44</f>
        <v>111</v>
      </c>
      <c r="H43" s="7">
        <f t="shared" si="15"/>
        <v>111</v>
      </c>
    </row>
    <row r="44" spans="1:8" ht="31.5" x14ac:dyDescent="0.25">
      <c r="A44" s="172" t="s">
        <v>22</v>
      </c>
      <c r="B44" s="173" t="s">
        <v>939</v>
      </c>
      <c r="C44" s="173" t="s">
        <v>32</v>
      </c>
      <c r="D44" s="3" t="s">
        <v>48</v>
      </c>
      <c r="E44" s="3" t="s">
        <v>48</v>
      </c>
      <c r="F44" s="7">
        <f>Ведомственная!G1159</f>
        <v>253</v>
      </c>
      <c r="G44" s="7">
        <f>Ведомственная!H1159</f>
        <v>111</v>
      </c>
      <c r="H44" s="7">
        <f>Ведомственная!I1159</f>
        <v>111</v>
      </c>
    </row>
    <row r="45" spans="1:8" ht="31.5" x14ac:dyDescent="0.25">
      <c r="A45" s="53" t="s">
        <v>128</v>
      </c>
      <c r="B45" s="57" t="s">
        <v>149</v>
      </c>
      <c r="C45" s="57"/>
      <c r="D45" s="58"/>
      <c r="E45" s="58"/>
      <c r="F45" s="56">
        <f>F46</f>
        <v>6402.9000000000005</v>
      </c>
      <c r="G45" s="56">
        <f t="shared" ref="G45:H45" si="16">G46</f>
        <v>6402.9000000000005</v>
      </c>
      <c r="H45" s="56">
        <f t="shared" si="16"/>
        <v>6402.9000000000005</v>
      </c>
    </row>
    <row r="46" spans="1:8" x14ac:dyDescent="0.25">
      <c r="A46" s="158" t="s">
        <v>168</v>
      </c>
      <c r="B46" s="159" t="s">
        <v>176</v>
      </c>
      <c r="C46" s="159"/>
      <c r="D46" s="3"/>
      <c r="E46" s="3"/>
      <c r="F46" s="7">
        <f>F47+F51</f>
        <v>6402.9000000000005</v>
      </c>
      <c r="G46" s="7">
        <f t="shared" ref="G46:H46" si="17">G47+G51</f>
        <v>6402.9000000000005</v>
      </c>
      <c r="H46" s="7">
        <f t="shared" si="17"/>
        <v>6402.9000000000005</v>
      </c>
    </row>
    <row r="47" spans="1:8" ht="31.5" x14ac:dyDescent="0.25">
      <c r="A47" s="158" t="s">
        <v>228</v>
      </c>
      <c r="B47" s="159" t="s">
        <v>177</v>
      </c>
      <c r="C47" s="159"/>
      <c r="D47" s="3"/>
      <c r="E47" s="3"/>
      <c r="F47" s="7">
        <f>F48</f>
        <v>6222.9000000000005</v>
      </c>
      <c r="G47" s="7">
        <f t="shared" ref="G47:H47" si="18">G48</f>
        <v>6222.9000000000005</v>
      </c>
      <c r="H47" s="7">
        <f t="shared" si="18"/>
        <v>6222.9000000000005</v>
      </c>
    </row>
    <row r="48" spans="1:8" ht="47.25" x14ac:dyDescent="0.25">
      <c r="A48" s="158" t="s">
        <v>343</v>
      </c>
      <c r="B48" s="159" t="s">
        <v>178</v>
      </c>
      <c r="C48" s="159"/>
      <c r="D48" s="3"/>
      <c r="E48" s="3"/>
      <c r="F48" s="7">
        <f>SUM(F49:F50)</f>
        <v>6222.9000000000005</v>
      </c>
      <c r="G48" s="7">
        <f t="shared" ref="G48:H48" si="19">SUM(G49:G50)</f>
        <v>6222.9000000000005</v>
      </c>
      <c r="H48" s="7">
        <f t="shared" si="19"/>
        <v>6222.9000000000005</v>
      </c>
    </row>
    <row r="49" spans="1:8" ht="63" x14ac:dyDescent="0.25">
      <c r="A49" s="2" t="s">
        <v>21</v>
      </c>
      <c r="B49" s="159" t="s">
        <v>178</v>
      </c>
      <c r="C49" s="20">
        <v>100</v>
      </c>
      <c r="D49" s="3" t="s">
        <v>17</v>
      </c>
      <c r="E49" s="3" t="s">
        <v>7</v>
      </c>
      <c r="F49" s="7">
        <f>Ведомственная!G65</f>
        <v>5926.3</v>
      </c>
      <c r="G49" s="7">
        <f>Ведомственная!H65</f>
        <v>4830.6000000000004</v>
      </c>
      <c r="H49" s="7">
        <f>Ведомственная!I65</f>
        <v>4830.6000000000004</v>
      </c>
    </row>
    <row r="50" spans="1:8" ht="31.5" x14ac:dyDescent="0.25">
      <c r="A50" s="158" t="s">
        <v>22</v>
      </c>
      <c r="B50" s="159" t="s">
        <v>178</v>
      </c>
      <c r="C50" s="159" t="s">
        <v>32</v>
      </c>
      <c r="D50" s="3" t="s">
        <v>17</v>
      </c>
      <c r="E50" s="3" t="s">
        <v>7</v>
      </c>
      <c r="F50" s="7">
        <f>Ведомственная!G66</f>
        <v>296.60000000000002</v>
      </c>
      <c r="G50" s="7">
        <f>Ведомственная!H66</f>
        <v>1392.3</v>
      </c>
      <c r="H50" s="7">
        <f>Ведомственная!I66</f>
        <v>1392.3</v>
      </c>
    </row>
    <row r="51" spans="1:8" ht="47.25" x14ac:dyDescent="0.25">
      <c r="A51" s="158" t="s">
        <v>227</v>
      </c>
      <c r="B51" s="20" t="s">
        <v>226</v>
      </c>
      <c r="C51" s="20"/>
      <c r="D51" s="3"/>
      <c r="E51" s="3"/>
      <c r="F51" s="7">
        <f>F52</f>
        <v>180</v>
      </c>
      <c r="G51" s="7">
        <f t="shared" ref="G51:H51" si="20">G52</f>
        <v>180</v>
      </c>
      <c r="H51" s="7">
        <f t="shared" si="20"/>
        <v>180</v>
      </c>
    </row>
    <row r="52" spans="1:8" ht="31.5" x14ac:dyDescent="0.25">
      <c r="A52" s="2" t="s">
        <v>39</v>
      </c>
      <c r="B52" s="20" t="s">
        <v>229</v>
      </c>
      <c r="C52" s="20"/>
      <c r="D52" s="3"/>
      <c r="E52" s="3"/>
      <c r="F52" s="7">
        <f>SUM(F53:F53)</f>
        <v>180</v>
      </c>
      <c r="G52" s="7">
        <f>SUM(G53:G53)</f>
        <v>180</v>
      </c>
      <c r="H52" s="7">
        <f>SUM(H53:H53)</f>
        <v>180</v>
      </c>
    </row>
    <row r="53" spans="1:8" ht="31.5" x14ac:dyDescent="0.25">
      <c r="A53" s="2" t="s">
        <v>22</v>
      </c>
      <c r="B53" s="20" t="s">
        <v>229</v>
      </c>
      <c r="C53" s="20">
        <v>200</v>
      </c>
      <c r="D53" s="3" t="s">
        <v>17</v>
      </c>
      <c r="E53" s="3" t="s">
        <v>35</v>
      </c>
      <c r="F53" s="7">
        <f>Ведомственная!G99</f>
        <v>180</v>
      </c>
      <c r="G53" s="7">
        <f>Ведомственная!H99</f>
        <v>180</v>
      </c>
      <c r="H53" s="7">
        <f>Ведомственная!I99</f>
        <v>180</v>
      </c>
    </row>
    <row r="54" spans="1:8" ht="31.5" x14ac:dyDescent="0.25">
      <c r="A54" s="53" t="s">
        <v>868</v>
      </c>
      <c r="B54" s="57" t="s">
        <v>151</v>
      </c>
      <c r="C54" s="57"/>
      <c r="D54" s="58"/>
      <c r="E54" s="58"/>
      <c r="F54" s="56">
        <f>F55</f>
        <v>46221</v>
      </c>
      <c r="G54" s="56">
        <f t="shared" ref="G54:H54" si="21">G55</f>
        <v>600</v>
      </c>
      <c r="H54" s="56">
        <f t="shared" si="21"/>
        <v>600</v>
      </c>
    </row>
    <row r="55" spans="1:8" x14ac:dyDescent="0.25">
      <c r="A55" s="158" t="s">
        <v>168</v>
      </c>
      <c r="B55" s="159" t="s">
        <v>182</v>
      </c>
      <c r="C55" s="159"/>
      <c r="D55" s="3"/>
      <c r="E55" s="3"/>
      <c r="F55" s="7">
        <f>F56+F61</f>
        <v>46221</v>
      </c>
      <c r="G55" s="7">
        <f t="shared" ref="G55:H55" si="22">G56+G61</f>
        <v>600</v>
      </c>
      <c r="H55" s="7">
        <f t="shared" si="22"/>
        <v>600</v>
      </c>
    </row>
    <row r="56" spans="1:8" ht="31.5" x14ac:dyDescent="0.25">
      <c r="A56" s="181" t="s">
        <v>949</v>
      </c>
      <c r="B56" s="159" t="s">
        <v>183</v>
      </c>
      <c r="C56" s="159"/>
      <c r="D56" s="3"/>
      <c r="E56" s="3"/>
      <c r="F56" s="7">
        <f>F57+F59</f>
        <v>45257.3</v>
      </c>
      <c r="G56" s="7">
        <f t="shared" ref="G56:H56" si="23">G57+G59</f>
        <v>450</v>
      </c>
      <c r="H56" s="7">
        <f t="shared" si="23"/>
        <v>450</v>
      </c>
    </row>
    <row r="57" spans="1:8" x14ac:dyDescent="0.25">
      <c r="A57" s="158" t="s">
        <v>235</v>
      </c>
      <c r="B57" s="159" t="s">
        <v>254</v>
      </c>
      <c r="C57" s="159"/>
      <c r="D57" s="3"/>
      <c r="E57" s="3"/>
      <c r="F57" s="7">
        <f>F58</f>
        <v>212.3</v>
      </c>
      <c r="G57" s="7">
        <f t="shared" ref="G57:H57" si="24">G58</f>
        <v>450</v>
      </c>
      <c r="H57" s="7">
        <f t="shared" si="24"/>
        <v>450</v>
      </c>
    </row>
    <row r="58" spans="1:8" ht="31.5" x14ac:dyDescent="0.25">
      <c r="A58" s="158" t="s">
        <v>22</v>
      </c>
      <c r="B58" s="159" t="s">
        <v>254</v>
      </c>
      <c r="C58" s="159" t="s">
        <v>32</v>
      </c>
      <c r="D58" s="3" t="s">
        <v>17</v>
      </c>
      <c r="E58" s="3" t="s">
        <v>35</v>
      </c>
      <c r="F58" s="7">
        <f>Ведомственная!G104</f>
        <v>212.3</v>
      </c>
      <c r="G58" s="7">
        <f>Ведомственная!H104</f>
        <v>450</v>
      </c>
      <c r="H58" s="7">
        <f>Ведомственная!I104</f>
        <v>450</v>
      </c>
    </row>
    <row r="59" spans="1:8" ht="47.25" x14ac:dyDescent="0.25">
      <c r="A59" s="184" t="s">
        <v>951</v>
      </c>
      <c r="B59" s="159" t="s">
        <v>739</v>
      </c>
      <c r="C59" s="159"/>
      <c r="D59" s="3"/>
      <c r="E59" s="3"/>
      <c r="F59" s="7">
        <f>F60</f>
        <v>45045</v>
      </c>
      <c r="G59" s="7">
        <f t="shared" ref="G59:H59" si="25">G60</f>
        <v>0</v>
      </c>
      <c r="H59" s="7">
        <f t="shared" si="25"/>
        <v>0</v>
      </c>
    </row>
    <row r="60" spans="1:8" ht="31.5" x14ac:dyDescent="0.25">
      <c r="A60" s="158" t="s">
        <v>22</v>
      </c>
      <c r="B60" s="159" t="s">
        <v>739</v>
      </c>
      <c r="C60" s="159" t="s">
        <v>32</v>
      </c>
      <c r="D60" s="3" t="s">
        <v>24</v>
      </c>
      <c r="E60" s="3" t="s">
        <v>941</v>
      </c>
      <c r="F60" s="7">
        <f>Ведомственная!G193</f>
        <v>45045</v>
      </c>
      <c r="G60" s="7">
        <f>Ведомственная!H193</f>
        <v>0</v>
      </c>
      <c r="H60" s="7">
        <f>Ведомственная!I193</f>
        <v>0</v>
      </c>
    </row>
    <row r="61" spans="1:8" ht="31.5" x14ac:dyDescent="0.25">
      <c r="A61" s="158" t="s">
        <v>950</v>
      </c>
      <c r="B61" s="159" t="s">
        <v>234</v>
      </c>
      <c r="C61" s="159"/>
      <c r="D61" s="3"/>
      <c r="E61" s="3"/>
      <c r="F61" s="7">
        <f>F62+F65</f>
        <v>963.7</v>
      </c>
      <c r="G61" s="7">
        <f t="shared" ref="G61:H61" si="26">G62+G65</f>
        <v>150</v>
      </c>
      <c r="H61" s="7">
        <f t="shared" si="26"/>
        <v>150</v>
      </c>
    </row>
    <row r="62" spans="1:8" x14ac:dyDescent="0.25">
      <c r="A62" s="158" t="s">
        <v>235</v>
      </c>
      <c r="B62" s="159" t="s">
        <v>255</v>
      </c>
      <c r="C62" s="159"/>
      <c r="D62" s="3"/>
      <c r="E62" s="3"/>
      <c r="F62" s="7">
        <f>F63+F64</f>
        <v>342</v>
      </c>
      <c r="G62" s="7">
        <f t="shared" ref="G62:H62" si="27">G63+G64</f>
        <v>150</v>
      </c>
      <c r="H62" s="7">
        <f t="shared" si="27"/>
        <v>150</v>
      </c>
    </row>
    <row r="63" spans="1:8" ht="31.5" x14ac:dyDescent="0.25">
      <c r="A63" s="168" t="s">
        <v>22</v>
      </c>
      <c r="B63" s="169" t="s">
        <v>255</v>
      </c>
      <c r="C63" s="169" t="s">
        <v>32</v>
      </c>
      <c r="D63" s="3" t="s">
        <v>17</v>
      </c>
      <c r="E63" s="3" t="s">
        <v>35</v>
      </c>
      <c r="F63" s="7">
        <f>Ведомственная!G107</f>
        <v>192.6</v>
      </c>
      <c r="G63" s="7">
        <f>Ведомственная!H107</f>
        <v>0</v>
      </c>
      <c r="H63" s="7">
        <f>Ведомственная!I107</f>
        <v>0</v>
      </c>
    </row>
    <row r="64" spans="1:8" x14ac:dyDescent="0.25">
      <c r="A64" s="2" t="s">
        <v>19</v>
      </c>
      <c r="B64" s="159" t="s">
        <v>255</v>
      </c>
      <c r="C64" s="159" t="s">
        <v>40</v>
      </c>
      <c r="D64" s="3" t="s">
        <v>17</v>
      </c>
      <c r="E64" s="3" t="s">
        <v>35</v>
      </c>
      <c r="F64" s="7">
        <f>Ведомственная!G108</f>
        <v>149.4</v>
      </c>
      <c r="G64" s="7">
        <f>Ведомственная!H108</f>
        <v>150</v>
      </c>
      <c r="H64" s="7">
        <f>Ведомственная!I108</f>
        <v>150</v>
      </c>
    </row>
    <row r="65" spans="1:8" ht="31.5" x14ac:dyDescent="0.25">
      <c r="A65" s="203" t="s">
        <v>980</v>
      </c>
      <c r="B65" s="204" t="s">
        <v>979</v>
      </c>
      <c r="C65" s="204"/>
      <c r="D65" s="3"/>
      <c r="E65" s="3"/>
      <c r="F65" s="7">
        <f>F66</f>
        <v>621.70000000000005</v>
      </c>
      <c r="G65" s="7">
        <f t="shared" ref="G65:H65" si="28">G66</f>
        <v>0</v>
      </c>
      <c r="H65" s="7">
        <f t="shared" si="28"/>
        <v>0</v>
      </c>
    </row>
    <row r="66" spans="1:8" ht="63" x14ac:dyDescent="0.25">
      <c r="A66" s="2" t="s">
        <v>21</v>
      </c>
      <c r="B66" s="204" t="s">
        <v>979</v>
      </c>
      <c r="C66" s="204" t="s">
        <v>31</v>
      </c>
      <c r="D66" s="3" t="s">
        <v>24</v>
      </c>
      <c r="E66" s="3" t="s">
        <v>941</v>
      </c>
      <c r="F66" s="7">
        <f>Ведомственная!G196</f>
        <v>621.70000000000005</v>
      </c>
      <c r="G66" s="7">
        <f>Ведомственная!H196</f>
        <v>0</v>
      </c>
      <c r="H66" s="7">
        <f>Ведомственная!I196</f>
        <v>0</v>
      </c>
    </row>
    <row r="67" spans="1:8" ht="47.25" x14ac:dyDescent="0.25">
      <c r="A67" s="53" t="s">
        <v>113</v>
      </c>
      <c r="B67" s="54" t="s">
        <v>152</v>
      </c>
      <c r="C67" s="54"/>
      <c r="D67" s="58"/>
      <c r="E67" s="58"/>
      <c r="F67" s="56">
        <f>F72+F68</f>
        <v>25183.3</v>
      </c>
      <c r="G67" s="56">
        <f t="shared" ref="G67:H67" si="29">G72+G68</f>
        <v>147559.5</v>
      </c>
      <c r="H67" s="56">
        <f t="shared" si="29"/>
        <v>14719.5</v>
      </c>
    </row>
    <row r="68" spans="1:8" x14ac:dyDescent="0.25">
      <c r="A68" s="158" t="s">
        <v>207</v>
      </c>
      <c r="B68" s="159" t="s">
        <v>608</v>
      </c>
      <c r="C68" s="159"/>
      <c r="D68" s="3"/>
      <c r="E68" s="3"/>
      <c r="F68" s="7">
        <f>F69</f>
        <v>0</v>
      </c>
      <c r="G68" s="7">
        <f t="shared" ref="G68:H68" si="30">G69</f>
        <v>132972.79999999999</v>
      </c>
      <c r="H68" s="7">
        <f t="shared" si="30"/>
        <v>0</v>
      </c>
    </row>
    <row r="69" spans="1:8" ht="31.5" x14ac:dyDescent="0.25">
      <c r="A69" s="158" t="s">
        <v>484</v>
      </c>
      <c r="B69" s="20" t="s">
        <v>609</v>
      </c>
      <c r="C69" s="20"/>
      <c r="D69" s="3"/>
      <c r="E69" s="3"/>
      <c r="F69" s="7">
        <f>F70</f>
        <v>0</v>
      </c>
      <c r="G69" s="7">
        <f t="shared" ref="G69:H69" si="31">G70</f>
        <v>132972.79999999999</v>
      </c>
      <c r="H69" s="7">
        <f t="shared" si="31"/>
        <v>0</v>
      </c>
    </row>
    <row r="70" spans="1:8" ht="47.25" x14ac:dyDescent="0.25">
      <c r="A70" s="158" t="s">
        <v>607</v>
      </c>
      <c r="B70" s="20" t="s">
        <v>610</v>
      </c>
      <c r="C70" s="20"/>
      <c r="D70" s="3"/>
      <c r="E70" s="3"/>
      <c r="F70" s="7">
        <f>F71</f>
        <v>0</v>
      </c>
      <c r="G70" s="7">
        <f>G71</f>
        <v>132972.79999999999</v>
      </c>
      <c r="H70" s="7">
        <f>H71</f>
        <v>0</v>
      </c>
    </row>
    <row r="71" spans="1:8" ht="31.5" x14ac:dyDescent="0.25">
      <c r="A71" s="2" t="s">
        <v>101</v>
      </c>
      <c r="B71" s="20" t="s">
        <v>610</v>
      </c>
      <c r="C71" s="20">
        <v>400</v>
      </c>
      <c r="D71" s="3" t="s">
        <v>9</v>
      </c>
      <c r="E71" s="3" t="s">
        <v>17</v>
      </c>
      <c r="F71" s="7">
        <f>Ведомственная!G625</f>
        <v>0</v>
      </c>
      <c r="G71" s="7">
        <f>Ведомственная!H625</f>
        <v>132972.79999999999</v>
      </c>
      <c r="H71" s="7">
        <f>Ведомственная!I625</f>
        <v>0</v>
      </c>
    </row>
    <row r="72" spans="1:8" x14ac:dyDescent="0.25">
      <c r="A72" s="158" t="s">
        <v>168</v>
      </c>
      <c r="B72" s="159" t="s">
        <v>185</v>
      </c>
      <c r="C72" s="159"/>
      <c r="D72" s="3"/>
      <c r="E72" s="3"/>
      <c r="F72" s="7">
        <f>F73</f>
        <v>25183.3</v>
      </c>
      <c r="G72" s="7">
        <f t="shared" ref="G72:H72" si="32">G73</f>
        <v>14586.7</v>
      </c>
      <c r="H72" s="7">
        <f t="shared" si="32"/>
        <v>14719.5</v>
      </c>
    </row>
    <row r="73" spans="1:8" ht="47.25" x14ac:dyDescent="0.25">
      <c r="A73" s="158" t="s">
        <v>245</v>
      </c>
      <c r="B73" s="20" t="s">
        <v>203</v>
      </c>
      <c r="C73" s="20"/>
      <c r="D73" s="3"/>
      <c r="E73" s="3"/>
      <c r="F73" s="7">
        <f>F74+F79</f>
        <v>25183.3</v>
      </c>
      <c r="G73" s="7">
        <f t="shared" ref="G73:H73" si="33">G74+G79</f>
        <v>14586.7</v>
      </c>
      <c r="H73" s="7">
        <f t="shared" si="33"/>
        <v>14719.5</v>
      </c>
    </row>
    <row r="74" spans="1:8" ht="31.5" x14ac:dyDescent="0.25">
      <c r="A74" s="158" t="s">
        <v>246</v>
      </c>
      <c r="B74" s="20" t="s">
        <v>204</v>
      </c>
      <c r="C74" s="20"/>
      <c r="D74" s="3"/>
      <c r="E74" s="3"/>
      <c r="F74" s="7">
        <f>SUM(F75:F78)</f>
        <v>13719.8</v>
      </c>
      <c r="G74" s="7">
        <f t="shared" ref="G74:H74" si="34">SUM(G75:G78)</f>
        <v>14586.7</v>
      </c>
      <c r="H74" s="7">
        <f t="shared" si="34"/>
        <v>14719.5</v>
      </c>
    </row>
    <row r="75" spans="1:8" ht="31.5" x14ac:dyDescent="0.25">
      <c r="A75" s="158" t="s">
        <v>22</v>
      </c>
      <c r="B75" s="20" t="s">
        <v>204</v>
      </c>
      <c r="C75" s="20">
        <v>200</v>
      </c>
      <c r="D75" s="3" t="s">
        <v>17</v>
      </c>
      <c r="E75" s="3" t="s">
        <v>35</v>
      </c>
      <c r="F75" s="7">
        <f>Ведомственная!G113</f>
        <v>6291.7</v>
      </c>
      <c r="G75" s="7">
        <f>Ведомственная!H113</f>
        <v>8232.7999999999993</v>
      </c>
      <c r="H75" s="7">
        <f>Ведомственная!I113</f>
        <v>10048.700000000001</v>
      </c>
    </row>
    <row r="76" spans="1:8" ht="31.5" x14ac:dyDescent="0.25">
      <c r="A76" s="158" t="s">
        <v>22</v>
      </c>
      <c r="B76" s="20" t="s">
        <v>204</v>
      </c>
      <c r="C76" s="20">
        <v>200</v>
      </c>
      <c r="D76" s="3" t="s">
        <v>62</v>
      </c>
      <c r="E76" s="3" t="s">
        <v>20</v>
      </c>
      <c r="F76" s="7">
        <f>Ведомственная!G377</f>
        <v>6993.1</v>
      </c>
      <c r="G76" s="7">
        <f>Ведомственная!H377</f>
        <v>2983.1</v>
      </c>
      <c r="H76" s="7">
        <f>Ведомственная!I377</f>
        <v>1300</v>
      </c>
    </row>
    <row r="77" spans="1:8" ht="31.5" x14ac:dyDescent="0.25">
      <c r="A77" s="158" t="s">
        <v>22</v>
      </c>
      <c r="B77" s="20" t="s">
        <v>204</v>
      </c>
      <c r="C77" s="20">
        <v>200</v>
      </c>
      <c r="D77" s="3" t="s">
        <v>62</v>
      </c>
      <c r="E77" s="3" t="s">
        <v>24</v>
      </c>
      <c r="F77" s="7">
        <f>Ведомственная!G433</f>
        <v>435</v>
      </c>
      <c r="G77" s="7">
        <f>Ведомственная!H433</f>
        <v>3365.8</v>
      </c>
      <c r="H77" s="7">
        <f>Ведомственная!I433</f>
        <v>3365.8</v>
      </c>
    </row>
    <row r="78" spans="1:8" x14ac:dyDescent="0.25">
      <c r="A78" s="158" t="s">
        <v>10</v>
      </c>
      <c r="B78" s="20" t="s">
        <v>204</v>
      </c>
      <c r="C78" s="20">
        <v>800</v>
      </c>
      <c r="D78" s="3" t="s">
        <v>17</v>
      </c>
      <c r="E78" s="3" t="s">
        <v>35</v>
      </c>
      <c r="F78" s="7">
        <f>Ведомственная!G114</f>
        <v>0</v>
      </c>
      <c r="G78" s="7">
        <f>Ведомственная!H114</f>
        <v>5</v>
      </c>
      <c r="H78" s="7">
        <f>Ведомственная!I114</f>
        <v>5</v>
      </c>
    </row>
    <row r="79" spans="1:8" ht="15.75" customHeight="1" x14ac:dyDescent="0.25">
      <c r="A79" s="158" t="s">
        <v>247</v>
      </c>
      <c r="B79" s="20" t="s">
        <v>248</v>
      </c>
      <c r="C79" s="20"/>
      <c r="D79" s="3"/>
      <c r="E79" s="3"/>
      <c r="F79" s="7">
        <f>F80+F81+F82</f>
        <v>11463.5</v>
      </c>
      <c r="G79" s="7">
        <f t="shared" ref="G79:H79" si="35">G80+G81+G82</f>
        <v>0</v>
      </c>
      <c r="H79" s="7">
        <f t="shared" si="35"/>
        <v>0</v>
      </c>
    </row>
    <row r="80" spans="1:8" x14ac:dyDescent="0.25">
      <c r="A80" s="216" t="s">
        <v>22</v>
      </c>
      <c r="B80" s="20" t="s">
        <v>248</v>
      </c>
      <c r="C80" s="20">
        <v>200</v>
      </c>
      <c r="D80" s="3" t="s">
        <v>17</v>
      </c>
      <c r="E80" s="3" t="s">
        <v>35</v>
      </c>
      <c r="F80" s="7">
        <f>Ведомственная!G116</f>
        <v>8000</v>
      </c>
      <c r="G80" s="7">
        <f>Ведомственная!H116</f>
        <v>0</v>
      </c>
      <c r="H80" s="7">
        <f>Ведомственная!I116</f>
        <v>0</v>
      </c>
    </row>
    <row r="81" spans="1:8" x14ac:dyDescent="0.25">
      <c r="A81" s="226"/>
      <c r="B81" s="20" t="s">
        <v>248</v>
      </c>
      <c r="C81" s="20">
        <v>200</v>
      </c>
      <c r="D81" s="3" t="s">
        <v>62</v>
      </c>
      <c r="E81" s="3" t="s">
        <v>20</v>
      </c>
      <c r="F81" s="7">
        <f>Ведомственная!G379</f>
        <v>3379.5</v>
      </c>
      <c r="G81" s="7">
        <f>Ведомственная!H379</f>
        <v>0</v>
      </c>
      <c r="H81" s="7">
        <f>Ведомственная!I379</f>
        <v>0</v>
      </c>
    </row>
    <row r="82" spans="1:8" x14ac:dyDescent="0.25">
      <c r="A82" s="223"/>
      <c r="B82" s="20" t="s">
        <v>248</v>
      </c>
      <c r="C82" s="20">
        <v>200</v>
      </c>
      <c r="D82" s="3" t="s">
        <v>62</v>
      </c>
      <c r="E82" s="3" t="s">
        <v>24</v>
      </c>
      <c r="F82" s="7">
        <f>Ведомственная!G435</f>
        <v>84</v>
      </c>
      <c r="G82" s="7">
        <f>Ведомственная!H435</f>
        <v>0</v>
      </c>
      <c r="H82" s="7">
        <f>Ведомственная!I435</f>
        <v>0</v>
      </c>
    </row>
    <row r="83" spans="1:8" ht="47.25" x14ac:dyDescent="0.25">
      <c r="A83" s="59" t="s">
        <v>159</v>
      </c>
      <c r="B83" s="54" t="s">
        <v>160</v>
      </c>
      <c r="C83" s="54"/>
      <c r="D83" s="58"/>
      <c r="E83" s="58"/>
      <c r="F83" s="56">
        <f>F84</f>
        <v>11922.3</v>
      </c>
      <c r="G83" s="56">
        <f t="shared" ref="G83:H83" si="36">G84</f>
        <v>12572.3</v>
      </c>
      <c r="H83" s="56">
        <f t="shared" si="36"/>
        <v>12572.3</v>
      </c>
    </row>
    <row r="84" spans="1:8" x14ac:dyDescent="0.25">
      <c r="A84" s="158" t="s">
        <v>168</v>
      </c>
      <c r="B84" s="20" t="s">
        <v>188</v>
      </c>
      <c r="C84" s="159"/>
      <c r="D84" s="3"/>
      <c r="E84" s="3"/>
      <c r="F84" s="7">
        <f>F85+F88+F91</f>
        <v>11922.3</v>
      </c>
      <c r="G84" s="7">
        <f t="shared" ref="G84:H84" si="37">G85+G88+G91</f>
        <v>12572.3</v>
      </c>
      <c r="H84" s="7">
        <f t="shared" si="37"/>
        <v>12572.3</v>
      </c>
    </row>
    <row r="85" spans="1:8" ht="47.25" x14ac:dyDescent="0.25">
      <c r="A85" s="158" t="s">
        <v>730</v>
      </c>
      <c r="B85" s="20" t="s">
        <v>306</v>
      </c>
      <c r="C85" s="159"/>
      <c r="D85" s="3"/>
      <c r="E85" s="3"/>
      <c r="F85" s="7">
        <f>F86</f>
        <v>500</v>
      </c>
      <c r="G85" s="7">
        <f t="shared" ref="G85:H85" si="38">G86</f>
        <v>1000</v>
      </c>
      <c r="H85" s="7">
        <f t="shared" si="38"/>
        <v>1000</v>
      </c>
    </row>
    <row r="86" spans="1:8" x14ac:dyDescent="0.25">
      <c r="A86" s="2" t="s">
        <v>18</v>
      </c>
      <c r="B86" s="20" t="s">
        <v>307</v>
      </c>
      <c r="C86" s="159"/>
      <c r="D86" s="3"/>
      <c r="E86" s="3"/>
      <c r="F86" s="7">
        <f>F87</f>
        <v>500</v>
      </c>
      <c r="G86" s="7">
        <f t="shared" ref="G86:H86" si="39">G87</f>
        <v>1000</v>
      </c>
      <c r="H86" s="7">
        <f t="shared" si="39"/>
        <v>1000</v>
      </c>
    </row>
    <row r="87" spans="1:8" ht="31.5" x14ac:dyDescent="0.25">
      <c r="A87" s="2" t="s">
        <v>22</v>
      </c>
      <c r="B87" s="20" t="s">
        <v>307</v>
      </c>
      <c r="C87" s="159" t="s">
        <v>32</v>
      </c>
      <c r="D87" s="3" t="s">
        <v>7</v>
      </c>
      <c r="E87" s="3" t="s">
        <v>12</v>
      </c>
      <c r="F87" s="7">
        <f>Ведомственная!G319</f>
        <v>500</v>
      </c>
      <c r="G87" s="7">
        <f>Ведомственная!H319</f>
        <v>1000</v>
      </c>
      <c r="H87" s="7">
        <f>Ведомственная!I319</f>
        <v>1000</v>
      </c>
    </row>
    <row r="88" spans="1:8" ht="31.5" x14ac:dyDescent="0.25">
      <c r="A88" s="158" t="s">
        <v>305</v>
      </c>
      <c r="B88" s="20" t="s">
        <v>189</v>
      </c>
      <c r="C88" s="159"/>
      <c r="D88" s="3"/>
      <c r="E88" s="3"/>
      <c r="F88" s="7">
        <f>F89</f>
        <v>8248</v>
      </c>
      <c r="G88" s="7">
        <f t="shared" ref="G88:H88" si="40">G89</f>
        <v>250</v>
      </c>
      <c r="H88" s="7">
        <f t="shared" si="40"/>
        <v>250</v>
      </c>
    </row>
    <row r="89" spans="1:8" x14ac:dyDescent="0.25">
      <c r="A89" s="2" t="s">
        <v>18</v>
      </c>
      <c r="B89" s="20" t="s">
        <v>253</v>
      </c>
      <c r="C89" s="159"/>
      <c r="D89" s="3"/>
      <c r="E89" s="3"/>
      <c r="F89" s="7">
        <f>F90</f>
        <v>8248</v>
      </c>
      <c r="G89" s="7">
        <f t="shared" ref="G89:H89" si="41">G90</f>
        <v>250</v>
      </c>
      <c r="H89" s="7">
        <f t="shared" si="41"/>
        <v>250</v>
      </c>
    </row>
    <row r="90" spans="1:8" ht="31.5" x14ac:dyDescent="0.25">
      <c r="A90" s="2" t="s">
        <v>22</v>
      </c>
      <c r="B90" s="20" t="s">
        <v>253</v>
      </c>
      <c r="C90" s="159" t="s">
        <v>32</v>
      </c>
      <c r="D90" s="3" t="s">
        <v>7</v>
      </c>
      <c r="E90" s="3" t="s">
        <v>12</v>
      </c>
      <c r="F90" s="7">
        <f>SUM(Ведомственная!G322)</f>
        <v>8248</v>
      </c>
      <c r="G90" s="7">
        <f>SUM(Ведомственная!H322)</f>
        <v>250</v>
      </c>
      <c r="H90" s="7">
        <f>SUM(Ведомственная!I322)</f>
        <v>250</v>
      </c>
    </row>
    <row r="91" spans="1:8" ht="47.25" x14ac:dyDescent="0.25">
      <c r="A91" s="158" t="s">
        <v>302</v>
      </c>
      <c r="B91" s="20" t="s">
        <v>303</v>
      </c>
      <c r="C91" s="20"/>
      <c r="D91" s="3"/>
      <c r="E91" s="3"/>
      <c r="F91" s="7">
        <f>F92+F94</f>
        <v>3174.3</v>
      </c>
      <c r="G91" s="7">
        <f t="shared" ref="G91:H91" si="42">G92+G94</f>
        <v>11322.3</v>
      </c>
      <c r="H91" s="7">
        <f t="shared" si="42"/>
        <v>11322.3</v>
      </c>
    </row>
    <row r="92" spans="1:8" x14ac:dyDescent="0.25">
      <c r="A92" s="2" t="s">
        <v>18</v>
      </c>
      <c r="B92" s="20" t="s">
        <v>304</v>
      </c>
      <c r="C92" s="20"/>
      <c r="D92" s="3"/>
      <c r="E92" s="3"/>
      <c r="F92" s="7">
        <f>F93</f>
        <v>3174.3</v>
      </c>
      <c r="G92" s="7">
        <f t="shared" ref="G92:H92" si="43">G93</f>
        <v>11322.3</v>
      </c>
      <c r="H92" s="7">
        <f t="shared" si="43"/>
        <v>11322.3</v>
      </c>
    </row>
    <row r="93" spans="1:8" ht="31.5" x14ac:dyDescent="0.25">
      <c r="A93" s="2" t="s">
        <v>22</v>
      </c>
      <c r="B93" s="20" t="s">
        <v>304</v>
      </c>
      <c r="C93" s="159" t="s">
        <v>32</v>
      </c>
      <c r="D93" s="3" t="s">
        <v>7</v>
      </c>
      <c r="E93" s="3" t="s">
        <v>12</v>
      </c>
      <c r="F93" s="7">
        <f>Ведомственная!G325</f>
        <v>3174.3</v>
      </c>
      <c r="G93" s="7">
        <f>Ведомственная!H325</f>
        <v>11322.3</v>
      </c>
      <c r="H93" s="7">
        <f>Ведомственная!I325</f>
        <v>11322.3</v>
      </c>
    </row>
    <row r="94" spans="1:8" ht="31.5" hidden="1" x14ac:dyDescent="0.25">
      <c r="A94" s="158" t="s">
        <v>124</v>
      </c>
      <c r="B94" s="20" t="s">
        <v>308</v>
      </c>
      <c r="C94" s="20"/>
      <c r="D94" s="3"/>
      <c r="E94" s="3"/>
      <c r="F94" s="7">
        <f>F95</f>
        <v>0</v>
      </c>
      <c r="G94" s="7">
        <f t="shared" ref="G94:H94" si="44">G95</f>
        <v>0</v>
      </c>
      <c r="H94" s="7">
        <f t="shared" si="44"/>
        <v>0</v>
      </c>
    </row>
    <row r="95" spans="1:8" ht="31.5" hidden="1" x14ac:dyDescent="0.25">
      <c r="A95" s="158" t="s">
        <v>22</v>
      </c>
      <c r="B95" s="20" t="s">
        <v>308</v>
      </c>
      <c r="C95" s="20">
        <v>200</v>
      </c>
      <c r="D95" s="3" t="s">
        <v>7</v>
      </c>
      <c r="E95" s="3" t="s">
        <v>12</v>
      </c>
      <c r="F95" s="7">
        <f>Ведомственная!G327</f>
        <v>0</v>
      </c>
      <c r="G95" s="7">
        <f>Ведомственная!H327</f>
        <v>0</v>
      </c>
      <c r="H95" s="7">
        <f>Ведомственная!I327</f>
        <v>0</v>
      </c>
    </row>
    <row r="96" spans="1:8" ht="31.5" hidden="1" x14ac:dyDescent="0.25">
      <c r="A96" s="158" t="s">
        <v>146</v>
      </c>
      <c r="B96" s="20" t="s">
        <v>309</v>
      </c>
      <c r="C96" s="20"/>
      <c r="D96" s="3"/>
      <c r="E96" s="3"/>
      <c r="F96" s="7">
        <f>F97</f>
        <v>0</v>
      </c>
      <c r="G96" s="7">
        <f t="shared" ref="G96:H96" si="45">G97</f>
        <v>0</v>
      </c>
      <c r="H96" s="7">
        <f t="shared" si="45"/>
        <v>0</v>
      </c>
    </row>
    <row r="97" spans="1:8" ht="31.5" hidden="1" x14ac:dyDescent="0.25">
      <c r="A97" s="158" t="s">
        <v>22</v>
      </c>
      <c r="B97" s="20" t="s">
        <v>309</v>
      </c>
      <c r="C97" s="20">
        <v>200</v>
      </c>
      <c r="D97" s="3" t="s">
        <v>7</v>
      </c>
      <c r="E97" s="3" t="s">
        <v>12</v>
      </c>
      <c r="F97" s="7">
        <f>Ведомственная!G329</f>
        <v>0</v>
      </c>
      <c r="G97" s="7">
        <f>Ведомственная!H329</f>
        <v>0</v>
      </c>
      <c r="H97" s="7">
        <f>Ведомственная!I329</f>
        <v>0</v>
      </c>
    </row>
    <row r="98" spans="1:8" ht="31.5" x14ac:dyDescent="0.25">
      <c r="A98" s="53" t="s">
        <v>726</v>
      </c>
      <c r="B98" s="54" t="s">
        <v>162</v>
      </c>
      <c r="C98" s="54"/>
      <c r="D98" s="58"/>
      <c r="E98" s="58"/>
      <c r="F98" s="56">
        <f>F105+F112+F99</f>
        <v>101418.20000000001</v>
      </c>
      <c r="G98" s="56">
        <f t="shared" ref="G98:H98" si="46">G105+G112+G99</f>
        <v>104582.39999999999</v>
      </c>
      <c r="H98" s="56">
        <f t="shared" si="46"/>
        <v>225435.4</v>
      </c>
    </row>
    <row r="99" spans="1:8" ht="31.5" x14ac:dyDescent="0.25">
      <c r="A99" s="197" t="s">
        <v>167</v>
      </c>
      <c r="B99" s="20" t="s">
        <v>961</v>
      </c>
      <c r="C99" s="94"/>
      <c r="D99" s="3"/>
      <c r="E99" s="3"/>
      <c r="F99" s="7">
        <f>F100</f>
        <v>0</v>
      </c>
      <c r="G99" s="7">
        <f t="shared" ref="G99:H99" si="47">G100</f>
        <v>0</v>
      </c>
      <c r="H99" s="7">
        <f t="shared" si="47"/>
        <v>33828.400000000001</v>
      </c>
    </row>
    <row r="100" spans="1:8" x14ac:dyDescent="0.25">
      <c r="A100" s="197" t="s">
        <v>963</v>
      </c>
      <c r="B100" s="20" t="s">
        <v>962</v>
      </c>
      <c r="C100" s="94"/>
      <c r="D100" s="3"/>
      <c r="E100" s="3"/>
      <c r="F100" s="7">
        <f>F101+F103</f>
        <v>0</v>
      </c>
      <c r="G100" s="7">
        <f t="shared" ref="G100:H100" si="48">G101+G103</f>
        <v>0</v>
      </c>
      <c r="H100" s="7">
        <f t="shared" si="48"/>
        <v>33828.400000000001</v>
      </c>
    </row>
    <row r="101" spans="1:8" ht="31.5" x14ac:dyDescent="0.25">
      <c r="A101" s="197" t="s">
        <v>965</v>
      </c>
      <c r="B101" s="20" t="s">
        <v>964</v>
      </c>
      <c r="C101" s="94"/>
      <c r="D101" s="3"/>
      <c r="E101" s="3"/>
      <c r="F101" s="7">
        <f>F102</f>
        <v>0</v>
      </c>
      <c r="G101" s="7">
        <f t="shared" ref="G101:H101" si="49">G102</f>
        <v>0</v>
      </c>
      <c r="H101" s="7">
        <f t="shared" si="49"/>
        <v>33794.6</v>
      </c>
    </row>
    <row r="102" spans="1:8" ht="31.5" x14ac:dyDescent="0.25">
      <c r="A102" s="2" t="s">
        <v>101</v>
      </c>
      <c r="B102" s="20" t="s">
        <v>964</v>
      </c>
      <c r="C102" s="198" t="s">
        <v>96</v>
      </c>
      <c r="D102" s="3" t="s">
        <v>62</v>
      </c>
      <c r="E102" s="3" t="s">
        <v>17</v>
      </c>
      <c r="F102" s="7">
        <f>Ведомственная!G361</f>
        <v>0</v>
      </c>
      <c r="G102" s="7">
        <f>Ведомственная!H361</f>
        <v>0</v>
      </c>
      <c r="H102" s="7">
        <f>Ведомственная!I361</f>
        <v>33794.6</v>
      </c>
    </row>
    <row r="103" spans="1:8" ht="31.5" x14ac:dyDescent="0.25">
      <c r="A103" s="2" t="s">
        <v>989</v>
      </c>
      <c r="B103" s="20" t="s">
        <v>988</v>
      </c>
      <c r="C103" s="211"/>
      <c r="D103" s="3"/>
      <c r="E103" s="3"/>
      <c r="F103" s="7">
        <f>F104</f>
        <v>0</v>
      </c>
      <c r="G103" s="7">
        <f t="shared" ref="G103:H103" si="50">G104</f>
        <v>0</v>
      </c>
      <c r="H103" s="7">
        <f t="shared" si="50"/>
        <v>33.799999999999997</v>
      </c>
    </row>
    <row r="104" spans="1:8" ht="31.5" x14ac:dyDescent="0.25">
      <c r="A104" s="2" t="s">
        <v>101</v>
      </c>
      <c r="B104" s="20" t="s">
        <v>988</v>
      </c>
      <c r="C104" s="211" t="s">
        <v>96</v>
      </c>
      <c r="D104" s="3" t="s">
        <v>62</v>
      </c>
      <c r="E104" s="3" t="s">
        <v>17</v>
      </c>
      <c r="F104" s="7">
        <f>Ведомственная!G363</f>
        <v>0</v>
      </c>
      <c r="G104" s="7">
        <f>Ведомственная!H363</f>
        <v>0</v>
      </c>
      <c r="H104" s="7">
        <f>Ведомственная!I363</f>
        <v>33.799999999999997</v>
      </c>
    </row>
    <row r="105" spans="1:8" x14ac:dyDescent="0.25">
      <c r="A105" s="158" t="s">
        <v>207</v>
      </c>
      <c r="B105" s="20" t="s">
        <v>295</v>
      </c>
      <c r="C105" s="159"/>
      <c r="D105" s="3"/>
      <c r="E105" s="3"/>
      <c r="F105" s="7">
        <f>F109+F106</f>
        <v>11167.6</v>
      </c>
      <c r="G105" s="7">
        <f t="shared" ref="G105:H105" si="51">G109+G106</f>
        <v>11511.5</v>
      </c>
      <c r="H105" s="7">
        <f t="shared" si="51"/>
        <v>98536.1</v>
      </c>
    </row>
    <row r="106" spans="1:8" ht="31.5" x14ac:dyDescent="0.25">
      <c r="A106" s="158" t="s">
        <v>605</v>
      </c>
      <c r="B106" s="20" t="s">
        <v>338</v>
      </c>
      <c r="C106" s="159"/>
      <c r="D106" s="3"/>
      <c r="E106" s="3"/>
      <c r="F106" s="7">
        <f>F107</f>
        <v>0</v>
      </c>
      <c r="G106" s="7">
        <f t="shared" ref="G106:H106" si="52">G107</f>
        <v>0</v>
      </c>
      <c r="H106" s="7">
        <f t="shared" si="52"/>
        <v>87018.1</v>
      </c>
    </row>
    <row r="107" spans="1:8" ht="47.25" x14ac:dyDescent="0.25">
      <c r="A107" s="158" t="s">
        <v>339</v>
      </c>
      <c r="B107" s="20" t="s">
        <v>606</v>
      </c>
      <c r="C107" s="159"/>
      <c r="D107" s="3"/>
      <c r="E107" s="3"/>
      <c r="F107" s="7">
        <f>F108</f>
        <v>0</v>
      </c>
      <c r="G107" s="7">
        <f t="shared" ref="G107:H107" si="53">G108</f>
        <v>0</v>
      </c>
      <c r="H107" s="7">
        <f t="shared" si="53"/>
        <v>87018.1</v>
      </c>
    </row>
    <row r="108" spans="1:8" ht="31.5" x14ac:dyDescent="0.25">
      <c r="A108" s="2" t="s">
        <v>101</v>
      </c>
      <c r="B108" s="20" t="s">
        <v>606</v>
      </c>
      <c r="C108" s="159" t="s">
        <v>96</v>
      </c>
      <c r="D108" s="3" t="s">
        <v>62</v>
      </c>
      <c r="E108" s="3" t="s">
        <v>17</v>
      </c>
      <c r="F108" s="7">
        <f>Ведомственная!G367</f>
        <v>0</v>
      </c>
      <c r="G108" s="7">
        <f>Ведомственная!H367</f>
        <v>0</v>
      </c>
      <c r="H108" s="7">
        <f>Ведомственная!I367</f>
        <v>87018.1</v>
      </c>
    </row>
    <row r="109" spans="1:8" ht="31.5" x14ac:dyDescent="0.25">
      <c r="A109" s="158" t="s">
        <v>299</v>
      </c>
      <c r="B109" s="20" t="s">
        <v>296</v>
      </c>
      <c r="C109" s="159"/>
      <c r="D109" s="3"/>
      <c r="E109" s="3"/>
      <c r="F109" s="7">
        <f>F110</f>
        <v>11167.6</v>
      </c>
      <c r="G109" s="7">
        <f t="shared" ref="G109:H109" si="54">G110</f>
        <v>11511.5</v>
      </c>
      <c r="H109" s="7">
        <f t="shared" si="54"/>
        <v>11518</v>
      </c>
    </row>
    <row r="110" spans="1:8" x14ac:dyDescent="0.25">
      <c r="A110" s="158" t="s">
        <v>337</v>
      </c>
      <c r="B110" s="20" t="s">
        <v>297</v>
      </c>
      <c r="C110" s="159"/>
      <c r="D110" s="3"/>
      <c r="E110" s="3"/>
      <c r="F110" s="7">
        <f>F111</f>
        <v>11167.6</v>
      </c>
      <c r="G110" s="7">
        <f t="shared" ref="G110:H110" si="55">G111</f>
        <v>11511.5</v>
      </c>
      <c r="H110" s="7">
        <f t="shared" si="55"/>
        <v>11518</v>
      </c>
    </row>
    <row r="111" spans="1:8" x14ac:dyDescent="0.25">
      <c r="A111" s="158" t="s">
        <v>19</v>
      </c>
      <c r="B111" s="20" t="s">
        <v>297</v>
      </c>
      <c r="C111" s="159" t="s">
        <v>40</v>
      </c>
      <c r="D111" s="3" t="s">
        <v>14</v>
      </c>
      <c r="E111" s="3" t="s">
        <v>7</v>
      </c>
      <c r="F111" s="7">
        <f>Ведомственная!G637</f>
        <v>11167.6</v>
      </c>
      <c r="G111" s="7">
        <f>Ведомственная!H637</f>
        <v>11511.5</v>
      </c>
      <c r="H111" s="7">
        <f>Ведомственная!I637</f>
        <v>11518</v>
      </c>
    </row>
    <row r="112" spans="1:8" x14ac:dyDescent="0.25">
      <c r="A112" s="158" t="s">
        <v>168</v>
      </c>
      <c r="B112" s="20" t="s">
        <v>165</v>
      </c>
      <c r="C112" s="159"/>
      <c r="D112" s="3"/>
      <c r="E112" s="3"/>
      <c r="F112" s="7">
        <f>F113+F116</f>
        <v>90250.6</v>
      </c>
      <c r="G112" s="7">
        <f t="shared" ref="G112:H112" si="56">G113+G116</f>
        <v>93070.9</v>
      </c>
      <c r="H112" s="7">
        <f t="shared" si="56"/>
        <v>93070.9</v>
      </c>
    </row>
    <row r="113" spans="1:8" ht="31.5" hidden="1" x14ac:dyDescent="0.25">
      <c r="A113" s="158" t="s">
        <v>163</v>
      </c>
      <c r="B113" s="20" t="s">
        <v>166</v>
      </c>
      <c r="C113" s="159"/>
      <c r="D113" s="3"/>
      <c r="E113" s="3"/>
      <c r="F113" s="7">
        <f>F114</f>
        <v>0</v>
      </c>
      <c r="G113" s="7">
        <f t="shared" ref="G113:H113" si="57">G114</f>
        <v>0</v>
      </c>
      <c r="H113" s="7">
        <f t="shared" si="57"/>
        <v>0</v>
      </c>
    </row>
    <row r="114" spans="1:8" hidden="1" x14ac:dyDescent="0.25">
      <c r="A114" s="2" t="s">
        <v>18</v>
      </c>
      <c r="B114" s="20" t="s">
        <v>260</v>
      </c>
      <c r="C114" s="159"/>
      <c r="D114" s="3"/>
      <c r="E114" s="3"/>
      <c r="F114" s="7">
        <f>F115</f>
        <v>0</v>
      </c>
      <c r="G114" s="7">
        <f t="shared" ref="G114:H114" si="58">G115</f>
        <v>0</v>
      </c>
      <c r="H114" s="7">
        <f t="shared" si="58"/>
        <v>0</v>
      </c>
    </row>
    <row r="115" spans="1:8" hidden="1" x14ac:dyDescent="0.25">
      <c r="A115" s="2" t="s">
        <v>10</v>
      </c>
      <c r="B115" s="20" t="s">
        <v>260</v>
      </c>
      <c r="C115" s="159" t="s">
        <v>37</v>
      </c>
      <c r="D115" s="3" t="s">
        <v>62</v>
      </c>
      <c r="E115" s="3" t="s">
        <v>17</v>
      </c>
      <c r="F115" s="7">
        <f>Ведомственная!G371</f>
        <v>0</v>
      </c>
      <c r="G115" s="7">
        <f>Ведомственная!H371</f>
        <v>0</v>
      </c>
      <c r="H115" s="7">
        <f>Ведомственная!I371</f>
        <v>0</v>
      </c>
    </row>
    <row r="116" spans="1:8" ht="63" x14ac:dyDescent="0.25">
      <c r="A116" s="158" t="s">
        <v>292</v>
      </c>
      <c r="B116" s="20" t="s">
        <v>212</v>
      </c>
      <c r="C116" s="20"/>
      <c r="D116" s="3"/>
      <c r="E116" s="3"/>
      <c r="F116" s="7">
        <f>F117+F119</f>
        <v>90250.6</v>
      </c>
      <c r="G116" s="7">
        <f t="shared" ref="G116:H116" si="59">G117+G119</f>
        <v>93070.9</v>
      </c>
      <c r="H116" s="7">
        <f t="shared" si="59"/>
        <v>93070.9</v>
      </c>
    </row>
    <row r="117" spans="1:8" ht="78.75" x14ac:dyDescent="0.25">
      <c r="A117" s="2" t="s">
        <v>760</v>
      </c>
      <c r="B117" s="20" t="s">
        <v>213</v>
      </c>
      <c r="C117" s="20"/>
      <c r="D117" s="3"/>
      <c r="E117" s="3"/>
      <c r="F117" s="7">
        <f>F118</f>
        <v>90250.6</v>
      </c>
      <c r="G117" s="7">
        <f t="shared" ref="G117:H117" si="60">G118</f>
        <v>93070.9</v>
      </c>
      <c r="H117" s="7">
        <f t="shared" si="60"/>
        <v>93070.9</v>
      </c>
    </row>
    <row r="118" spans="1:8" ht="31.5" x14ac:dyDescent="0.25">
      <c r="A118" s="2" t="s">
        <v>101</v>
      </c>
      <c r="B118" s="20" t="s">
        <v>213</v>
      </c>
      <c r="C118" s="20">
        <v>400</v>
      </c>
      <c r="D118" s="3" t="s">
        <v>14</v>
      </c>
      <c r="E118" s="3" t="s">
        <v>7</v>
      </c>
      <c r="F118" s="7">
        <f>Ведомственная!G641</f>
        <v>90250.6</v>
      </c>
      <c r="G118" s="7">
        <f>Ведомственная!H641</f>
        <v>93070.9</v>
      </c>
      <c r="H118" s="7">
        <f>Ведомственная!I641</f>
        <v>93070.9</v>
      </c>
    </row>
    <row r="119" spans="1:8" ht="47.25" hidden="1" x14ac:dyDescent="0.25">
      <c r="A119" s="158" t="s">
        <v>97</v>
      </c>
      <c r="B119" s="159" t="s">
        <v>214</v>
      </c>
      <c r="C119" s="20"/>
      <c r="D119" s="3"/>
      <c r="E119" s="3"/>
      <c r="F119" s="7">
        <f>F120</f>
        <v>0</v>
      </c>
      <c r="G119" s="7">
        <f t="shared" ref="G119:H119" si="61">G120</f>
        <v>0</v>
      </c>
      <c r="H119" s="7">
        <f t="shared" si="61"/>
        <v>0</v>
      </c>
    </row>
    <row r="120" spans="1:8" ht="31.5" hidden="1" x14ac:dyDescent="0.25">
      <c r="A120" s="2" t="s">
        <v>101</v>
      </c>
      <c r="B120" s="159" t="s">
        <v>214</v>
      </c>
      <c r="C120" s="159" t="s">
        <v>96</v>
      </c>
      <c r="D120" s="3" t="s">
        <v>14</v>
      </c>
      <c r="E120" s="3" t="s">
        <v>7</v>
      </c>
      <c r="F120" s="7">
        <f>Ведомственная!G643</f>
        <v>0</v>
      </c>
      <c r="G120" s="7">
        <f>Ведомственная!H643</f>
        <v>0</v>
      </c>
      <c r="H120" s="7">
        <f>Ведомственная!I643</f>
        <v>0</v>
      </c>
    </row>
    <row r="121" spans="1:8" ht="31.5" x14ac:dyDescent="0.25">
      <c r="A121" s="53" t="s">
        <v>261</v>
      </c>
      <c r="B121" s="54" t="s">
        <v>154</v>
      </c>
      <c r="C121" s="54"/>
      <c r="D121" s="58"/>
      <c r="E121" s="58"/>
      <c r="F121" s="56">
        <f>F126+F122</f>
        <v>43404.299999999996</v>
      </c>
      <c r="G121" s="56">
        <f t="shared" ref="G121:H121" si="62">G126+G122</f>
        <v>35408.700000000004</v>
      </c>
      <c r="H121" s="56">
        <f t="shared" si="62"/>
        <v>35408.700000000004</v>
      </c>
    </row>
    <row r="122" spans="1:8" x14ac:dyDescent="0.25">
      <c r="A122" s="2" t="s">
        <v>207</v>
      </c>
      <c r="B122" s="3" t="s">
        <v>660</v>
      </c>
      <c r="C122" s="3"/>
      <c r="D122" s="3"/>
      <c r="E122" s="3"/>
      <c r="F122" s="7">
        <f>F123</f>
        <v>5.6</v>
      </c>
      <c r="G122" s="7">
        <f t="shared" ref="G122:H124" si="63">G123</f>
        <v>0</v>
      </c>
      <c r="H122" s="7">
        <f t="shared" si="63"/>
        <v>0</v>
      </c>
    </row>
    <row r="123" spans="1:8" ht="47.25" x14ac:dyDescent="0.25">
      <c r="A123" s="2" t="s">
        <v>664</v>
      </c>
      <c r="B123" s="3" t="s">
        <v>661</v>
      </c>
      <c r="C123" s="3"/>
      <c r="D123" s="3"/>
      <c r="E123" s="3"/>
      <c r="F123" s="7">
        <f>F124</f>
        <v>5.6</v>
      </c>
      <c r="G123" s="7">
        <f t="shared" si="63"/>
        <v>0</v>
      </c>
      <c r="H123" s="7">
        <f t="shared" si="63"/>
        <v>0</v>
      </c>
    </row>
    <row r="124" spans="1:8" ht="31.5" x14ac:dyDescent="0.25">
      <c r="A124" s="2" t="s">
        <v>662</v>
      </c>
      <c r="B124" s="3" t="s">
        <v>663</v>
      </c>
      <c r="C124" s="3"/>
      <c r="D124" s="3"/>
      <c r="E124" s="3"/>
      <c r="F124" s="7">
        <f>F125</f>
        <v>5.6</v>
      </c>
      <c r="G124" s="7">
        <f t="shared" si="63"/>
        <v>0</v>
      </c>
      <c r="H124" s="7">
        <f t="shared" si="63"/>
        <v>0</v>
      </c>
    </row>
    <row r="125" spans="1:8" ht="31.5" x14ac:dyDescent="0.25">
      <c r="A125" s="2" t="s">
        <v>22</v>
      </c>
      <c r="B125" s="3" t="s">
        <v>663</v>
      </c>
      <c r="C125" s="3" t="s">
        <v>32</v>
      </c>
      <c r="D125" s="3" t="s">
        <v>24</v>
      </c>
      <c r="E125" s="3" t="s">
        <v>14</v>
      </c>
      <c r="F125" s="7">
        <f>Ведомственная!G163</f>
        <v>5.6</v>
      </c>
      <c r="G125" s="7">
        <f>Ведомственная!H163</f>
        <v>0</v>
      </c>
      <c r="H125" s="7">
        <f>Ведомственная!I163</f>
        <v>0</v>
      </c>
    </row>
    <row r="126" spans="1:8" x14ac:dyDescent="0.25">
      <c r="A126" s="51" t="s">
        <v>168</v>
      </c>
      <c r="B126" s="20" t="s">
        <v>310</v>
      </c>
      <c r="C126" s="20"/>
      <c r="D126" s="3"/>
      <c r="E126" s="3"/>
      <c r="F126" s="7">
        <f>F127+F132+F135+F138</f>
        <v>43398.7</v>
      </c>
      <c r="G126" s="7">
        <f t="shared" ref="G126:H126" si="64">G127+G132+G135+G138</f>
        <v>35408.700000000004</v>
      </c>
      <c r="H126" s="7">
        <f t="shared" si="64"/>
        <v>35408.700000000004</v>
      </c>
    </row>
    <row r="127" spans="1:8" ht="31.5" x14ac:dyDescent="0.25">
      <c r="A127" s="51" t="s">
        <v>658</v>
      </c>
      <c r="B127" s="20" t="s">
        <v>311</v>
      </c>
      <c r="C127" s="20"/>
      <c r="D127" s="3"/>
      <c r="E127" s="3"/>
      <c r="F127" s="7">
        <f>F128</f>
        <v>37316</v>
      </c>
      <c r="G127" s="7">
        <f t="shared" ref="G127:H127" si="65">G128</f>
        <v>31478.3</v>
      </c>
      <c r="H127" s="7">
        <f t="shared" si="65"/>
        <v>30916.600000000002</v>
      </c>
    </row>
    <row r="128" spans="1:8" x14ac:dyDescent="0.25">
      <c r="A128" s="51" t="s">
        <v>251</v>
      </c>
      <c r="B128" s="20" t="s">
        <v>312</v>
      </c>
      <c r="C128" s="20"/>
      <c r="D128" s="3"/>
      <c r="E128" s="3"/>
      <c r="F128" s="7">
        <f>SUM(F129:F131)</f>
        <v>37316</v>
      </c>
      <c r="G128" s="7">
        <f t="shared" ref="G128:H128" si="66">SUM(G129:G131)</f>
        <v>31478.3</v>
      </c>
      <c r="H128" s="7">
        <f t="shared" si="66"/>
        <v>30916.600000000002</v>
      </c>
    </row>
    <row r="129" spans="1:8" ht="63" x14ac:dyDescent="0.25">
      <c r="A129" s="51" t="s">
        <v>21</v>
      </c>
      <c r="B129" s="20" t="s">
        <v>312</v>
      </c>
      <c r="C129" s="20">
        <v>100</v>
      </c>
      <c r="D129" s="3" t="s">
        <v>24</v>
      </c>
      <c r="E129" s="3" t="s">
        <v>65</v>
      </c>
      <c r="F129" s="7">
        <f>Ведомственная!G149</f>
        <v>33513.1</v>
      </c>
      <c r="G129" s="7">
        <f>Ведомственная!H149</f>
        <v>26971.5</v>
      </c>
      <c r="H129" s="7">
        <f>Ведомственная!I149</f>
        <v>27870.9</v>
      </c>
    </row>
    <row r="130" spans="1:8" ht="31.5" x14ac:dyDescent="0.25">
      <c r="A130" s="51" t="s">
        <v>22</v>
      </c>
      <c r="B130" s="20" t="s">
        <v>312</v>
      </c>
      <c r="C130" s="20">
        <v>200</v>
      </c>
      <c r="D130" s="3" t="s">
        <v>24</v>
      </c>
      <c r="E130" s="3" t="s">
        <v>65</v>
      </c>
      <c r="F130" s="7">
        <f>Ведомственная!G150</f>
        <v>3547.8</v>
      </c>
      <c r="G130" s="7">
        <f>Ведомственная!H150</f>
        <v>4384.2999999999993</v>
      </c>
      <c r="H130" s="7">
        <f>Ведомственная!I150</f>
        <v>2923.2</v>
      </c>
    </row>
    <row r="131" spans="1:8" x14ac:dyDescent="0.25">
      <c r="A131" s="2" t="s">
        <v>10</v>
      </c>
      <c r="B131" s="20" t="s">
        <v>312</v>
      </c>
      <c r="C131" s="20">
        <v>800</v>
      </c>
      <c r="D131" s="3" t="s">
        <v>24</v>
      </c>
      <c r="E131" s="3" t="s">
        <v>65</v>
      </c>
      <c r="F131" s="7">
        <f>Ведомственная!G151</f>
        <v>255.1</v>
      </c>
      <c r="G131" s="7">
        <f>Ведомственная!H151</f>
        <v>122.5</v>
      </c>
      <c r="H131" s="7">
        <f>Ведомственная!I151</f>
        <v>122.5</v>
      </c>
    </row>
    <row r="132" spans="1:8" ht="47.25" x14ac:dyDescent="0.25">
      <c r="A132" s="2" t="s">
        <v>657</v>
      </c>
      <c r="B132" s="3" t="s">
        <v>313</v>
      </c>
      <c r="C132" s="20"/>
      <c r="D132" s="3"/>
      <c r="E132" s="3"/>
      <c r="F132" s="7">
        <f>F133</f>
        <v>53.3</v>
      </c>
      <c r="G132" s="7">
        <f t="shared" ref="G132:H133" si="67">G133</f>
        <v>110</v>
      </c>
      <c r="H132" s="7">
        <f t="shared" si="67"/>
        <v>110</v>
      </c>
    </row>
    <row r="133" spans="1:8" x14ac:dyDescent="0.25">
      <c r="A133" s="2" t="s">
        <v>235</v>
      </c>
      <c r="B133" s="3" t="s">
        <v>314</v>
      </c>
      <c r="C133" s="20"/>
      <c r="D133" s="3"/>
      <c r="E133" s="3"/>
      <c r="F133" s="7">
        <f>F134</f>
        <v>53.3</v>
      </c>
      <c r="G133" s="7">
        <f t="shared" si="67"/>
        <v>110</v>
      </c>
      <c r="H133" s="7">
        <f t="shared" si="67"/>
        <v>110</v>
      </c>
    </row>
    <row r="134" spans="1:8" ht="31.5" x14ac:dyDescent="0.25">
      <c r="A134" s="2" t="s">
        <v>22</v>
      </c>
      <c r="B134" s="3" t="s">
        <v>314</v>
      </c>
      <c r="C134" s="20">
        <v>200</v>
      </c>
      <c r="D134" s="3" t="s">
        <v>24</v>
      </c>
      <c r="E134" s="3" t="s">
        <v>65</v>
      </c>
      <c r="F134" s="7">
        <f>Ведомственная!G154</f>
        <v>53.3</v>
      </c>
      <c r="G134" s="7">
        <f>Ведомственная!H154</f>
        <v>110</v>
      </c>
      <c r="H134" s="7">
        <f>Ведомственная!I154</f>
        <v>110</v>
      </c>
    </row>
    <row r="135" spans="1:8" ht="49.5" customHeight="1" x14ac:dyDescent="0.25">
      <c r="A135" s="2" t="s">
        <v>315</v>
      </c>
      <c r="B135" s="20" t="s">
        <v>316</v>
      </c>
      <c r="C135" s="20"/>
      <c r="D135" s="3"/>
      <c r="E135" s="3"/>
      <c r="F135" s="7">
        <f>F136</f>
        <v>5826.2</v>
      </c>
      <c r="G135" s="7">
        <f t="shared" ref="G135:H136" si="68">G136</f>
        <v>3606</v>
      </c>
      <c r="H135" s="7">
        <f t="shared" si="68"/>
        <v>4167.7</v>
      </c>
    </row>
    <row r="136" spans="1:8" x14ac:dyDescent="0.25">
      <c r="A136" s="2" t="s">
        <v>235</v>
      </c>
      <c r="B136" s="20" t="s">
        <v>317</v>
      </c>
      <c r="C136" s="20"/>
      <c r="D136" s="3"/>
      <c r="E136" s="3"/>
      <c r="F136" s="7">
        <f>F137</f>
        <v>5826.2</v>
      </c>
      <c r="G136" s="7">
        <f t="shared" si="68"/>
        <v>3606</v>
      </c>
      <c r="H136" s="7">
        <f t="shared" si="68"/>
        <v>4167.7</v>
      </c>
    </row>
    <row r="137" spans="1:8" ht="31.5" x14ac:dyDescent="0.25">
      <c r="A137" s="2" t="s">
        <v>22</v>
      </c>
      <c r="B137" s="20" t="s">
        <v>317</v>
      </c>
      <c r="C137" s="20">
        <v>200</v>
      </c>
      <c r="D137" s="3" t="s">
        <v>24</v>
      </c>
      <c r="E137" s="3" t="s">
        <v>14</v>
      </c>
      <c r="F137" s="7">
        <f>Ведомственная!G167</f>
        <v>5826.2</v>
      </c>
      <c r="G137" s="7">
        <f>Ведомственная!H167</f>
        <v>3606</v>
      </c>
      <c r="H137" s="7">
        <f>Ведомственная!I167</f>
        <v>4167.7</v>
      </c>
    </row>
    <row r="138" spans="1:8" ht="47.25" x14ac:dyDescent="0.25">
      <c r="A138" s="2" t="s">
        <v>318</v>
      </c>
      <c r="B138" s="20" t="s">
        <v>319</v>
      </c>
      <c r="C138" s="20"/>
      <c r="D138" s="3"/>
      <c r="E138" s="3"/>
      <c r="F138" s="7">
        <f>F139</f>
        <v>203.20000000000002</v>
      </c>
      <c r="G138" s="7">
        <f t="shared" ref="G138:H139" si="69">G139</f>
        <v>214.4</v>
      </c>
      <c r="H138" s="7">
        <f t="shared" si="69"/>
        <v>214.4</v>
      </c>
    </row>
    <row r="139" spans="1:8" x14ac:dyDescent="0.25">
      <c r="A139" s="2" t="s">
        <v>235</v>
      </c>
      <c r="B139" s="20" t="s">
        <v>320</v>
      </c>
      <c r="C139" s="20"/>
      <c r="D139" s="3"/>
      <c r="E139" s="3"/>
      <c r="F139" s="7">
        <f>F140</f>
        <v>203.20000000000002</v>
      </c>
      <c r="G139" s="7">
        <f t="shared" si="69"/>
        <v>214.4</v>
      </c>
      <c r="H139" s="7">
        <f t="shared" si="69"/>
        <v>214.4</v>
      </c>
    </row>
    <row r="140" spans="1:8" ht="31.5" x14ac:dyDescent="0.25">
      <c r="A140" s="2" t="s">
        <v>22</v>
      </c>
      <c r="B140" s="20" t="s">
        <v>320</v>
      </c>
      <c r="C140" s="20">
        <v>200</v>
      </c>
      <c r="D140" s="3" t="s">
        <v>24</v>
      </c>
      <c r="E140" s="3" t="s">
        <v>14</v>
      </c>
      <c r="F140" s="7">
        <f>Ведомственная!G170</f>
        <v>203.20000000000002</v>
      </c>
      <c r="G140" s="7">
        <f>Ведомственная!H170</f>
        <v>214.4</v>
      </c>
      <c r="H140" s="7">
        <f>Ведомственная!I170</f>
        <v>214.4</v>
      </c>
    </row>
    <row r="141" spans="1:8" ht="31.5" x14ac:dyDescent="0.25">
      <c r="A141" s="53" t="s">
        <v>126</v>
      </c>
      <c r="B141" s="54" t="s">
        <v>155</v>
      </c>
      <c r="C141" s="54"/>
      <c r="D141" s="58"/>
      <c r="E141" s="58"/>
      <c r="F141" s="56">
        <f>F142+F150</f>
        <v>31915.200000000001</v>
      </c>
      <c r="G141" s="56">
        <f>G142+G150</f>
        <v>19319.2</v>
      </c>
      <c r="H141" s="56">
        <f>H142+H150</f>
        <v>19319.2</v>
      </c>
    </row>
    <row r="142" spans="1:8" x14ac:dyDescent="0.25">
      <c r="A142" s="158" t="s">
        <v>207</v>
      </c>
      <c r="B142" s="4" t="s">
        <v>208</v>
      </c>
      <c r="C142" s="159"/>
      <c r="D142" s="3"/>
      <c r="E142" s="3"/>
      <c r="F142" s="7">
        <f>F147+F143</f>
        <v>7031.3</v>
      </c>
      <c r="G142" s="7">
        <f t="shared" ref="G142:H142" si="70">G147+G143</f>
        <v>81.2</v>
      </c>
      <c r="H142" s="7">
        <f t="shared" si="70"/>
        <v>81.2</v>
      </c>
    </row>
    <row r="143" spans="1:8" ht="31.5" x14ac:dyDescent="0.25">
      <c r="A143" s="158" t="s">
        <v>698</v>
      </c>
      <c r="B143" s="4" t="s">
        <v>696</v>
      </c>
      <c r="C143" s="159"/>
      <c r="D143" s="3"/>
      <c r="E143" s="3"/>
      <c r="F143" s="7">
        <f>F144</f>
        <v>81.2</v>
      </c>
      <c r="G143" s="7">
        <f t="shared" ref="G143:H143" si="71">G144</f>
        <v>81.2</v>
      </c>
      <c r="H143" s="7">
        <f t="shared" si="71"/>
        <v>81.2</v>
      </c>
    </row>
    <row r="144" spans="1:8" ht="157.5" x14ac:dyDescent="0.25">
      <c r="A144" s="158" t="s">
        <v>748</v>
      </c>
      <c r="B144" s="4" t="s">
        <v>697</v>
      </c>
      <c r="C144" s="159"/>
      <c r="D144" s="3"/>
      <c r="E144" s="3"/>
      <c r="F144" s="7">
        <f>F146+F145</f>
        <v>81.2</v>
      </c>
      <c r="G144" s="7">
        <f t="shared" ref="G144:H144" si="72">G146+G145</f>
        <v>81.2</v>
      </c>
      <c r="H144" s="7">
        <f t="shared" si="72"/>
        <v>81.2</v>
      </c>
    </row>
    <row r="145" spans="1:8" ht="63" x14ac:dyDescent="0.25">
      <c r="A145" s="51" t="s">
        <v>21</v>
      </c>
      <c r="B145" s="4" t="s">
        <v>697</v>
      </c>
      <c r="C145" s="159" t="s">
        <v>31</v>
      </c>
      <c r="D145" s="3" t="s">
        <v>24</v>
      </c>
      <c r="E145" s="3" t="s">
        <v>14</v>
      </c>
      <c r="F145" s="7">
        <f>Ведомственная!G175</f>
        <v>12</v>
      </c>
      <c r="G145" s="7">
        <f>Ведомственная!H175</f>
        <v>12</v>
      </c>
      <c r="H145" s="7">
        <f>Ведомственная!I175</f>
        <v>12</v>
      </c>
    </row>
    <row r="146" spans="1:8" ht="31.5" x14ac:dyDescent="0.25">
      <c r="A146" s="158" t="s">
        <v>22</v>
      </c>
      <c r="B146" s="4" t="s">
        <v>697</v>
      </c>
      <c r="C146" s="159" t="s">
        <v>32</v>
      </c>
      <c r="D146" s="3" t="s">
        <v>26</v>
      </c>
      <c r="E146" s="3" t="s">
        <v>62</v>
      </c>
      <c r="F146" s="7">
        <f>Ведомственная!G588</f>
        <v>69.2</v>
      </c>
      <c r="G146" s="7">
        <f>Ведомственная!H588</f>
        <v>69.2</v>
      </c>
      <c r="H146" s="7">
        <f>Ведомственная!I588</f>
        <v>69.2</v>
      </c>
    </row>
    <row r="147" spans="1:8" x14ac:dyDescent="0.25">
      <c r="A147" s="158" t="s">
        <v>342</v>
      </c>
      <c r="B147" s="4" t="s">
        <v>341</v>
      </c>
      <c r="C147" s="159"/>
      <c r="D147" s="3"/>
      <c r="E147" s="3"/>
      <c r="F147" s="7">
        <f>F148</f>
        <v>6950.1</v>
      </c>
      <c r="G147" s="7">
        <f t="shared" ref="G147:H147" si="73">G148</f>
        <v>0</v>
      </c>
      <c r="H147" s="7">
        <f t="shared" si="73"/>
        <v>0</v>
      </c>
    </row>
    <row r="148" spans="1:8" ht="47.25" x14ac:dyDescent="0.25">
      <c r="A148" s="158" t="s">
        <v>145</v>
      </c>
      <c r="B148" s="4" t="s">
        <v>340</v>
      </c>
      <c r="C148" s="159"/>
      <c r="D148" s="3"/>
      <c r="E148" s="3"/>
      <c r="F148" s="7">
        <f>F149</f>
        <v>6950.1</v>
      </c>
      <c r="G148" s="7">
        <f t="shared" ref="G148:H148" si="74">G149</f>
        <v>0</v>
      </c>
      <c r="H148" s="7">
        <f t="shared" si="74"/>
        <v>0</v>
      </c>
    </row>
    <row r="149" spans="1:8" ht="31.5" x14ac:dyDescent="0.25">
      <c r="A149" s="158" t="s">
        <v>22</v>
      </c>
      <c r="B149" s="4" t="s">
        <v>340</v>
      </c>
      <c r="C149" s="159" t="s">
        <v>32</v>
      </c>
      <c r="D149" s="3" t="s">
        <v>26</v>
      </c>
      <c r="E149" s="3" t="s">
        <v>62</v>
      </c>
      <c r="F149" s="7">
        <f>Ведомственная!G591</f>
        <v>6950.1</v>
      </c>
      <c r="G149" s="7">
        <f>Ведомственная!H591</f>
        <v>0</v>
      </c>
      <c r="H149" s="7">
        <f>Ведомственная!I591</f>
        <v>0</v>
      </c>
    </row>
    <row r="150" spans="1:8" x14ac:dyDescent="0.25">
      <c r="A150" s="158" t="s">
        <v>168</v>
      </c>
      <c r="B150" s="20" t="s">
        <v>205</v>
      </c>
      <c r="C150" s="20"/>
      <c r="D150" s="3"/>
      <c r="E150" s="3"/>
      <c r="F150" s="7">
        <f>F151+F154</f>
        <v>24883.9</v>
      </c>
      <c r="G150" s="7">
        <f>G151+G154</f>
        <v>19238</v>
      </c>
      <c r="H150" s="7">
        <f>H151+H154</f>
        <v>19238</v>
      </c>
    </row>
    <row r="151" spans="1:8" ht="31.5" x14ac:dyDescent="0.25">
      <c r="A151" s="158" t="s">
        <v>258</v>
      </c>
      <c r="B151" s="20" t="s">
        <v>206</v>
      </c>
      <c r="C151" s="20"/>
      <c r="D151" s="3"/>
      <c r="E151" s="3"/>
      <c r="F151" s="7">
        <f>F152</f>
        <v>9613.9</v>
      </c>
      <c r="G151" s="7">
        <f t="shared" ref="G151:H151" si="75">G152</f>
        <v>8216.5</v>
      </c>
      <c r="H151" s="7">
        <f t="shared" si="75"/>
        <v>8216.5</v>
      </c>
    </row>
    <row r="152" spans="1:8" x14ac:dyDescent="0.25">
      <c r="A152" s="158" t="s">
        <v>18</v>
      </c>
      <c r="B152" s="20" t="s">
        <v>259</v>
      </c>
      <c r="C152" s="20"/>
      <c r="D152" s="3"/>
      <c r="E152" s="3"/>
      <c r="F152" s="7">
        <f>F153</f>
        <v>9613.9</v>
      </c>
      <c r="G152" s="7">
        <f t="shared" ref="G152:H152" si="76">G153</f>
        <v>8216.5</v>
      </c>
      <c r="H152" s="7">
        <f t="shared" si="76"/>
        <v>8216.5</v>
      </c>
    </row>
    <row r="153" spans="1:8" ht="31.5" x14ac:dyDescent="0.25">
      <c r="A153" s="158" t="s">
        <v>22</v>
      </c>
      <c r="B153" s="20" t="s">
        <v>259</v>
      </c>
      <c r="C153" s="159" t="s">
        <v>32</v>
      </c>
      <c r="D153" s="3" t="s">
        <v>26</v>
      </c>
      <c r="E153" s="3" t="s">
        <v>62</v>
      </c>
      <c r="F153" s="7">
        <f>Ведомственная!G595</f>
        <v>9613.9</v>
      </c>
      <c r="G153" s="7">
        <f>Ведомственная!H595</f>
        <v>8216.5</v>
      </c>
      <c r="H153" s="7">
        <f>Ведомственная!I595</f>
        <v>8216.5</v>
      </c>
    </row>
    <row r="154" spans="1:8" ht="31.5" x14ac:dyDescent="0.25">
      <c r="A154" s="158" t="s">
        <v>689</v>
      </c>
      <c r="B154" s="20" t="s">
        <v>257</v>
      </c>
      <c r="C154" s="20"/>
      <c r="D154" s="3"/>
      <c r="E154" s="3"/>
      <c r="F154" s="7">
        <f>F155</f>
        <v>15270</v>
      </c>
      <c r="G154" s="7">
        <f t="shared" ref="G154:H154" si="77">G155</f>
        <v>11021.5</v>
      </c>
      <c r="H154" s="7">
        <f t="shared" si="77"/>
        <v>11021.5</v>
      </c>
    </row>
    <row r="155" spans="1:8" x14ac:dyDescent="0.25">
      <c r="A155" s="158" t="s">
        <v>251</v>
      </c>
      <c r="B155" s="20" t="s">
        <v>291</v>
      </c>
      <c r="C155" s="20"/>
      <c r="D155" s="3"/>
      <c r="E155" s="3"/>
      <c r="F155" s="7">
        <f>SUM(F156:F159)</f>
        <v>15270</v>
      </c>
      <c r="G155" s="7">
        <f t="shared" ref="G155:H155" si="78">SUM(G156:G159)</f>
        <v>11021.5</v>
      </c>
      <c r="H155" s="7">
        <f t="shared" si="78"/>
        <v>11021.5</v>
      </c>
    </row>
    <row r="156" spans="1:8" ht="63" x14ac:dyDescent="0.25">
      <c r="A156" s="2" t="s">
        <v>21</v>
      </c>
      <c r="B156" s="20" t="s">
        <v>291</v>
      </c>
      <c r="C156" s="159" t="s">
        <v>31</v>
      </c>
      <c r="D156" s="3" t="s">
        <v>26</v>
      </c>
      <c r="E156" s="3" t="s">
        <v>24</v>
      </c>
      <c r="F156" s="7">
        <f>Ведомственная!G579</f>
        <v>13083</v>
      </c>
      <c r="G156" s="7">
        <f>Ведомственная!H579</f>
        <v>9440</v>
      </c>
      <c r="H156" s="7">
        <f>Ведомственная!I579</f>
        <v>9440</v>
      </c>
    </row>
    <row r="157" spans="1:8" ht="31.5" x14ac:dyDescent="0.25">
      <c r="A157" s="158" t="s">
        <v>22</v>
      </c>
      <c r="B157" s="20" t="s">
        <v>291</v>
      </c>
      <c r="C157" s="159" t="s">
        <v>32</v>
      </c>
      <c r="D157" s="3" t="s">
        <v>26</v>
      </c>
      <c r="E157" s="3" t="s">
        <v>24</v>
      </c>
      <c r="F157" s="7">
        <f>Ведомственная!G580</f>
        <v>1796.2</v>
      </c>
      <c r="G157" s="7">
        <f>Ведомственная!H580</f>
        <v>1215.0999999999999</v>
      </c>
      <c r="H157" s="7">
        <f>Ведомственная!I580</f>
        <v>1215.0999999999999</v>
      </c>
    </row>
    <row r="158" spans="1:8" x14ac:dyDescent="0.25">
      <c r="A158" s="158" t="s">
        <v>19</v>
      </c>
      <c r="B158" s="20" t="s">
        <v>291</v>
      </c>
      <c r="C158" s="159" t="s">
        <v>40</v>
      </c>
      <c r="D158" s="3" t="s">
        <v>26</v>
      </c>
      <c r="E158" s="3" t="s">
        <v>24</v>
      </c>
      <c r="F158" s="7">
        <f>Ведомственная!G581</f>
        <v>20</v>
      </c>
      <c r="G158" s="7">
        <f>Ведомственная!H581</f>
        <v>0</v>
      </c>
      <c r="H158" s="7">
        <f>Ведомственная!I581</f>
        <v>0</v>
      </c>
    </row>
    <row r="159" spans="1:8" x14ac:dyDescent="0.25">
      <c r="A159" s="158" t="s">
        <v>10</v>
      </c>
      <c r="B159" s="20" t="s">
        <v>291</v>
      </c>
      <c r="C159" s="159" t="s">
        <v>37</v>
      </c>
      <c r="D159" s="3" t="s">
        <v>26</v>
      </c>
      <c r="E159" s="3" t="s">
        <v>24</v>
      </c>
      <c r="F159" s="7">
        <f>Ведомственная!G582</f>
        <v>370.8</v>
      </c>
      <c r="G159" s="7">
        <f>Ведомственная!H582</f>
        <v>366.4</v>
      </c>
      <c r="H159" s="7">
        <f>Ведомственная!I582</f>
        <v>366.4</v>
      </c>
    </row>
    <row r="160" spans="1:8" ht="47.25" x14ac:dyDescent="0.25">
      <c r="A160" s="53" t="s">
        <v>262</v>
      </c>
      <c r="B160" s="54" t="s">
        <v>158</v>
      </c>
      <c r="C160" s="54"/>
      <c r="D160" s="58"/>
      <c r="E160" s="58"/>
      <c r="F160" s="56">
        <f>F161+F182+F188+F170</f>
        <v>510076.1</v>
      </c>
      <c r="G160" s="56">
        <f>G161+G182+G188+G170</f>
        <v>237714.30000000002</v>
      </c>
      <c r="H160" s="56">
        <f>H161+H182+H188+H170</f>
        <v>94068.900000000009</v>
      </c>
    </row>
    <row r="161" spans="1:8" x14ac:dyDescent="0.25">
      <c r="A161" s="75" t="s">
        <v>207</v>
      </c>
      <c r="B161" s="76" t="s">
        <v>665</v>
      </c>
      <c r="C161" s="76"/>
      <c r="D161" s="3"/>
      <c r="E161" s="3"/>
      <c r="F161" s="7">
        <f>F179+F173+F162+F165+F176</f>
        <v>391225.4</v>
      </c>
      <c r="G161" s="7">
        <f t="shared" ref="G161:H161" si="79">G179+G173+G162+G165+G176</f>
        <v>51146.400000000001</v>
      </c>
      <c r="H161" s="7">
        <f t="shared" si="79"/>
        <v>20961.900000000001</v>
      </c>
    </row>
    <row r="162" spans="1:8" ht="31.5" x14ac:dyDescent="0.25">
      <c r="A162" s="75" t="s">
        <v>546</v>
      </c>
      <c r="B162" s="45" t="s">
        <v>702</v>
      </c>
      <c r="C162" s="46"/>
      <c r="D162" s="3"/>
      <c r="E162" s="3"/>
      <c r="F162" s="7">
        <f>F163</f>
        <v>0</v>
      </c>
      <c r="G162" s="7">
        <f t="shared" ref="G162:H162" si="80">G163</f>
        <v>21909.9</v>
      </c>
      <c r="H162" s="7">
        <f t="shared" si="80"/>
        <v>20961.900000000001</v>
      </c>
    </row>
    <row r="163" spans="1:8" ht="31.5" x14ac:dyDescent="0.25">
      <c r="A163" s="75" t="s">
        <v>703</v>
      </c>
      <c r="B163" s="20" t="s">
        <v>725</v>
      </c>
      <c r="C163" s="46"/>
      <c r="D163" s="3"/>
      <c r="E163" s="3"/>
      <c r="F163" s="7">
        <f>F164</f>
        <v>0</v>
      </c>
      <c r="G163" s="7">
        <f t="shared" ref="G163:H163" si="81">G164</f>
        <v>21909.9</v>
      </c>
      <c r="H163" s="7">
        <f t="shared" si="81"/>
        <v>20961.900000000001</v>
      </c>
    </row>
    <row r="164" spans="1:8" ht="31.5" x14ac:dyDescent="0.25">
      <c r="A164" s="75" t="s">
        <v>101</v>
      </c>
      <c r="B164" s="20" t="s">
        <v>725</v>
      </c>
      <c r="C164" s="46" t="s">
        <v>96</v>
      </c>
      <c r="D164" s="3" t="s">
        <v>62</v>
      </c>
      <c r="E164" s="3" t="s">
        <v>62</v>
      </c>
      <c r="F164" s="7">
        <f>Ведомственная!G564</f>
        <v>0</v>
      </c>
      <c r="G164" s="7">
        <f>Ведомственная!H564</f>
        <v>21909.9</v>
      </c>
      <c r="H164" s="7">
        <f>Ведомственная!I564</f>
        <v>20961.900000000001</v>
      </c>
    </row>
    <row r="165" spans="1:8" ht="63" x14ac:dyDescent="0.25">
      <c r="A165" s="135" t="s">
        <v>743</v>
      </c>
      <c r="B165" s="20" t="s">
        <v>744</v>
      </c>
      <c r="C165" s="3"/>
      <c r="D165" s="3"/>
      <c r="E165" s="3"/>
      <c r="F165" s="7">
        <f>F166+F168</f>
        <v>180161.7</v>
      </c>
      <c r="G165" s="7">
        <f t="shared" ref="G165:H165" si="82">G166+G168</f>
        <v>0</v>
      </c>
      <c r="H165" s="7">
        <f t="shared" si="82"/>
        <v>0</v>
      </c>
    </row>
    <row r="166" spans="1:8" ht="63" x14ac:dyDescent="0.25">
      <c r="A166" s="136" t="s">
        <v>745</v>
      </c>
      <c r="B166" s="20" t="s">
        <v>746</v>
      </c>
      <c r="C166" s="3"/>
      <c r="D166" s="3"/>
      <c r="E166" s="3"/>
      <c r="F166" s="7">
        <f>F167</f>
        <v>180.2</v>
      </c>
      <c r="G166" s="7">
        <f t="shared" ref="G166:H166" si="83">G167</f>
        <v>0</v>
      </c>
      <c r="H166" s="7">
        <f t="shared" si="83"/>
        <v>0</v>
      </c>
    </row>
    <row r="167" spans="1:8" ht="31.5" x14ac:dyDescent="0.25">
      <c r="A167" s="21" t="s">
        <v>101</v>
      </c>
      <c r="B167" s="20" t="s">
        <v>746</v>
      </c>
      <c r="C167" s="3" t="s">
        <v>96</v>
      </c>
      <c r="D167" s="3" t="s">
        <v>62</v>
      </c>
      <c r="E167" s="3" t="s">
        <v>20</v>
      </c>
      <c r="F167" s="7">
        <f>Ведомственная!G384</f>
        <v>180.2</v>
      </c>
      <c r="G167" s="7">
        <f>Ведомственная!H384</f>
        <v>0</v>
      </c>
      <c r="H167" s="7">
        <f>Ведомственная!I384</f>
        <v>0</v>
      </c>
    </row>
    <row r="168" spans="1:8" ht="94.5" x14ac:dyDescent="0.25">
      <c r="A168" s="21" t="s">
        <v>991</v>
      </c>
      <c r="B168" s="20" t="s">
        <v>990</v>
      </c>
      <c r="C168" s="3"/>
      <c r="D168" s="3"/>
      <c r="E168" s="3"/>
      <c r="F168" s="7">
        <f>F169</f>
        <v>179981.5</v>
      </c>
      <c r="G168" s="7">
        <f t="shared" ref="G168:H168" si="84">G169</f>
        <v>0</v>
      </c>
      <c r="H168" s="7">
        <f t="shared" si="84"/>
        <v>0</v>
      </c>
    </row>
    <row r="169" spans="1:8" ht="31.5" x14ac:dyDescent="0.25">
      <c r="A169" s="21" t="s">
        <v>101</v>
      </c>
      <c r="B169" s="20" t="s">
        <v>990</v>
      </c>
      <c r="C169" s="3" t="s">
        <v>96</v>
      </c>
      <c r="D169" s="3" t="s">
        <v>62</v>
      </c>
      <c r="E169" s="3" t="s">
        <v>20</v>
      </c>
      <c r="F169" s="7">
        <f>Ведомственная!G386</f>
        <v>179981.5</v>
      </c>
      <c r="G169" s="7">
        <f>Ведомственная!H386</f>
        <v>0</v>
      </c>
      <c r="H169" s="7">
        <f>Ведомственная!I386</f>
        <v>0</v>
      </c>
    </row>
    <row r="170" spans="1:8" ht="31.5" x14ac:dyDescent="0.25">
      <c r="A170" s="2" t="s">
        <v>704</v>
      </c>
      <c r="B170" s="3" t="s">
        <v>699</v>
      </c>
      <c r="C170" s="3"/>
      <c r="D170" s="3"/>
      <c r="E170" s="3"/>
      <c r="F170" s="7">
        <f>F171</f>
        <v>0</v>
      </c>
      <c r="G170" s="7">
        <f>G171</f>
        <v>553.1</v>
      </c>
      <c r="H170" s="7">
        <f>H171</f>
        <v>553.1</v>
      </c>
    </row>
    <row r="171" spans="1:8" ht="78.75" x14ac:dyDescent="0.25">
      <c r="A171" s="2" t="s">
        <v>701</v>
      </c>
      <c r="B171" s="3" t="s">
        <v>700</v>
      </c>
      <c r="C171" s="3"/>
      <c r="D171" s="3"/>
      <c r="E171" s="3"/>
      <c r="F171" s="7">
        <f>F172</f>
        <v>0</v>
      </c>
      <c r="G171" s="7">
        <f t="shared" ref="G171:H171" si="85">G172</f>
        <v>553.1</v>
      </c>
      <c r="H171" s="7">
        <f t="shared" si="85"/>
        <v>553.1</v>
      </c>
    </row>
    <row r="172" spans="1:8" ht="31.5" x14ac:dyDescent="0.25">
      <c r="A172" s="2" t="s">
        <v>101</v>
      </c>
      <c r="B172" s="3" t="s">
        <v>700</v>
      </c>
      <c r="C172" s="3" t="s">
        <v>96</v>
      </c>
      <c r="D172" s="3" t="s">
        <v>62</v>
      </c>
      <c r="E172" s="3" t="s">
        <v>20</v>
      </c>
      <c r="F172" s="7">
        <f>Ведомственная!G389</f>
        <v>0</v>
      </c>
      <c r="G172" s="7">
        <f>Ведомственная!H389</f>
        <v>553.1</v>
      </c>
      <c r="H172" s="7">
        <f>Ведомственная!I389</f>
        <v>553.1</v>
      </c>
    </row>
    <row r="173" spans="1:8" x14ac:dyDescent="0.25">
      <c r="A173" s="75" t="s">
        <v>672</v>
      </c>
      <c r="B173" s="45" t="s">
        <v>669</v>
      </c>
      <c r="C173" s="45"/>
      <c r="D173" s="3"/>
      <c r="E173" s="3"/>
      <c r="F173" s="7">
        <f>F174</f>
        <v>112579.4</v>
      </c>
      <c r="G173" s="7">
        <f t="shared" ref="G173:H173" si="86">G174</f>
        <v>0</v>
      </c>
      <c r="H173" s="7">
        <f t="shared" si="86"/>
        <v>0</v>
      </c>
    </row>
    <row r="174" spans="1:8" ht="31.5" x14ac:dyDescent="0.25">
      <c r="A174" s="75" t="s">
        <v>670</v>
      </c>
      <c r="B174" s="45" t="s">
        <v>671</v>
      </c>
      <c r="C174" s="45"/>
      <c r="D174" s="3"/>
      <c r="E174" s="3"/>
      <c r="F174" s="7">
        <f>F175</f>
        <v>112579.4</v>
      </c>
      <c r="G174" s="7">
        <f t="shared" ref="G174:H174" si="87">G175</f>
        <v>0</v>
      </c>
      <c r="H174" s="7">
        <f t="shared" si="87"/>
        <v>0</v>
      </c>
    </row>
    <row r="175" spans="1:8" ht="31.5" x14ac:dyDescent="0.25">
      <c r="A175" s="75" t="s">
        <v>101</v>
      </c>
      <c r="B175" s="45" t="s">
        <v>671</v>
      </c>
      <c r="C175" s="45">
        <v>400</v>
      </c>
      <c r="D175" s="3" t="s">
        <v>63</v>
      </c>
      <c r="E175" s="3" t="s">
        <v>62</v>
      </c>
      <c r="F175" s="7">
        <f>Ведомственная!G656</f>
        <v>112579.4</v>
      </c>
      <c r="G175" s="7">
        <f>Ведомственная!H656</f>
        <v>0</v>
      </c>
      <c r="H175" s="7">
        <f>Ведомственная!I656</f>
        <v>0</v>
      </c>
    </row>
    <row r="176" spans="1:8" ht="31.5" x14ac:dyDescent="0.25">
      <c r="A176" s="158" t="s">
        <v>514</v>
      </c>
      <c r="B176" s="45" t="s">
        <v>871</v>
      </c>
      <c r="C176" s="45"/>
      <c r="D176" s="3"/>
      <c r="E176" s="3"/>
      <c r="F176" s="7">
        <f>F177</f>
        <v>12537.4</v>
      </c>
      <c r="G176" s="7">
        <f t="shared" ref="G176:H176" si="88">G177</f>
        <v>0</v>
      </c>
      <c r="H176" s="7">
        <f t="shared" si="88"/>
        <v>0</v>
      </c>
    </row>
    <row r="177" spans="1:8" ht="63" x14ac:dyDescent="0.25">
      <c r="A177" s="158" t="s">
        <v>516</v>
      </c>
      <c r="B177" s="45" t="s">
        <v>872</v>
      </c>
      <c r="C177" s="45"/>
      <c r="D177" s="3"/>
      <c r="E177" s="3"/>
      <c r="F177" s="7">
        <f>F178</f>
        <v>12537.4</v>
      </c>
      <c r="G177" s="7">
        <f t="shared" ref="G177:H177" si="89">G178</f>
        <v>0</v>
      </c>
      <c r="H177" s="7">
        <f t="shared" si="89"/>
        <v>0</v>
      </c>
    </row>
    <row r="178" spans="1:8" ht="31.5" x14ac:dyDescent="0.25">
      <c r="A178" s="21" t="s">
        <v>101</v>
      </c>
      <c r="B178" s="45" t="s">
        <v>872</v>
      </c>
      <c r="C178" s="45" t="s">
        <v>96</v>
      </c>
      <c r="D178" s="3" t="s">
        <v>7</v>
      </c>
      <c r="E178" s="3" t="s">
        <v>9</v>
      </c>
      <c r="F178" s="7">
        <f>Ведомственная!G203</f>
        <v>12537.4</v>
      </c>
      <c r="G178" s="7">
        <f>Ведомственная!H203</f>
        <v>0</v>
      </c>
      <c r="H178" s="7">
        <f>Ведомственная!I203</f>
        <v>0</v>
      </c>
    </row>
    <row r="179" spans="1:8" ht="31.5" x14ac:dyDescent="0.25">
      <c r="A179" s="75" t="s">
        <v>531</v>
      </c>
      <c r="B179" s="76" t="s">
        <v>666</v>
      </c>
      <c r="C179" s="76"/>
      <c r="D179" s="3"/>
      <c r="E179" s="3"/>
      <c r="F179" s="7">
        <f>F180</f>
        <v>85946.9</v>
      </c>
      <c r="G179" s="7">
        <f t="shared" ref="G179:H179" si="90">G180</f>
        <v>29236.5</v>
      </c>
      <c r="H179" s="7">
        <f t="shared" si="90"/>
        <v>0</v>
      </c>
    </row>
    <row r="180" spans="1:8" ht="31.5" x14ac:dyDescent="0.25">
      <c r="A180" s="75" t="s">
        <v>667</v>
      </c>
      <c r="B180" s="76" t="s">
        <v>668</v>
      </c>
      <c r="C180" s="76"/>
      <c r="D180" s="3"/>
      <c r="E180" s="3"/>
      <c r="F180" s="7">
        <f>F181</f>
        <v>85946.9</v>
      </c>
      <c r="G180" s="7">
        <f t="shared" ref="G180:H180" si="91">G181</f>
        <v>29236.5</v>
      </c>
      <c r="H180" s="7">
        <f t="shared" si="91"/>
        <v>0</v>
      </c>
    </row>
    <row r="181" spans="1:8" ht="31.5" x14ac:dyDescent="0.25">
      <c r="A181" s="75" t="s">
        <v>101</v>
      </c>
      <c r="B181" s="76" t="s">
        <v>668</v>
      </c>
      <c r="C181" s="76" t="s">
        <v>96</v>
      </c>
      <c r="D181" s="3" t="s">
        <v>7</v>
      </c>
      <c r="E181" s="3" t="s">
        <v>65</v>
      </c>
      <c r="F181" s="7">
        <f>Ведомственная!G234</f>
        <v>85946.9</v>
      </c>
      <c r="G181" s="7">
        <f>Ведомственная!H234</f>
        <v>29236.5</v>
      </c>
      <c r="H181" s="7">
        <f>Ведомственная!I234</f>
        <v>0</v>
      </c>
    </row>
    <row r="182" spans="1:8" x14ac:dyDescent="0.25">
      <c r="A182" s="158" t="s">
        <v>168</v>
      </c>
      <c r="B182" s="20" t="s">
        <v>191</v>
      </c>
      <c r="C182" s="20"/>
      <c r="D182" s="3"/>
      <c r="E182" s="3"/>
      <c r="F182" s="7">
        <f>F183</f>
        <v>15278.1</v>
      </c>
      <c r="G182" s="7">
        <f t="shared" ref="G182:H183" si="92">G183</f>
        <v>13665.3</v>
      </c>
      <c r="H182" s="7">
        <f t="shared" si="92"/>
        <v>15003.9</v>
      </c>
    </row>
    <row r="183" spans="1:8" ht="31.5" x14ac:dyDescent="0.25">
      <c r="A183" s="51" t="s">
        <v>300</v>
      </c>
      <c r="B183" s="20" t="s">
        <v>193</v>
      </c>
      <c r="C183" s="20"/>
      <c r="D183" s="3"/>
      <c r="E183" s="3"/>
      <c r="F183" s="7">
        <f>F184</f>
        <v>15278.1</v>
      </c>
      <c r="G183" s="7">
        <f t="shared" si="92"/>
        <v>13665.3</v>
      </c>
      <c r="H183" s="7">
        <f t="shared" si="92"/>
        <v>15003.9</v>
      </c>
    </row>
    <row r="184" spans="1:8" x14ac:dyDescent="0.25">
      <c r="A184" s="51" t="s">
        <v>251</v>
      </c>
      <c r="B184" s="20" t="s">
        <v>301</v>
      </c>
      <c r="C184" s="20"/>
      <c r="D184" s="3"/>
      <c r="E184" s="3"/>
      <c r="F184" s="7">
        <f>F185+F186+F187</f>
        <v>15278.1</v>
      </c>
      <c r="G184" s="7">
        <f t="shared" ref="G184:H184" si="93">G185+G186+G187</f>
        <v>13665.3</v>
      </c>
      <c r="H184" s="7">
        <f t="shared" si="93"/>
        <v>15003.9</v>
      </c>
    </row>
    <row r="185" spans="1:8" ht="63" x14ac:dyDescent="0.25">
      <c r="A185" s="51" t="s">
        <v>21</v>
      </c>
      <c r="B185" s="20" t="s">
        <v>301</v>
      </c>
      <c r="C185" s="20">
        <v>100</v>
      </c>
      <c r="D185" s="3" t="s">
        <v>7</v>
      </c>
      <c r="E185" s="3" t="s">
        <v>12</v>
      </c>
      <c r="F185" s="7">
        <f>Ведомственная!G334</f>
        <v>13961.5</v>
      </c>
      <c r="G185" s="7">
        <f>Ведомственная!H334</f>
        <v>12622.9</v>
      </c>
      <c r="H185" s="7">
        <f>Ведомственная!I334</f>
        <v>13961.5</v>
      </c>
    </row>
    <row r="186" spans="1:8" ht="31.5" x14ac:dyDescent="0.25">
      <c r="A186" s="51" t="s">
        <v>22</v>
      </c>
      <c r="B186" s="20" t="s">
        <v>301</v>
      </c>
      <c r="C186" s="20">
        <v>200</v>
      </c>
      <c r="D186" s="3" t="s">
        <v>7</v>
      </c>
      <c r="E186" s="3" t="s">
        <v>12</v>
      </c>
      <c r="F186" s="7">
        <f>Ведомственная!G335</f>
        <v>1301.0999999999999</v>
      </c>
      <c r="G186" s="7">
        <f>Ведомственная!H335</f>
        <v>1026.9000000000001</v>
      </c>
      <c r="H186" s="7">
        <f>Ведомственная!I335</f>
        <v>1026.9000000000001</v>
      </c>
    </row>
    <row r="187" spans="1:8" x14ac:dyDescent="0.25">
      <c r="A187" s="51" t="s">
        <v>10</v>
      </c>
      <c r="B187" s="20" t="s">
        <v>301</v>
      </c>
      <c r="C187" s="20">
        <v>800</v>
      </c>
      <c r="D187" s="3" t="s">
        <v>7</v>
      </c>
      <c r="E187" s="3" t="s">
        <v>12</v>
      </c>
      <c r="F187" s="7">
        <f>Ведомственная!G336</f>
        <v>15.5</v>
      </c>
      <c r="G187" s="7">
        <f>Ведомственная!H336</f>
        <v>15.5</v>
      </c>
      <c r="H187" s="7">
        <f>Ведомственная!I336</f>
        <v>15.5</v>
      </c>
    </row>
    <row r="188" spans="1:8" x14ac:dyDescent="0.25">
      <c r="A188" s="51" t="s">
        <v>321</v>
      </c>
      <c r="B188" s="20" t="s">
        <v>322</v>
      </c>
      <c r="C188" s="20"/>
      <c r="D188" s="3"/>
      <c r="E188" s="3"/>
      <c r="F188" s="7">
        <f>F189+F193+F197+F202+F205</f>
        <v>103572.6</v>
      </c>
      <c r="G188" s="7">
        <f>G189+G193+G197+G202+G205</f>
        <v>172349.5</v>
      </c>
      <c r="H188" s="7">
        <f>H189+H193+H197+H202+H205</f>
        <v>57550</v>
      </c>
    </row>
    <row r="189" spans="1:8" x14ac:dyDescent="0.25">
      <c r="A189" s="51" t="s">
        <v>323</v>
      </c>
      <c r="B189" s="20" t="s">
        <v>324</v>
      </c>
      <c r="C189" s="20"/>
      <c r="D189" s="3"/>
      <c r="E189" s="3"/>
      <c r="F189" s="7">
        <f>F190</f>
        <v>31041.200000000001</v>
      </c>
      <c r="G189" s="7">
        <f t="shared" ref="G189:H189" si="94">G190</f>
        <v>0</v>
      </c>
      <c r="H189" s="7">
        <f t="shared" si="94"/>
        <v>0</v>
      </c>
    </row>
    <row r="190" spans="1:8" ht="31.5" x14ac:dyDescent="0.25">
      <c r="A190" s="51" t="s">
        <v>325</v>
      </c>
      <c r="B190" s="20" t="s">
        <v>326</v>
      </c>
      <c r="C190" s="20"/>
      <c r="D190" s="3"/>
      <c r="E190" s="3"/>
      <c r="F190" s="7">
        <f>F191+F192</f>
        <v>31041.200000000001</v>
      </c>
      <c r="G190" s="7">
        <f t="shared" ref="G190:H190" si="95">G191+G192</f>
        <v>0</v>
      </c>
      <c r="H190" s="7">
        <f t="shared" si="95"/>
        <v>0</v>
      </c>
    </row>
    <row r="191" spans="1:8" ht="31.5" x14ac:dyDescent="0.25">
      <c r="A191" s="51" t="s">
        <v>101</v>
      </c>
      <c r="B191" s="20" t="s">
        <v>326</v>
      </c>
      <c r="C191" s="20">
        <v>400</v>
      </c>
      <c r="D191" s="3" t="s">
        <v>48</v>
      </c>
      <c r="E191" s="3" t="s">
        <v>65</v>
      </c>
      <c r="F191" s="7">
        <f>Ведомственная!G618</f>
        <v>9925.7999999999993</v>
      </c>
      <c r="G191" s="7">
        <f>Ведомственная!H618</f>
        <v>0</v>
      </c>
      <c r="H191" s="7">
        <f>Ведомственная!I618</f>
        <v>0</v>
      </c>
    </row>
    <row r="192" spans="1:8" ht="31.5" x14ac:dyDescent="0.25">
      <c r="A192" s="51" t="s">
        <v>101</v>
      </c>
      <c r="B192" s="20" t="s">
        <v>326</v>
      </c>
      <c r="C192" s="20">
        <v>400</v>
      </c>
      <c r="D192" s="3" t="s">
        <v>63</v>
      </c>
      <c r="E192" s="3" t="s">
        <v>62</v>
      </c>
      <c r="F192" s="7">
        <f>Ведомственная!G660</f>
        <v>21115.4</v>
      </c>
      <c r="G192" s="7">
        <f>Ведомственная!H660</f>
        <v>0</v>
      </c>
      <c r="H192" s="7">
        <f>Ведомственная!I660</f>
        <v>0</v>
      </c>
    </row>
    <row r="193" spans="1:8" ht="31.5" x14ac:dyDescent="0.25">
      <c r="A193" s="51" t="s">
        <v>707</v>
      </c>
      <c r="B193" s="20" t="s">
        <v>327</v>
      </c>
      <c r="C193" s="20"/>
      <c r="D193" s="3"/>
      <c r="E193" s="3"/>
      <c r="F193" s="7">
        <f>F194</f>
        <v>17308.2</v>
      </c>
      <c r="G193" s="7">
        <f t="shared" ref="G193:H193" si="96">G194</f>
        <v>26574.799999999999</v>
      </c>
      <c r="H193" s="7">
        <f t="shared" si="96"/>
        <v>0</v>
      </c>
    </row>
    <row r="194" spans="1:8" ht="31.5" x14ac:dyDescent="0.25">
      <c r="A194" s="51" t="s">
        <v>325</v>
      </c>
      <c r="B194" s="20" t="s">
        <v>328</v>
      </c>
      <c r="C194" s="20"/>
      <c r="D194" s="3"/>
      <c r="E194" s="3"/>
      <c r="F194" s="7">
        <f>F195+F196</f>
        <v>17308.2</v>
      </c>
      <c r="G194" s="7">
        <f t="shared" ref="G194:H194" si="97">G195+G196</f>
        <v>26574.799999999999</v>
      </c>
      <c r="H194" s="7">
        <f t="shared" si="97"/>
        <v>0</v>
      </c>
    </row>
    <row r="195" spans="1:8" ht="31.5" x14ac:dyDescent="0.25">
      <c r="A195" s="51" t="s">
        <v>101</v>
      </c>
      <c r="B195" s="20" t="s">
        <v>328</v>
      </c>
      <c r="C195" s="20">
        <v>400</v>
      </c>
      <c r="D195" s="3" t="s">
        <v>62</v>
      </c>
      <c r="E195" s="3" t="s">
        <v>20</v>
      </c>
      <c r="F195" s="7">
        <f>Ведомственная!G393</f>
        <v>8822.5</v>
      </c>
      <c r="G195" s="7">
        <f>Ведомственная!H393</f>
        <v>26574.799999999999</v>
      </c>
      <c r="H195" s="7">
        <f>Ведомственная!I393</f>
        <v>0</v>
      </c>
    </row>
    <row r="196" spans="1:8" ht="31.5" x14ac:dyDescent="0.25">
      <c r="A196" s="51" t="s">
        <v>101</v>
      </c>
      <c r="B196" s="20" t="s">
        <v>328</v>
      </c>
      <c r="C196" s="20">
        <v>400</v>
      </c>
      <c r="D196" s="3" t="s">
        <v>62</v>
      </c>
      <c r="E196" s="3" t="s">
        <v>62</v>
      </c>
      <c r="F196" s="7">
        <f>Ведомственная!G568</f>
        <v>8485.7000000000007</v>
      </c>
      <c r="G196" s="7">
        <f>Ведомственная!H568</f>
        <v>0</v>
      </c>
      <c r="H196" s="7">
        <f>Ведомственная!I568</f>
        <v>0</v>
      </c>
    </row>
    <row r="197" spans="1:8" ht="47.25" x14ac:dyDescent="0.25">
      <c r="A197" s="51" t="s">
        <v>724</v>
      </c>
      <c r="B197" s="20" t="s">
        <v>329</v>
      </c>
      <c r="C197" s="20"/>
      <c r="D197" s="3"/>
      <c r="E197" s="3"/>
      <c r="F197" s="7">
        <f>F198</f>
        <v>17877.599999999999</v>
      </c>
      <c r="G197" s="7">
        <f t="shared" ref="G197:H197" si="98">G198</f>
        <v>86886.1</v>
      </c>
      <c r="H197" s="7">
        <f t="shared" si="98"/>
        <v>0</v>
      </c>
    </row>
    <row r="198" spans="1:8" ht="31.5" x14ac:dyDescent="0.25">
      <c r="A198" s="51" t="s">
        <v>325</v>
      </c>
      <c r="B198" s="20" t="s">
        <v>330</v>
      </c>
      <c r="C198" s="20"/>
      <c r="D198" s="3"/>
      <c r="E198" s="3"/>
      <c r="F198" s="7">
        <f>SUM(F199:F201)</f>
        <v>17877.599999999999</v>
      </c>
      <c r="G198" s="7">
        <f t="shared" ref="G198:H198" si="99">SUM(G199:G201)</f>
        <v>86886.1</v>
      </c>
      <c r="H198" s="7">
        <f t="shared" si="99"/>
        <v>0</v>
      </c>
    </row>
    <row r="199" spans="1:8" ht="31.5" x14ac:dyDescent="0.25">
      <c r="A199" s="51" t="s">
        <v>101</v>
      </c>
      <c r="B199" s="20" t="s">
        <v>330</v>
      </c>
      <c r="C199" s="20">
        <v>400</v>
      </c>
      <c r="D199" s="3" t="s">
        <v>7</v>
      </c>
      <c r="E199" s="3" t="s">
        <v>9</v>
      </c>
      <c r="F199" s="7">
        <f>Ведомственная!G207</f>
        <v>1961.8</v>
      </c>
      <c r="G199" s="7">
        <f>Ведомственная!H207</f>
        <v>0</v>
      </c>
      <c r="H199" s="7">
        <f>Ведомственная!I207</f>
        <v>0</v>
      </c>
    </row>
    <row r="200" spans="1:8" ht="31.5" x14ac:dyDescent="0.25">
      <c r="A200" s="51" t="s">
        <v>101</v>
      </c>
      <c r="B200" s="20" t="s">
        <v>330</v>
      </c>
      <c r="C200" s="20">
        <v>400</v>
      </c>
      <c r="D200" s="3" t="s">
        <v>7</v>
      </c>
      <c r="E200" s="3" t="s">
        <v>65</v>
      </c>
      <c r="F200" s="7">
        <f>Ведомственная!G238</f>
        <v>7035.8</v>
      </c>
      <c r="G200" s="7">
        <f>Ведомственная!H238</f>
        <v>86886.1</v>
      </c>
      <c r="H200" s="7">
        <f>Ведомственная!I238</f>
        <v>0</v>
      </c>
    </row>
    <row r="201" spans="1:8" ht="31.5" x14ac:dyDescent="0.25">
      <c r="A201" s="51" t="s">
        <v>101</v>
      </c>
      <c r="B201" s="20" t="s">
        <v>330</v>
      </c>
      <c r="C201" s="20">
        <v>400</v>
      </c>
      <c r="D201" s="3" t="s">
        <v>62</v>
      </c>
      <c r="E201" s="3" t="s">
        <v>24</v>
      </c>
      <c r="F201" s="7">
        <f>Ведомственная!G440</f>
        <v>8880</v>
      </c>
      <c r="G201" s="7">
        <f>Ведомственная!H440</f>
        <v>0</v>
      </c>
      <c r="H201" s="7">
        <f>Ведомственная!I440</f>
        <v>0</v>
      </c>
    </row>
    <row r="202" spans="1:8" x14ac:dyDescent="0.25">
      <c r="A202" s="51" t="s">
        <v>331</v>
      </c>
      <c r="B202" s="20" t="s">
        <v>332</v>
      </c>
      <c r="C202" s="20"/>
      <c r="D202" s="3"/>
      <c r="E202" s="3"/>
      <c r="F202" s="7">
        <f>F203</f>
        <v>9878.5</v>
      </c>
      <c r="G202" s="7">
        <f t="shared" ref="G202:H202" si="100">G203</f>
        <v>7538.6</v>
      </c>
      <c r="H202" s="7">
        <f t="shared" si="100"/>
        <v>0</v>
      </c>
    </row>
    <row r="203" spans="1:8" ht="31.5" x14ac:dyDescent="0.25">
      <c r="A203" s="51" t="s">
        <v>325</v>
      </c>
      <c r="B203" s="20" t="s">
        <v>333</v>
      </c>
      <c r="C203" s="20"/>
      <c r="D203" s="3"/>
      <c r="E203" s="3"/>
      <c r="F203" s="7">
        <f>SUM(F204:F204)</f>
        <v>9878.5</v>
      </c>
      <c r="G203" s="7">
        <f>SUM(G204:G204)</f>
        <v>7538.6</v>
      </c>
      <c r="H203" s="7">
        <f>SUM(H204:H204)</f>
        <v>0</v>
      </c>
    </row>
    <row r="204" spans="1:8" ht="31.5" x14ac:dyDescent="0.25">
      <c r="A204" s="51" t="s">
        <v>101</v>
      </c>
      <c r="B204" s="20" t="s">
        <v>333</v>
      </c>
      <c r="C204" s="20">
        <v>400</v>
      </c>
      <c r="D204" s="3" t="s">
        <v>62</v>
      </c>
      <c r="E204" s="3" t="s">
        <v>20</v>
      </c>
      <c r="F204" s="7">
        <f>Ведомственная!G396</f>
        <v>9878.5</v>
      </c>
      <c r="G204" s="7">
        <f>Ведомственная!H396</f>
        <v>7538.6</v>
      </c>
      <c r="H204" s="7">
        <f>Ведомственная!I396</f>
        <v>0</v>
      </c>
    </row>
    <row r="205" spans="1:8" ht="63" x14ac:dyDescent="0.25">
      <c r="A205" s="51" t="s">
        <v>334</v>
      </c>
      <c r="B205" s="20" t="s">
        <v>335</v>
      </c>
      <c r="C205" s="20"/>
      <c r="D205" s="3"/>
      <c r="E205" s="3"/>
      <c r="F205" s="7">
        <f>F206</f>
        <v>27467.1</v>
      </c>
      <c r="G205" s="7">
        <f t="shared" ref="G205:H206" si="101">G206</f>
        <v>51350</v>
      </c>
      <c r="H205" s="7">
        <f t="shared" si="101"/>
        <v>57550</v>
      </c>
    </row>
    <row r="206" spans="1:8" x14ac:dyDescent="0.25">
      <c r="A206" s="2" t="s">
        <v>235</v>
      </c>
      <c r="B206" s="20" t="s">
        <v>336</v>
      </c>
      <c r="C206" s="20"/>
      <c r="D206" s="3"/>
      <c r="E206" s="3"/>
      <c r="F206" s="7">
        <f>F207</f>
        <v>27467.1</v>
      </c>
      <c r="G206" s="7">
        <f t="shared" si="101"/>
        <v>51350</v>
      </c>
      <c r="H206" s="7">
        <f t="shared" si="101"/>
        <v>57550</v>
      </c>
    </row>
    <row r="207" spans="1:8" ht="31.5" x14ac:dyDescent="0.25">
      <c r="A207" s="22" t="s">
        <v>22</v>
      </c>
      <c r="B207" s="20" t="s">
        <v>336</v>
      </c>
      <c r="C207" s="20">
        <v>200</v>
      </c>
      <c r="D207" s="3" t="s">
        <v>9</v>
      </c>
      <c r="E207" s="3" t="s">
        <v>17</v>
      </c>
      <c r="F207" s="7">
        <f>Ведомственная!G630</f>
        <v>27467.1</v>
      </c>
      <c r="G207" s="7">
        <f>Ведомственная!H630</f>
        <v>51350</v>
      </c>
      <c r="H207" s="7">
        <f>Ведомственная!I630</f>
        <v>57550</v>
      </c>
    </row>
    <row r="208" spans="1:8" ht="47.25" x14ac:dyDescent="0.25">
      <c r="A208" s="53" t="s">
        <v>717</v>
      </c>
      <c r="B208" s="54" t="s">
        <v>161</v>
      </c>
      <c r="C208" s="54"/>
      <c r="D208" s="58"/>
      <c r="E208" s="58"/>
      <c r="F208" s="56">
        <f>F209</f>
        <v>1808.8</v>
      </c>
      <c r="G208" s="56">
        <f t="shared" ref="G208:H208" si="102">G209</f>
        <v>1000</v>
      </c>
      <c r="H208" s="56">
        <f t="shared" si="102"/>
        <v>1000</v>
      </c>
    </row>
    <row r="209" spans="1:8" x14ac:dyDescent="0.25">
      <c r="A209" s="158" t="s">
        <v>168</v>
      </c>
      <c r="B209" s="20" t="s">
        <v>195</v>
      </c>
      <c r="C209" s="159"/>
      <c r="D209" s="3"/>
      <c r="E209" s="3"/>
      <c r="F209" s="7">
        <f>F210</f>
        <v>1808.8</v>
      </c>
      <c r="G209" s="7">
        <f t="shared" ref="G209:H209" si="103">G210</f>
        <v>1000</v>
      </c>
      <c r="H209" s="7">
        <f t="shared" si="103"/>
        <v>1000</v>
      </c>
    </row>
    <row r="210" spans="1:8" ht="47.25" x14ac:dyDescent="0.25">
      <c r="A210" s="158" t="s">
        <v>294</v>
      </c>
      <c r="B210" s="20" t="s">
        <v>192</v>
      </c>
      <c r="C210" s="159"/>
      <c r="D210" s="3"/>
      <c r="E210" s="3"/>
      <c r="F210" s="7">
        <f>F211</f>
        <v>1808.8</v>
      </c>
      <c r="G210" s="7">
        <f t="shared" ref="G210:H210" si="104">G211</f>
        <v>1000</v>
      </c>
      <c r="H210" s="7">
        <f t="shared" si="104"/>
        <v>1000</v>
      </c>
    </row>
    <row r="211" spans="1:8" ht="37.5" customHeight="1" x14ac:dyDescent="0.25">
      <c r="A211" s="158" t="s">
        <v>349</v>
      </c>
      <c r="B211" s="20" t="s">
        <v>194</v>
      </c>
      <c r="C211" s="159"/>
      <c r="D211" s="3"/>
      <c r="E211" s="3"/>
      <c r="F211" s="7">
        <f>F212</f>
        <v>1808.8</v>
      </c>
      <c r="G211" s="7">
        <f t="shared" ref="G211:H211" si="105">G212</f>
        <v>1000</v>
      </c>
      <c r="H211" s="7">
        <f t="shared" si="105"/>
        <v>1000</v>
      </c>
    </row>
    <row r="212" spans="1:8" ht="31.5" x14ac:dyDescent="0.25">
      <c r="A212" s="22" t="s">
        <v>91</v>
      </c>
      <c r="B212" s="20" t="s">
        <v>194</v>
      </c>
      <c r="C212" s="159" t="s">
        <v>50</v>
      </c>
      <c r="D212" s="3" t="s">
        <v>7</v>
      </c>
      <c r="E212" s="3" t="s">
        <v>12</v>
      </c>
      <c r="F212" s="7">
        <f>Ведомственная!G341</f>
        <v>1808.8</v>
      </c>
      <c r="G212" s="7">
        <f>Ведомственная!H341</f>
        <v>1000</v>
      </c>
      <c r="H212" s="7">
        <f>Ведомственная!I341</f>
        <v>1000</v>
      </c>
    </row>
    <row r="213" spans="1:8" ht="31.5" x14ac:dyDescent="0.25">
      <c r="A213" s="53" t="s">
        <v>729</v>
      </c>
      <c r="B213" s="54" t="s">
        <v>156</v>
      </c>
      <c r="C213" s="54"/>
      <c r="D213" s="58"/>
      <c r="E213" s="58"/>
      <c r="F213" s="56">
        <f>F214</f>
        <v>0</v>
      </c>
      <c r="G213" s="56">
        <f t="shared" ref="G213:G214" si="106">G214</f>
        <v>200</v>
      </c>
      <c r="H213" s="56">
        <f t="shared" ref="H213:H214" si="107">H214</f>
        <v>200</v>
      </c>
    </row>
    <row r="214" spans="1:8" x14ac:dyDescent="0.25">
      <c r="A214" s="158" t="s">
        <v>168</v>
      </c>
      <c r="B214" s="20" t="s">
        <v>196</v>
      </c>
      <c r="C214" s="20"/>
      <c r="D214" s="3"/>
      <c r="E214" s="3"/>
      <c r="F214" s="7">
        <f>F215</f>
        <v>0</v>
      </c>
      <c r="G214" s="7">
        <f t="shared" si="106"/>
        <v>200</v>
      </c>
      <c r="H214" s="7">
        <f t="shared" si="107"/>
        <v>200</v>
      </c>
    </row>
    <row r="215" spans="1:8" ht="47.25" x14ac:dyDescent="0.25">
      <c r="A215" s="2" t="s">
        <v>289</v>
      </c>
      <c r="B215" s="20" t="s">
        <v>197</v>
      </c>
      <c r="C215" s="20"/>
      <c r="D215" s="3"/>
      <c r="E215" s="3"/>
      <c r="F215" s="7">
        <f>F216</f>
        <v>0</v>
      </c>
      <c r="G215" s="7">
        <f t="shared" ref="G215:H215" si="108">G216</f>
        <v>200</v>
      </c>
      <c r="H215" s="7">
        <f t="shared" si="108"/>
        <v>200</v>
      </c>
    </row>
    <row r="216" spans="1:8" x14ac:dyDescent="0.25">
      <c r="A216" s="158" t="s">
        <v>18</v>
      </c>
      <c r="B216" s="20" t="s">
        <v>290</v>
      </c>
      <c r="C216" s="20"/>
      <c r="D216" s="3"/>
      <c r="E216" s="3"/>
      <c r="F216" s="7">
        <f>F217</f>
        <v>0</v>
      </c>
      <c r="G216" s="7">
        <f t="shared" ref="G216:H216" si="109">G217</f>
        <v>200</v>
      </c>
      <c r="H216" s="7">
        <f t="shared" si="109"/>
        <v>200</v>
      </c>
    </row>
    <row r="217" spans="1:8" ht="31.5" x14ac:dyDescent="0.25">
      <c r="A217" s="22" t="s">
        <v>22</v>
      </c>
      <c r="B217" s="20" t="s">
        <v>290</v>
      </c>
      <c r="C217" s="20">
        <v>200</v>
      </c>
      <c r="D217" s="3" t="s">
        <v>7</v>
      </c>
      <c r="E217" s="3" t="s">
        <v>12</v>
      </c>
      <c r="F217" s="7">
        <f>Ведомственная!G346</f>
        <v>0</v>
      </c>
      <c r="G217" s="7">
        <f>Ведомственная!H346</f>
        <v>200</v>
      </c>
      <c r="H217" s="7">
        <f>Ведомственная!I346</f>
        <v>200</v>
      </c>
    </row>
    <row r="218" spans="1:8" ht="31.5" x14ac:dyDescent="0.25">
      <c r="A218" s="53" t="s">
        <v>115</v>
      </c>
      <c r="B218" s="57" t="s">
        <v>157</v>
      </c>
      <c r="C218" s="54"/>
      <c r="D218" s="58"/>
      <c r="E218" s="58"/>
      <c r="F218" s="56">
        <f>F219</f>
        <v>7300</v>
      </c>
      <c r="G218" s="56">
        <f t="shared" ref="G218:H218" si="110">G219</f>
        <v>5750</v>
      </c>
      <c r="H218" s="56">
        <f t="shared" si="110"/>
        <v>5750</v>
      </c>
    </row>
    <row r="219" spans="1:8" x14ac:dyDescent="0.25">
      <c r="A219" s="158" t="s">
        <v>168</v>
      </c>
      <c r="B219" s="159" t="s">
        <v>198</v>
      </c>
      <c r="C219" s="20"/>
      <c r="D219" s="3"/>
      <c r="E219" s="3"/>
      <c r="F219" s="7">
        <f>F220+F223</f>
        <v>7300</v>
      </c>
      <c r="G219" s="7">
        <f t="shared" ref="G219:H219" si="111">G220+G223</f>
        <v>5750</v>
      </c>
      <c r="H219" s="7">
        <f t="shared" si="111"/>
        <v>5750</v>
      </c>
    </row>
    <row r="220" spans="1:8" ht="47.25" x14ac:dyDescent="0.25">
      <c r="A220" s="158" t="s">
        <v>231</v>
      </c>
      <c r="B220" s="159" t="s">
        <v>199</v>
      </c>
      <c r="C220" s="20"/>
      <c r="D220" s="3"/>
      <c r="E220" s="3"/>
      <c r="F220" s="7">
        <f>F221</f>
        <v>6200</v>
      </c>
      <c r="G220" s="7">
        <f t="shared" ref="G220:H220" si="112">G221</f>
        <v>5000</v>
      </c>
      <c r="H220" s="7">
        <f t="shared" si="112"/>
        <v>5000</v>
      </c>
    </row>
    <row r="221" spans="1:8" ht="47.25" x14ac:dyDescent="0.25">
      <c r="A221" s="158" t="s">
        <v>132</v>
      </c>
      <c r="B221" s="159" t="s">
        <v>200</v>
      </c>
      <c r="C221" s="159"/>
      <c r="D221" s="3"/>
      <c r="E221" s="3"/>
      <c r="F221" s="7">
        <f>F222</f>
        <v>6200</v>
      </c>
      <c r="G221" s="7">
        <f t="shared" ref="G221:H221" si="113">G222</f>
        <v>5000</v>
      </c>
      <c r="H221" s="7">
        <f t="shared" si="113"/>
        <v>5000</v>
      </c>
    </row>
    <row r="222" spans="1:8" ht="31.5" x14ac:dyDescent="0.25">
      <c r="A222" s="158" t="s">
        <v>91</v>
      </c>
      <c r="B222" s="159" t="s">
        <v>200</v>
      </c>
      <c r="C222" s="159" t="s">
        <v>50</v>
      </c>
      <c r="D222" s="3" t="s">
        <v>7</v>
      </c>
      <c r="E222" s="3" t="s">
        <v>12</v>
      </c>
      <c r="F222" s="7">
        <f>SUM(Ведомственная!G351)</f>
        <v>6200</v>
      </c>
      <c r="G222" s="7">
        <f>SUM(Ведомственная!H351)</f>
        <v>5000</v>
      </c>
      <c r="H222" s="7">
        <f>SUM(Ведомственная!I351)</f>
        <v>5000</v>
      </c>
    </row>
    <row r="223" spans="1:8" ht="31.5" x14ac:dyDescent="0.25">
      <c r="A223" s="158" t="s">
        <v>232</v>
      </c>
      <c r="B223" s="159" t="s">
        <v>201</v>
      </c>
      <c r="C223" s="159"/>
      <c r="D223" s="3"/>
      <c r="E223" s="3"/>
      <c r="F223" s="7">
        <f>F224</f>
        <v>1100</v>
      </c>
      <c r="G223" s="7">
        <f t="shared" ref="G223:H223" si="114">G224</f>
        <v>750</v>
      </c>
      <c r="H223" s="7">
        <f t="shared" si="114"/>
        <v>750</v>
      </c>
    </row>
    <row r="224" spans="1:8" ht="47.25" x14ac:dyDescent="0.25">
      <c r="A224" s="158" t="s">
        <v>132</v>
      </c>
      <c r="B224" s="159" t="s">
        <v>202</v>
      </c>
      <c r="C224" s="159"/>
      <c r="D224" s="3"/>
      <c r="E224" s="3"/>
      <c r="F224" s="7">
        <f>F225</f>
        <v>1100</v>
      </c>
      <c r="G224" s="7">
        <f t="shared" ref="G224:H224" si="115">G225</f>
        <v>750</v>
      </c>
      <c r="H224" s="7">
        <f t="shared" si="115"/>
        <v>750</v>
      </c>
    </row>
    <row r="225" spans="1:8" ht="31.5" x14ac:dyDescent="0.25">
      <c r="A225" s="158" t="s">
        <v>91</v>
      </c>
      <c r="B225" s="159" t="s">
        <v>202</v>
      </c>
      <c r="C225" s="159" t="s">
        <v>50</v>
      </c>
      <c r="D225" s="3" t="s">
        <v>7</v>
      </c>
      <c r="E225" s="3" t="s">
        <v>12</v>
      </c>
      <c r="F225" s="7">
        <f>Ведомственная!G354</f>
        <v>1100</v>
      </c>
      <c r="G225" s="7">
        <f>Ведомственная!H354</f>
        <v>750</v>
      </c>
      <c r="H225" s="7">
        <f>Ведомственная!I354</f>
        <v>750</v>
      </c>
    </row>
    <row r="226" spans="1:8" ht="47.25" x14ac:dyDescent="0.25">
      <c r="A226" s="53" t="s">
        <v>114</v>
      </c>
      <c r="B226" s="54" t="s">
        <v>153</v>
      </c>
      <c r="C226" s="54"/>
      <c r="D226" s="58"/>
      <c r="E226" s="58"/>
      <c r="F226" s="56">
        <f>F227</f>
        <v>8875.9</v>
      </c>
      <c r="G226" s="56">
        <f t="shared" ref="G226:H226" si="116">G227</f>
        <v>8828.4</v>
      </c>
      <c r="H226" s="56">
        <f t="shared" si="116"/>
        <v>8828.4</v>
      </c>
    </row>
    <row r="227" spans="1:8" x14ac:dyDescent="0.25">
      <c r="A227" s="158" t="s">
        <v>168</v>
      </c>
      <c r="B227" s="20" t="s">
        <v>184</v>
      </c>
      <c r="C227" s="20"/>
      <c r="D227" s="3"/>
      <c r="E227" s="3"/>
      <c r="F227" s="7">
        <f>F228+F231</f>
        <v>8875.9</v>
      </c>
      <c r="G227" s="7">
        <f t="shared" ref="G227:H227" si="117">G228+G231</f>
        <v>8828.4</v>
      </c>
      <c r="H227" s="7">
        <f t="shared" si="117"/>
        <v>8828.4</v>
      </c>
    </row>
    <row r="228" spans="1:8" ht="31.5" x14ac:dyDescent="0.25">
      <c r="A228" s="158" t="s">
        <v>242</v>
      </c>
      <c r="B228" s="20" t="s">
        <v>186</v>
      </c>
      <c r="C228" s="20"/>
      <c r="D228" s="3"/>
      <c r="E228" s="3"/>
      <c r="F228" s="7">
        <f>F229</f>
        <v>8639.5</v>
      </c>
      <c r="G228" s="7">
        <f t="shared" ref="G228:H228" si="118">G229</f>
        <v>8592</v>
      </c>
      <c r="H228" s="7">
        <f t="shared" si="118"/>
        <v>8592</v>
      </c>
    </row>
    <row r="229" spans="1:8" x14ac:dyDescent="0.25">
      <c r="A229" s="158" t="s">
        <v>251</v>
      </c>
      <c r="B229" s="20" t="s">
        <v>252</v>
      </c>
      <c r="C229" s="20"/>
      <c r="D229" s="3"/>
      <c r="E229" s="3"/>
      <c r="F229" s="7">
        <f>F230</f>
        <v>8639.5</v>
      </c>
      <c r="G229" s="7">
        <f t="shared" ref="G229:H229" si="119">G230</f>
        <v>8592</v>
      </c>
      <c r="H229" s="7">
        <f t="shared" si="119"/>
        <v>8592</v>
      </c>
    </row>
    <row r="230" spans="1:8" ht="31.5" x14ac:dyDescent="0.25">
      <c r="A230" s="158" t="s">
        <v>91</v>
      </c>
      <c r="B230" s="20" t="s">
        <v>252</v>
      </c>
      <c r="C230" s="20">
        <v>600</v>
      </c>
      <c r="D230" s="3" t="s">
        <v>17</v>
      </c>
      <c r="E230" s="3" t="s">
        <v>35</v>
      </c>
      <c r="F230" s="7">
        <f>SUM(Ведомственная!G121)</f>
        <v>8639.5</v>
      </c>
      <c r="G230" s="7">
        <f>SUM(Ведомственная!H121)</f>
        <v>8592</v>
      </c>
      <c r="H230" s="7">
        <f>SUM(Ведомственная!I121)</f>
        <v>8592</v>
      </c>
    </row>
    <row r="231" spans="1:8" ht="31.5" x14ac:dyDescent="0.25">
      <c r="A231" s="158" t="s">
        <v>243</v>
      </c>
      <c r="B231" s="20" t="s">
        <v>187</v>
      </c>
      <c r="C231" s="20"/>
      <c r="D231" s="3"/>
      <c r="E231" s="3"/>
      <c r="F231" s="7">
        <f>F232</f>
        <v>236.4</v>
      </c>
      <c r="G231" s="7">
        <f t="shared" ref="G231:H231" si="120">G232</f>
        <v>236.4</v>
      </c>
      <c r="H231" s="7">
        <f t="shared" si="120"/>
        <v>236.4</v>
      </c>
    </row>
    <row r="232" spans="1:8" ht="63" x14ac:dyDescent="0.25">
      <c r="A232" s="158" t="s">
        <v>344</v>
      </c>
      <c r="B232" s="20" t="s">
        <v>244</v>
      </c>
      <c r="C232" s="20"/>
      <c r="D232" s="3"/>
      <c r="E232" s="3"/>
      <c r="F232" s="7">
        <f>F233</f>
        <v>236.4</v>
      </c>
      <c r="G232" s="7">
        <f t="shared" ref="G232:H232" si="121">G233</f>
        <v>236.4</v>
      </c>
      <c r="H232" s="7">
        <f t="shared" si="121"/>
        <v>236.4</v>
      </c>
    </row>
    <row r="233" spans="1:8" ht="31.5" x14ac:dyDescent="0.25">
      <c r="A233" s="158" t="s">
        <v>91</v>
      </c>
      <c r="B233" s="20" t="s">
        <v>244</v>
      </c>
      <c r="C233" s="20">
        <v>600</v>
      </c>
      <c r="D233" s="3" t="s">
        <v>17</v>
      </c>
      <c r="E233" s="3" t="s">
        <v>35</v>
      </c>
      <c r="F233" s="7">
        <f>Ведомственная!G124</f>
        <v>236.4</v>
      </c>
      <c r="G233" s="7">
        <f>Ведомственная!H124</f>
        <v>236.4</v>
      </c>
      <c r="H233" s="7">
        <f>Ведомственная!I124</f>
        <v>236.4</v>
      </c>
    </row>
    <row r="234" spans="1:8" x14ac:dyDescent="0.25">
      <c r="A234" s="53" t="s">
        <v>264</v>
      </c>
      <c r="B234" s="54" t="s">
        <v>263</v>
      </c>
      <c r="C234" s="54"/>
      <c r="D234" s="58"/>
      <c r="E234" s="58"/>
      <c r="F234" s="56">
        <f>F235+F239</f>
        <v>38881</v>
      </c>
      <c r="G234" s="56">
        <f t="shared" ref="G234:H234" si="122">G235+G239</f>
        <v>30149.200000000001</v>
      </c>
      <c r="H234" s="56">
        <f t="shared" si="122"/>
        <v>30149.200000000001</v>
      </c>
    </row>
    <row r="235" spans="1:8" ht="31.5" x14ac:dyDescent="0.25">
      <c r="A235" s="21" t="s">
        <v>167</v>
      </c>
      <c r="B235" s="20" t="s">
        <v>559</v>
      </c>
      <c r="C235" s="20"/>
      <c r="D235" s="3"/>
      <c r="E235" s="3"/>
      <c r="F235" s="7">
        <f>F236</f>
        <v>6000</v>
      </c>
      <c r="G235" s="7">
        <f t="shared" ref="G235" si="123">G236</f>
        <v>0</v>
      </c>
      <c r="H235" s="7">
        <f t="shared" ref="H235" si="124">H236</f>
        <v>0</v>
      </c>
    </row>
    <row r="236" spans="1:8" ht="31.5" x14ac:dyDescent="0.25">
      <c r="A236" s="158" t="s">
        <v>560</v>
      </c>
      <c r="B236" s="20" t="s">
        <v>721</v>
      </c>
      <c r="C236" s="20"/>
      <c r="D236" s="3"/>
      <c r="E236" s="3"/>
      <c r="F236" s="7">
        <f>F237</f>
        <v>6000</v>
      </c>
      <c r="G236" s="7">
        <f t="shared" ref="G236:H236" si="125">G237</f>
        <v>0</v>
      </c>
      <c r="H236" s="7">
        <f t="shared" si="125"/>
        <v>0</v>
      </c>
    </row>
    <row r="237" spans="1:8" ht="31.5" x14ac:dyDescent="0.25">
      <c r="A237" s="158" t="s">
        <v>740</v>
      </c>
      <c r="B237" s="20" t="s">
        <v>738</v>
      </c>
      <c r="C237" s="20"/>
      <c r="D237" s="3"/>
      <c r="E237" s="3"/>
      <c r="F237" s="7">
        <f>F238</f>
        <v>6000</v>
      </c>
      <c r="G237" s="7">
        <f t="shared" ref="G237:H237" si="126">G238</f>
        <v>0</v>
      </c>
      <c r="H237" s="7">
        <f t="shared" si="126"/>
        <v>0</v>
      </c>
    </row>
    <row r="238" spans="1:8" ht="31.5" x14ac:dyDescent="0.25">
      <c r="A238" s="22" t="s">
        <v>22</v>
      </c>
      <c r="B238" s="20" t="s">
        <v>738</v>
      </c>
      <c r="C238" s="20">
        <v>200</v>
      </c>
      <c r="D238" s="3" t="s">
        <v>62</v>
      </c>
      <c r="E238" s="3" t="s">
        <v>24</v>
      </c>
      <c r="F238" s="7">
        <f>Ведомственная!G445</f>
        <v>6000</v>
      </c>
      <c r="G238" s="7">
        <f>Ведомственная!H445</f>
        <v>0</v>
      </c>
      <c r="H238" s="7">
        <f>Ведомственная!I445</f>
        <v>0</v>
      </c>
    </row>
    <row r="239" spans="1:8" x14ac:dyDescent="0.25">
      <c r="A239" s="158" t="s">
        <v>168</v>
      </c>
      <c r="B239" s="20" t="s">
        <v>561</v>
      </c>
      <c r="C239" s="20"/>
      <c r="D239" s="3"/>
      <c r="E239" s="3"/>
      <c r="F239" s="7">
        <f>F240</f>
        <v>32881</v>
      </c>
      <c r="G239" s="7">
        <f t="shared" ref="G239:H239" si="127">G240</f>
        <v>30149.200000000001</v>
      </c>
      <c r="H239" s="7">
        <f t="shared" si="127"/>
        <v>30149.200000000001</v>
      </c>
    </row>
    <row r="240" spans="1:8" ht="31.5" x14ac:dyDescent="0.25">
      <c r="A240" s="158" t="s">
        <v>562</v>
      </c>
      <c r="B240" s="20" t="s">
        <v>563</v>
      </c>
      <c r="C240" s="20"/>
      <c r="D240" s="3"/>
      <c r="E240" s="3"/>
      <c r="F240" s="7">
        <f>F241</f>
        <v>32881</v>
      </c>
      <c r="G240" s="7">
        <f t="shared" ref="G240:H240" si="128">G241</f>
        <v>30149.200000000001</v>
      </c>
      <c r="H240" s="7">
        <f t="shared" si="128"/>
        <v>30149.200000000001</v>
      </c>
    </row>
    <row r="241" spans="1:8" x14ac:dyDescent="0.25">
      <c r="A241" s="21" t="s">
        <v>18</v>
      </c>
      <c r="B241" s="20" t="s">
        <v>564</v>
      </c>
      <c r="C241" s="20"/>
      <c r="D241" s="3"/>
      <c r="E241" s="3"/>
      <c r="F241" s="7">
        <f>F242</f>
        <v>32881</v>
      </c>
      <c r="G241" s="7">
        <f t="shared" ref="G241:H241" si="129">G242</f>
        <v>30149.200000000001</v>
      </c>
      <c r="H241" s="7">
        <f t="shared" si="129"/>
        <v>30149.200000000001</v>
      </c>
    </row>
    <row r="242" spans="1:8" ht="31.5" x14ac:dyDescent="0.25">
      <c r="A242" s="22" t="s">
        <v>22</v>
      </c>
      <c r="B242" s="20" t="s">
        <v>564</v>
      </c>
      <c r="C242" s="20">
        <v>200</v>
      </c>
      <c r="D242" s="3" t="s">
        <v>62</v>
      </c>
      <c r="E242" s="3" t="s">
        <v>24</v>
      </c>
      <c r="F242" s="7">
        <f>Ведомственная!G449</f>
        <v>32881</v>
      </c>
      <c r="G242" s="7">
        <f>Ведомственная!H449</f>
        <v>30149.200000000001</v>
      </c>
      <c r="H242" s="7">
        <f>Ведомственная!I449</f>
        <v>30149.200000000001</v>
      </c>
    </row>
    <row r="243" spans="1:8" ht="31.5" x14ac:dyDescent="0.25">
      <c r="A243" s="53" t="s">
        <v>266</v>
      </c>
      <c r="B243" s="54" t="s">
        <v>265</v>
      </c>
      <c r="C243" s="54"/>
      <c r="D243" s="58"/>
      <c r="E243" s="58"/>
      <c r="F243" s="56">
        <f>F244+F248</f>
        <v>86516.599999999991</v>
      </c>
      <c r="G243" s="56">
        <f t="shared" ref="G243:H243" si="130">G244+G248</f>
        <v>26560</v>
      </c>
      <c r="H243" s="56">
        <f t="shared" si="130"/>
        <v>90560</v>
      </c>
    </row>
    <row r="244" spans="1:8" x14ac:dyDescent="0.25">
      <c r="A244" s="21" t="s">
        <v>207</v>
      </c>
      <c r="B244" s="20" t="s">
        <v>566</v>
      </c>
      <c r="C244" s="20"/>
      <c r="D244" s="3"/>
      <c r="E244" s="3"/>
      <c r="F244" s="7">
        <f>F245</f>
        <v>1231.3</v>
      </c>
      <c r="G244" s="7">
        <f t="shared" ref="G244" si="131">G245</f>
        <v>0</v>
      </c>
      <c r="H244" s="7">
        <f t="shared" ref="H244" si="132">H245</f>
        <v>0</v>
      </c>
    </row>
    <row r="245" spans="1:8" ht="31.5" x14ac:dyDescent="0.25">
      <c r="A245" s="158" t="s">
        <v>567</v>
      </c>
      <c r="B245" s="20" t="s">
        <v>568</v>
      </c>
      <c r="C245" s="20"/>
      <c r="D245" s="3"/>
      <c r="E245" s="3"/>
      <c r="F245" s="7">
        <f>F246</f>
        <v>1231.3</v>
      </c>
      <c r="G245" s="7">
        <f t="shared" ref="G245:H245" si="133">G246</f>
        <v>0</v>
      </c>
      <c r="H245" s="7">
        <f t="shared" si="133"/>
        <v>0</v>
      </c>
    </row>
    <row r="246" spans="1:8" ht="47.25" x14ac:dyDescent="0.25">
      <c r="A246" s="158" t="s">
        <v>569</v>
      </c>
      <c r="B246" s="20" t="s">
        <v>570</v>
      </c>
      <c r="C246" s="20"/>
      <c r="D246" s="3"/>
      <c r="E246" s="3"/>
      <c r="F246" s="7">
        <f>F247</f>
        <v>1231.3</v>
      </c>
      <c r="G246" s="7">
        <f t="shared" ref="G246:H246" si="134">G247</f>
        <v>0</v>
      </c>
      <c r="H246" s="7">
        <f t="shared" si="134"/>
        <v>0</v>
      </c>
    </row>
    <row r="247" spans="1:8" ht="31.5" x14ac:dyDescent="0.25">
      <c r="A247" s="22" t="s">
        <v>22</v>
      </c>
      <c r="B247" s="20" t="s">
        <v>570</v>
      </c>
      <c r="C247" s="20">
        <v>200</v>
      </c>
      <c r="D247" s="3" t="s">
        <v>62</v>
      </c>
      <c r="E247" s="3" t="s">
        <v>24</v>
      </c>
      <c r="F247" s="7">
        <f>Ведомственная!G454</f>
        <v>1231.3</v>
      </c>
      <c r="G247" s="7">
        <f>Ведомственная!H454</f>
        <v>0</v>
      </c>
      <c r="H247" s="7">
        <f>Ведомственная!I454</f>
        <v>0</v>
      </c>
    </row>
    <row r="248" spans="1:8" x14ac:dyDescent="0.25">
      <c r="A248" s="158" t="s">
        <v>168</v>
      </c>
      <c r="B248" s="20" t="s">
        <v>571</v>
      </c>
      <c r="C248" s="20"/>
      <c r="D248" s="3"/>
      <c r="E248" s="3"/>
      <c r="F248" s="7">
        <f>F249+F254</f>
        <v>85285.299999999988</v>
      </c>
      <c r="G248" s="7">
        <f>G249+G254</f>
        <v>26560</v>
      </c>
      <c r="H248" s="7">
        <f>H249+H254</f>
        <v>90560</v>
      </c>
    </row>
    <row r="249" spans="1:8" ht="31.5" x14ac:dyDescent="0.25">
      <c r="A249" s="158" t="s">
        <v>572</v>
      </c>
      <c r="B249" s="20" t="s">
        <v>573</v>
      </c>
      <c r="C249" s="20"/>
      <c r="D249" s="3"/>
      <c r="E249" s="3"/>
      <c r="F249" s="7">
        <f>F250+F252</f>
        <v>82988.399999999994</v>
      </c>
      <c r="G249" s="7">
        <f>G250+G252</f>
        <v>26560</v>
      </c>
      <c r="H249" s="7">
        <f>H250+H252</f>
        <v>90560</v>
      </c>
    </row>
    <row r="250" spans="1:8" x14ac:dyDescent="0.25">
      <c r="A250" s="21" t="s">
        <v>18</v>
      </c>
      <c r="B250" s="20" t="s">
        <v>574</v>
      </c>
      <c r="C250" s="20"/>
      <c r="D250" s="3"/>
      <c r="E250" s="3"/>
      <c r="F250" s="7">
        <f>F251</f>
        <v>33967.699999999997</v>
      </c>
      <c r="G250" s="7">
        <f t="shared" ref="G250" si="135">G251</f>
        <v>6560</v>
      </c>
      <c r="H250" s="7">
        <f t="shared" ref="H250" si="136">H251</f>
        <v>70560</v>
      </c>
    </row>
    <row r="251" spans="1:8" ht="31.5" x14ac:dyDescent="0.25">
      <c r="A251" s="22" t="s">
        <v>22</v>
      </c>
      <c r="B251" s="20" t="s">
        <v>574</v>
      </c>
      <c r="C251" s="20">
        <v>200</v>
      </c>
      <c r="D251" s="3" t="s">
        <v>62</v>
      </c>
      <c r="E251" s="3" t="s">
        <v>24</v>
      </c>
      <c r="F251" s="7">
        <f>Ведомственная!G458</f>
        <v>33967.699999999997</v>
      </c>
      <c r="G251" s="7">
        <f>Ведомственная!H458</f>
        <v>6560</v>
      </c>
      <c r="H251" s="7">
        <f>Ведомственная!I458</f>
        <v>70560</v>
      </c>
    </row>
    <row r="252" spans="1:8" ht="47.25" x14ac:dyDescent="0.25">
      <c r="A252" s="22" t="s">
        <v>673</v>
      </c>
      <c r="B252" s="20" t="s">
        <v>674</v>
      </c>
      <c r="C252" s="3"/>
      <c r="D252" s="3"/>
      <c r="E252" s="3"/>
      <c r="F252" s="7">
        <f>F253</f>
        <v>49020.7</v>
      </c>
      <c r="G252" s="7">
        <f t="shared" ref="G252:H252" si="137">G253</f>
        <v>20000</v>
      </c>
      <c r="H252" s="7">
        <f t="shared" si="137"/>
        <v>20000</v>
      </c>
    </row>
    <row r="253" spans="1:8" ht="31.5" x14ac:dyDescent="0.25">
      <c r="A253" s="22" t="s">
        <v>22</v>
      </c>
      <c r="B253" s="20" t="s">
        <v>674</v>
      </c>
      <c r="C253" s="3" t="s">
        <v>32</v>
      </c>
      <c r="D253" s="3" t="s">
        <v>7</v>
      </c>
      <c r="E253" s="3" t="s">
        <v>65</v>
      </c>
      <c r="F253" s="7">
        <f>Ведомственная!G243</f>
        <v>49020.7</v>
      </c>
      <c r="G253" s="7">
        <f>Ведомственная!H243</f>
        <v>20000</v>
      </c>
      <c r="H253" s="7">
        <f>Ведомственная!I243</f>
        <v>20000</v>
      </c>
    </row>
    <row r="254" spans="1:8" ht="47.25" x14ac:dyDescent="0.25">
      <c r="A254" s="158" t="s">
        <v>575</v>
      </c>
      <c r="B254" s="20" t="s">
        <v>576</v>
      </c>
      <c r="C254" s="20"/>
      <c r="D254" s="3"/>
      <c r="E254" s="3"/>
      <c r="F254" s="7">
        <f>F255</f>
        <v>2296.9</v>
      </c>
      <c r="G254" s="7">
        <f t="shared" ref="G254:H254" si="138">G255</f>
        <v>0</v>
      </c>
      <c r="H254" s="7">
        <f t="shared" si="138"/>
        <v>0</v>
      </c>
    </row>
    <row r="255" spans="1:8" x14ac:dyDescent="0.25">
      <c r="A255" s="21" t="s">
        <v>18</v>
      </c>
      <c r="B255" s="20" t="s">
        <v>577</v>
      </c>
      <c r="C255" s="20"/>
      <c r="D255" s="3"/>
      <c r="E255" s="3"/>
      <c r="F255" s="7">
        <f>SUM(F256:F257)</f>
        <v>2296.9</v>
      </c>
      <c r="G255" s="7">
        <f t="shared" ref="G255:H255" si="139">SUM(G256:G257)</f>
        <v>0</v>
      </c>
      <c r="H255" s="7">
        <f t="shared" si="139"/>
        <v>0</v>
      </c>
    </row>
    <row r="256" spans="1:8" ht="31.5" x14ac:dyDescent="0.25">
      <c r="A256" s="22" t="s">
        <v>22</v>
      </c>
      <c r="B256" s="20" t="s">
        <v>577</v>
      </c>
      <c r="C256" s="20">
        <v>200</v>
      </c>
      <c r="D256" s="3" t="s">
        <v>62</v>
      </c>
      <c r="E256" s="3" t="s">
        <v>20</v>
      </c>
      <c r="F256" s="7">
        <f>Ведомственная!G401</f>
        <v>355</v>
      </c>
      <c r="G256" s="7">
        <f>Ведомственная!H401</f>
        <v>0</v>
      </c>
      <c r="H256" s="7">
        <f>Ведомственная!I401</f>
        <v>0</v>
      </c>
    </row>
    <row r="257" spans="1:8" ht="31.5" x14ac:dyDescent="0.25">
      <c r="A257" s="22" t="s">
        <v>22</v>
      </c>
      <c r="B257" s="20" t="s">
        <v>577</v>
      </c>
      <c r="C257" s="20">
        <v>200</v>
      </c>
      <c r="D257" s="3" t="s">
        <v>62</v>
      </c>
      <c r="E257" s="3" t="s">
        <v>24</v>
      </c>
      <c r="F257" s="7">
        <f>Ведомственная!G461</f>
        <v>1941.9</v>
      </c>
      <c r="G257" s="7">
        <f>Ведомственная!H461</f>
        <v>0</v>
      </c>
      <c r="H257" s="7">
        <f>Ведомственная!I461</f>
        <v>0</v>
      </c>
    </row>
    <row r="258" spans="1:8" ht="47.25" x14ac:dyDescent="0.25">
      <c r="A258" s="53" t="s">
        <v>275</v>
      </c>
      <c r="B258" s="54" t="s">
        <v>209</v>
      </c>
      <c r="C258" s="54"/>
      <c r="D258" s="58"/>
      <c r="E258" s="58"/>
      <c r="F258" s="56">
        <f>F259</f>
        <v>33635.200000000004</v>
      </c>
      <c r="G258" s="56">
        <f t="shared" ref="G258:G259" si="140">G259</f>
        <v>7329.4</v>
      </c>
      <c r="H258" s="56">
        <f t="shared" ref="H258:H259" si="141">H259</f>
        <v>30239.4</v>
      </c>
    </row>
    <row r="259" spans="1:8" x14ac:dyDescent="0.25">
      <c r="A259" s="158" t="s">
        <v>168</v>
      </c>
      <c r="B259" s="3" t="s">
        <v>211</v>
      </c>
      <c r="C259" s="3"/>
      <c r="D259" s="3"/>
      <c r="E259" s="3"/>
      <c r="F259" s="7">
        <f>F260</f>
        <v>33635.200000000004</v>
      </c>
      <c r="G259" s="7">
        <f t="shared" si="140"/>
        <v>7329.4</v>
      </c>
      <c r="H259" s="7">
        <f t="shared" si="141"/>
        <v>30239.4</v>
      </c>
    </row>
    <row r="260" spans="1:8" ht="31.5" x14ac:dyDescent="0.25">
      <c r="A260" s="158" t="s">
        <v>249</v>
      </c>
      <c r="B260" s="3" t="s">
        <v>210</v>
      </c>
      <c r="C260" s="3"/>
      <c r="D260" s="3"/>
      <c r="E260" s="3"/>
      <c r="F260" s="7">
        <f>F265+F263+F261</f>
        <v>33635.200000000004</v>
      </c>
      <c r="G260" s="7">
        <f t="shared" ref="G260:H260" si="142">G265+G263+G261</f>
        <v>7329.4</v>
      </c>
      <c r="H260" s="7">
        <f t="shared" si="142"/>
        <v>30239.4</v>
      </c>
    </row>
    <row r="261" spans="1:8" x14ac:dyDescent="0.25">
      <c r="A261" s="158" t="s">
        <v>578</v>
      </c>
      <c r="B261" s="3" t="s">
        <v>579</v>
      </c>
      <c r="C261" s="3"/>
      <c r="D261" s="3"/>
      <c r="E261" s="3"/>
      <c r="F261" s="7">
        <f>F262</f>
        <v>31378.9</v>
      </c>
      <c r="G261" s="7">
        <f t="shared" ref="G261:H261" si="143">G262</f>
        <v>5092.3999999999996</v>
      </c>
      <c r="H261" s="7">
        <f t="shared" si="143"/>
        <v>28002.400000000001</v>
      </c>
    </row>
    <row r="262" spans="1:8" ht="31.5" x14ac:dyDescent="0.25">
      <c r="A262" s="2" t="s">
        <v>22</v>
      </c>
      <c r="B262" s="3" t="s">
        <v>579</v>
      </c>
      <c r="C262" s="3" t="s">
        <v>32</v>
      </c>
      <c r="D262" s="3" t="s">
        <v>62</v>
      </c>
      <c r="E262" s="3" t="s">
        <v>24</v>
      </c>
      <c r="F262" s="7">
        <f>Ведомственная!G466</f>
        <v>31378.9</v>
      </c>
      <c r="G262" s="7">
        <f>Ведомственная!H466</f>
        <v>5092.3999999999996</v>
      </c>
      <c r="H262" s="7">
        <f>Ведомственная!I466</f>
        <v>28002.400000000001</v>
      </c>
    </row>
    <row r="263" spans="1:8" x14ac:dyDescent="0.25">
      <c r="A263" s="158" t="s">
        <v>544</v>
      </c>
      <c r="B263" s="3" t="s">
        <v>543</v>
      </c>
      <c r="C263" s="3"/>
      <c r="D263" s="3"/>
      <c r="E263" s="3"/>
      <c r="F263" s="7">
        <f>F264</f>
        <v>1899.3</v>
      </c>
      <c r="G263" s="7">
        <f t="shared" ref="G263:H263" si="144">G264</f>
        <v>1900</v>
      </c>
      <c r="H263" s="7">
        <f t="shared" si="144"/>
        <v>1900</v>
      </c>
    </row>
    <row r="264" spans="1:8" ht="31.5" x14ac:dyDescent="0.25">
      <c r="A264" s="2" t="s">
        <v>22</v>
      </c>
      <c r="B264" s="3" t="s">
        <v>543</v>
      </c>
      <c r="C264" s="3" t="s">
        <v>32</v>
      </c>
      <c r="D264" s="3" t="s">
        <v>62</v>
      </c>
      <c r="E264" s="3" t="s">
        <v>20</v>
      </c>
      <c r="F264" s="7">
        <f>Ведомственная!G406</f>
        <v>1899.3</v>
      </c>
      <c r="G264" s="7">
        <f>Ведомственная!H406</f>
        <v>1900</v>
      </c>
      <c r="H264" s="7">
        <f>Ведомственная!I406</f>
        <v>1900</v>
      </c>
    </row>
    <row r="265" spans="1:8" ht="31.5" x14ac:dyDescent="0.25">
      <c r="A265" s="2" t="s">
        <v>250</v>
      </c>
      <c r="B265" s="3" t="s">
        <v>293</v>
      </c>
      <c r="C265" s="3"/>
      <c r="D265" s="3"/>
      <c r="E265" s="3"/>
      <c r="F265" s="7">
        <f>F266</f>
        <v>357</v>
      </c>
      <c r="G265" s="7">
        <f t="shared" ref="G265:H265" si="145">G266</f>
        <v>337</v>
      </c>
      <c r="H265" s="7">
        <f t="shared" si="145"/>
        <v>337</v>
      </c>
    </row>
    <row r="266" spans="1:8" ht="31.5" x14ac:dyDescent="0.25">
      <c r="A266" s="2" t="s">
        <v>22</v>
      </c>
      <c r="B266" s="3" t="s">
        <v>293</v>
      </c>
      <c r="C266" s="3" t="s">
        <v>32</v>
      </c>
      <c r="D266" s="3" t="s">
        <v>26</v>
      </c>
      <c r="E266" s="3" t="s">
        <v>62</v>
      </c>
      <c r="F266" s="7">
        <f>Ведомственная!G600</f>
        <v>357</v>
      </c>
      <c r="G266" s="7">
        <f>Ведомственная!H600</f>
        <v>337</v>
      </c>
      <c r="H266" s="7">
        <f>Ведомственная!I600</f>
        <v>337</v>
      </c>
    </row>
    <row r="267" spans="1:8" ht="47.25" x14ac:dyDescent="0.25">
      <c r="A267" s="53" t="s">
        <v>268</v>
      </c>
      <c r="B267" s="54" t="s">
        <v>267</v>
      </c>
      <c r="C267" s="54"/>
      <c r="D267" s="58"/>
      <c r="E267" s="58"/>
      <c r="F267" s="56">
        <f>F272+F278+F268</f>
        <v>232795.1</v>
      </c>
      <c r="G267" s="56">
        <f t="shared" ref="G267:H267" si="146">G272+G278+G268</f>
        <v>258191.99999999997</v>
      </c>
      <c r="H267" s="56">
        <f t="shared" si="146"/>
        <v>170819.9</v>
      </c>
    </row>
    <row r="268" spans="1:8" ht="31.5" x14ac:dyDescent="0.25">
      <c r="A268" s="138" t="s">
        <v>167</v>
      </c>
      <c r="B268" s="3" t="s">
        <v>750</v>
      </c>
      <c r="C268" s="98"/>
      <c r="D268" s="3"/>
      <c r="E268" s="3"/>
      <c r="F268" s="7">
        <f>F269</f>
        <v>0</v>
      </c>
      <c r="G268" s="7">
        <f t="shared" ref="G268:H268" si="147">G269</f>
        <v>29704.9</v>
      </c>
      <c r="H268" s="7">
        <f t="shared" si="147"/>
        <v>39688.5</v>
      </c>
    </row>
    <row r="269" spans="1:8" ht="31.5" x14ac:dyDescent="0.25">
      <c r="A269" s="2" t="s">
        <v>751</v>
      </c>
      <c r="B269" s="3" t="s">
        <v>752</v>
      </c>
      <c r="C269" s="98"/>
      <c r="D269" s="3"/>
      <c r="E269" s="3"/>
      <c r="F269" s="7">
        <f>F270</f>
        <v>0</v>
      </c>
      <c r="G269" s="7">
        <f t="shared" ref="G269:H269" si="148">G270</f>
        <v>29704.9</v>
      </c>
      <c r="H269" s="7">
        <f t="shared" si="148"/>
        <v>39688.5</v>
      </c>
    </row>
    <row r="270" spans="1:8" ht="31.5" x14ac:dyDescent="0.25">
      <c r="A270" s="2" t="s">
        <v>749</v>
      </c>
      <c r="B270" s="3" t="s">
        <v>863</v>
      </c>
      <c r="C270" s="98"/>
      <c r="D270" s="3"/>
      <c r="E270" s="3"/>
      <c r="F270" s="7">
        <f>F271</f>
        <v>0</v>
      </c>
      <c r="G270" s="7">
        <f t="shared" ref="G270:H270" si="149">G271</f>
        <v>29704.9</v>
      </c>
      <c r="H270" s="7">
        <f t="shared" si="149"/>
        <v>39688.5</v>
      </c>
    </row>
    <row r="271" spans="1:8" ht="31.5" x14ac:dyDescent="0.25">
      <c r="A271" s="22" t="s">
        <v>22</v>
      </c>
      <c r="B271" s="3" t="s">
        <v>863</v>
      </c>
      <c r="C271" s="3" t="s">
        <v>32</v>
      </c>
      <c r="D271" s="3" t="s">
        <v>62</v>
      </c>
      <c r="E271" s="3" t="s">
        <v>20</v>
      </c>
      <c r="F271" s="7">
        <f>Ведомственная!G411</f>
        <v>0</v>
      </c>
      <c r="G271" s="7">
        <f>Ведомственная!H411</f>
        <v>29704.9</v>
      </c>
      <c r="H271" s="7">
        <f>Ведомственная!I411</f>
        <v>39688.5</v>
      </c>
    </row>
    <row r="272" spans="1:8" x14ac:dyDescent="0.25">
      <c r="A272" s="21" t="s">
        <v>207</v>
      </c>
      <c r="B272" s="20" t="s">
        <v>545</v>
      </c>
      <c r="C272" s="20"/>
      <c r="D272" s="3"/>
      <c r="E272" s="3"/>
      <c r="F272" s="7">
        <f>F273</f>
        <v>15515.1</v>
      </c>
      <c r="G272" s="7">
        <f t="shared" ref="G272:H274" si="150">G273</f>
        <v>8405</v>
      </c>
      <c r="H272" s="7">
        <f t="shared" si="150"/>
        <v>15906.7</v>
      </c>
    </row>
    <row r="273" spans="1:8" ht="31.5" x14ac:dyDescent="0.25">
      <c r="A273" s="158" t="s">
        <v>546</v>
      </c>
      <c r="B273" s="20" t="s">
        <v>547</v>
      </c>
      <c r="C273" s="20"/>
      <c r="D273" s="3"/>
      <c r="E273" s="3"/>
      <c r="F273" s="7">
        <f>F274+F276</f>
        <v>15515.1</v>
      </c>
      <c r="G273" s="7">
        <f t="shared" ref="G273:H273" si="151">G274+G276</f>
        <v>8405</v>
      </c>
      <c r="H273" s="7">
        <f t="shared" si="151"/>
        <v>15906.7</v>
      </c>
    </row>
    <row r="274" spans="1:8" ht="78.75" x14ac:dyDescent="0.25">
      <c r="A274" s="158" t="s">
        <v>548</v>
      </c>
      <c r="B274" s="20" t="s">
        <v>549</v>
      </c>
      <c r="C274" s="20"/>
      <c r="D274" s="3"/>
      <c r="E274" s="3"/>
      <c r="F274" s="7">
        <f>F275</f>
        <v>2400.6</v>
      </c>
      <c r="G274" s="7">
        <f t="shared" si="150"/>
        <v>8405</v>
      </c>
      <c r="H274" s="7">
        <f t="shared" si="150"/>
        <v>15906.7</v>
      </c>
    </row>
    <row r="275" spans="1:8" ht="31.5" x14ac:dyDescent="0.25">
      <c r="A275" s="22" t="s">
        <v>22</v>
      </c>
      <c r="B275" s="20" t="s">
        <v>549</v>
      </c>
      <c r="C275" s="20">
        <v>200</v>
      </c>
      <c r="D275" s="3" t="s">
        <v>62</v>
      </c>
      <c r="E275" s="3" t="s">
        <v>20</v>
      </c>
      <c r="F275" s="7">
        <f>Ведомственная!G415</f>
        <v>2400.6</v>
      </c>
      <c r="G275" s="7">
        <f>Ведомственная!H415</f>
        <v>8405</v>
      </c>
      <c r="H275" s="7">
        <f>Ведомственная!I415</f>
        <v>15906.7</v>
      </c>
    </row>
    <row r="276" spans="1:8" ht="110.25" x14ac:dyDescent="0.25">
      <c r="A276" s="22" t="s">
        <v>992</v>
      </c>
      <c r="B276" s="20" t="s">
        <v>993</v>
      </c>
      <c r="C276" s="20"/>
      <c r="D276" s="3"/>
      <c r="E276" s="3"/>
      <c r="F276" s="7">
        <f>F277</f>
        <v>13114.5</v>
      </c>
      <c r="G276" s="7">
        <f t="shared" ref="G276:H276" si="152">G277</f>
        <v>0</v>
      </c>
      <c r="H276" s="7">
        <f t="shared" si="152"/>
        <v>0</v>
      </c>
    </row>
    <row r="277" spans="1:8" ht="31.5" x14ac:dyDescent="0.25">
      <c r="A277" s="22" t="s">
        <v>22</v>
      </c>
      <c r="B277" s="20" t="s">
        <v>993</v>
      </c>
      <c r="C277" s="20">
        <v>200</v>
      </c>
      <c r="D277" s="3" t="s">
        <v>62</v>
      </c>
      <c r="E277" s="3" t="s">
        <v>20</v>
      </c>
      <c r="F277" s="7">
        <f>Ведомственная!G417</f>
        <v>13114.5</v>
      </c>
      <c r="G277" s="7">
        <f>Ведомственная!H417</f>
        <v>0</v>
      </c>
      <c r="H277" s="7">
        <f>Ведомственная!I417</f>
        <v>0</v>
      </c>
    </row>
    <row r="278" spans="1:8" x14ac:dyDescent="0.25">
      <c r="A278" s="158" t="s">
        <v>168</v>
      </c>
      <c r="B278" s="20" t="s">
        <v>550</v>
      </c>
      <c r="C278" s="20"/>
      <c r="D278" s="3"/>
      <c r="E278" s="3"/>
      <c r="F278" s="7">
        <f>F279+F282+F285+F288</f>
        <v>217280</v>
      </c>
      <c r="G278" s="7">
        <f t="shared" ref="G278:H278" si="153">G279+G282+G285+G288</f>
        <v>220082.09999999998</v>
      </c>
      <c r="H278" s="7">
        <f t="shared" si="153"/>
        <v>115224.7</v>
      </c>
    </row>
    <row r="279" spans="1:8" ht="31.5" x14ac:dyDescent="0.25">
      <c r="A279" s="158" t="s">
        <v>691</v>
      </c>
      <c r="B279" s="20" t="s">
        <v>551</v>
      </c>
      <c r="C279" s="20"/>
      <c r="D279" s="3"/>
      <c r="E279" s="3"/>
      <c r="F279" s="7">
        <f>F280</f>
        <v>178778.4</v>
      </c>
      <c r="G279" s="7">
        <f t="shared" ref="G279:H280" si="154">G280</f>
        <v>193955.5</v>
      </c>
      <c r="H279" s="7">
        <f t="shared" si="154"/>
        <v>68973.899999999994</v>
      </c>
    </row>
    <row r="280" spans="1:8" x14ac:dyDescent="0.25">
      <c r="A280" s="21" t="s">
        <v>18</v>
      </c>
      <c r="B280" s="20" t="s">
        <v>552</v>
      </c>
      <c r="C280" s="20"/>
      <c r="D280" s="3"/>
      <c r="E280" s="3"/>
      <c r="F280" s="7">
        <f>F281</f>
        <v>178778.4</v>
      </c>
      <c r="G280" s="7">
        <f t="shared" si="154"/>
        <v>193955.5</v>
      </c>
      <c r="H280" s="7">
        <f t="shared" si="154"/>
        <v>68973.899999999994</v>
      </c>
    </row>
    <row r="281" spans="1:8" ht="31.5" x14ac:dyDescent="0.25">
      <c r="A281" s="22" t="s">
        <v>22</v>
      </c>
      <c r="B281" s="20" t="s">
        <v>552</v>
      </c>
      <c r="C281" s="20">
        <v>200</v>
      </c>
      <c r="D281" s="3" t="s">
        <v>62</v>
      </c>
      <c r="E281" s="3" t="s">
        <v>24</v>
      </c>
      <c r="F281" s="7">
        <f>Ведомственная!G471</f>
        <v>178778.4</v>
      </c>
      <c r="G281" s="7">
        <f>Ведомственная!H471</f>
        <v>193955.5</v>
      </c>
      <c r="H281" s="7">
        <f>Ведомственная!I471</f>
        <v>68973.899999999994</v>
      </c>
    </row>
    <row r="282" spans="1:8" ht="31.5" x14ac:dyDescent="0.25">
      <c r="A282" s="158" t="s">
        <v>553</v>
      </c>
      <c r="B282" s="20" t="s">
        <v>554</v>
      </c>
      <c r="C282" s="20"/>
      <c r="D282" s="3"/>
      <c r="E282" s="3"/>
      <c r="F282" s="7">
        <f>F283</f>
        <v>13032.6</v>
      </c>
      <c r="G282" s="7">
        <f t="shared" ref="G282:H283" si="155">G283</f>
        <v>17077.3</v>
      </c>
      <c r="H282" s="7">
        <f t="shared" si="155"/>
        <v>17077.3</v>
      </c>
    </row>
    <row r="283" spans="1:8" x14ac:dyDescent="0.25">
      <c r="A283" s="21" t="s">
        <v>18</v>
      </c>
      <c r="B283" s="20" t="s">
        <v>555</v>
      </c>
      <c r="C283" s="20"/>
      <c r="D283" s="3"/>
      <c r="E283" s="3"/>
      <c r="F283" s="7">
        <f>F284</f>
        <v>13032.6</v>
      </c>
      <c r="G283" s="7">
        <f t="shared" si="155"/>
        <v>17077.3</v>
      </c>
      <c r="H283" s="7">
        <f t="shared" si="155"/>
        <v>17077.3</v>
      </c>
    </row>
    <row r="284" spans="1:8" ht="31.5" x14ac:dyDescent="0.25">
      <c r="A284" s="22" t="s">
        <v>22</v>
      </c>
      <c r="B284" s="20" t="s">
        <v>555</v>
      </c>
      <c r="C284" s="20">
        <v>200</v>
      </c>
      <c r="D284" s="3" t="s">
        <v>62</v>
      </c>
      <c r="E284" s="3" t="s">
        <v>20</v>
      </c>
      <c r="F284" s="7">
        <f>Ведомственная!G421</f>
        <v>13032.6</v>
      </c>
      <c r="G284" s="7">
        <f>Ведомственная!H421</f>
        <v>17077.3</v>
      </c>
      <c r="H284" s="7">
        <f>Ведомственная!I421</f>
        <v>17077.3</v>
      </c>
    </row>
    <row r="285" spans="1:8" ht="31.5" x14ac:dyDescent="0.25">
      <c r="A285" s="22" t="s">
        <v>556</v>
      </c>
      <c r="B285" s="20" t="s">
        <v>557</v>
      </c>
      <c r="C285" s="20"/>
      <c r="D285" s="3"/>
      <c r="E285" s="3"/>
      <c r="F285" s="7">
        <f>F286</f>
        <v>23123.5</v>
      </c>
      <c r="G285" s="7">
        <f t="shared" ref="G285:H286" si="156">G286</f>
        <v>7375.8</v>
      </c>
      <c r="H285" s="7">
        <f t="shared" si="156"/>
        <v>27500</v>
      </c>
    </row>
    <row r="286" spans="1:8" x14ac:dyDescent="0.25">
      <c r="A286" s="21" t="s">
        <v>18</v>
      </c>
      <c r="B286" s="20" t="s">
        <v>558</v>
      </c>
      <c r="C286" s="20"/>
      <c r="D286" s="3"/>
      <c r="E286" s="3"/>
      <c r="F286" s="7">
        <f>F287</f>
        <v>23123.5</v>
      </c>
      <c r="G286" s="7">
        <f t="shared" si="156"/>
        <v>7375.8</v>
      </c>
      <c r="H286" s="7">
        <f t="shared" si="156"/>
        <v>27500</v>
      </c>
    </row>
    <row r="287" spans="1:8" ht="31.5" x14ac:dyDescent="0.25">
      <c r="A287" s="22" t="s">
        <v>22</v>
      </c>
      <c r="B287" s="20" t="s">
        <v>558</v>
      </c>
      <c r="C287" s="20">
        <v>200</v>
      </c>
      <c r="D287" s="3" t="s">
        <v>62</v>
      </c>
      <c r="E287" s="3" t="s">
        <v>20</v>
      </c>
      <c r="F287" s="7">
        <f>Ведомственная!G424</f>
        <v>23123.5</v>
      </c>
      <c r="G287" s="7">
        <f>Ведомственная!H424</f>
        <v>7375.8</v>
      </c>
      <c r="H287" s="7">
        <f>Ведомственная!I424</f>
        <v>27500</v>
      </c>
    </row>
    <row r="288" spans="1:8" ht="31.5" x14ac:dyDescent="0.25">
      <c r="A288" s="22" t="s">
        <v>580</v>
      </c>
      <c r="B288" s="20" t="s">
        <v>581</v>
      </c>
      <c r="C288" s="20"/>
      <c r="D288" s="3"/>
      <c r="E288" s="3"/>
      <c r="F288" s="7">
        <f>F289</f>
        <v>2345.5</v>
      </c>
      <c r="G288" s="7">
        <f t="shared" ref="G288:H288" si="157">G289</f>
        <v>1673.5</v>
      </c>
      <c r="H288" s="7">
        <f t="shared" si="157"/>
        <v>1673.5</v>
      </c>
    </row>
    <row r="289" spans="1:8" x14ac:dyDescent="0.25">
      <c r="A289" s="21" t="s">
        <v>18</v>
      </c>
      <c r="B289" s="20" t="s">
        <v>582</v>
      </c>
      <c r="C289" s="20"/>
      <c r="D289" s="3"/>
      <c r="E289" s="3"/>
      <c r="F289" s="7">
        <f>F291+F290</f>
        <v>2345.5</v>
      </c>
      <c r="G289" s="7">
        <f t="shared" ref="G289:H289" si="158">G291+G290</f>
        <v>1673.5</v>
      </c>
      <c r="H289" s="7">
        <f t="shared" si="158"/>
        <v>1673.5</v>
      </c>
    </row>
    <row r="290" spans="1:8" x14ac:dyDescent="0.25">
      <c r="A290" s="228" t="s">
        <v>22</v>
      </c>
      <c r="B290" s="20" t="s">
        <v>582</v>
      </c>
      <c r="C290" s="20">
        <v>200</v>
      </c>
      <c r="D290" s="3" t="s">
        <v>62</v>
      </c>
      <c r="E290" s="3" t="s">
        <v>20</v>
      </c>
      <c r="F290" s="7">
        <f>Ведомственная!G427</f>
        <v>0</v>
      </c>
      <c r="G290" s="7">
        <f>Ведомственная!H427</f>
        <v>0</v>
      </c>
      <c r="H290" s="7">
        <f>Ведомственная!I427</f>
        <v>0</v>
      </c>
    </row>
    <row r="291" spans="1:8" x14ac:dyDescent="0.25">
      <c r="A291" s="232"/>
      <c r="B291" s="20" t="s">
        <v>582</v>
      </c>
      <c r="C291" s="20">
        <v>200</v>
      </c>
      <c r="D291" s="3" t="s">
        <v>62</v>
      </c>
      <c r="E291" s="3" t="s">
        <v>24</v>
      </c>
      <c r="F291" s="7">
        <f>Ведомственная!G474</f>
        <v>2345.5</v>
      </c>
      <c r="G291" s="7">
        <f>Ведомственная!H474</f>
        <v>1673.5</v>
      </c>
      <c r="H291" s="7">
        <f>Ведомственная!I474</f>
        <v>1673.5</v>
      </c>
    </row>
    <row r="292" spans="1:8" ht="47.25" x14ac:dyDescent="0.25">
      <c r="A292" s="53" t="s">
        <v>270</v>
      </c>
      <c r="B292" s="54" t="s">
        <v>269</v>
      </c>
      <c r="C292" s="54"/>
      <c r="D292" s="58"/>
      <c r="E292" s="58"/>
      <c r="F292" s="56">
        <f>F293+F305</f>
        <v>982768.4</v>
      </c>
      <c r="G292" s="56">
        <f>G293+G305</f>
        <v>687342.10000000009</v>
      </c>
      <c r="H292" s="56">
        <f>H293+H305</f>
        <v>731806.3</v>
      </c>
    </row>
    <row r="293" spans="1:8" x14ac:dyDescent="0.25">
      <c r="A293" s="21" t="s">
        <v>207</v>
      </c>
      <c r="B293" s="20" t="s">
        <v>513</v>
      </c>
      <c r="C293" s="20"/>
      <c r="D293" s="3"/>
      <c r="E293" s="3"/>
      <c r="F293" s="7">
        <f>F294+F300+F297</f>
        <v>494120.5</v>
      </c>
      <c r="G293" s="7">
        <f>G294+G300+G297</f>
        <v>338792.7</v>
      </c>
      <c r="H293" s="7">
        <f>H294+H300+H297</f>
        <v>370227.4</v>
      </c>
    </row>
    <row r="294" spans="1:8" ht="31.5" x14ac:dyDescent="0.25">
      <c r="A294" s="158" t="s">
        <v>514</v>
      </c>
      <c r="B294" s="20" t="s">
        <v>515</v>
      </c>
      <c r="C294" s="20"/>
      <c r="D294" s="3"/>
      <c r="E294" s="3"/>
      <c r="F294" s="7">
        <f>F295</f>
        <v>54962.6</v>
      </c>
      <c r="G294" s="7">
        <f t="shared" ref="G294:H294" si="159">G295</f>
        <v>67500</v>
      </c>
      <c r="H294" s="7">
        <f t="shared" si="159"/>
        <v>67500</v>
      </c>
    </row>
    <row r="295" spans="1:8" ht="63" x14ac:dyDescent="0.25">
      <c r="A295" s="158" t="s">
        <v>516</v>
      </c>
      <c r="B295" s="20" t="s">
        <v>517</v>
      </c>
      <c r="C295" s="20"/>
      <c r="D295" s="3"/>
      <c r="E295" s="3"/>
      <c r="F295" s="7">
        <f>F296</f>
        <v>54962.6</v>
      </c>
      <c r="G295" s="7">
        <f t="shared" ref="G295:H295" si="160">G296</f>
        <v>67500</v>
      </c>
      <c r="H295" s="7">
        <f t="shared" si="160"/>
        <v>67500</v>
      </c>
    </row>
    <row r="296" spans="1:8" ht="31.5" x14ac:dyDescent="0.25">
      <c r="A296" s="22" t="s">
        <v>22</v>
      </c>
      <c r="B296" s="20" t="s">
        <v>517</v>
      </c>
      <c r="C296" s="20">
        <v>200</v>
      </c>
      <c r="D296" s="3" t="s">
        <v>7</v>
      </c>
      <c r="E296" s="3" t="s">
        <v>9</v>
      </c>
      <c r="F296" s="7">
        <f>Ведомственная!G212</f>
        <v>54962.6</v>
      </c>
      <c r="G296" s="7">
        <f>Ведомственная!H212</f>
        <v>67500</v>
      </c>
      <c r="H296" s="7">
        <f>Ведомственная!I212</f>
        <v>67500</v>
      </c>
    </row>
    <row r="297" spans="1:8" ht="31.5" x14ac:dyDescent="0.25">
      <c r="A297" s="158" t="s">
        <v>531</v>
      </c>
      <c r="B297" s="20" t="s">
        <v>532</v>
      </c>
      <c r="C297" s="20"/>
      <c r="D297" s="3"/>
      <c r="E297" s="3"/>
      <c r="F297" s="7">
        <f>F298</f>
        <v>192013</v>
      </c>
      <c r="G297" s="7">
        <f t="shared" ref="G297:H297" si="161">G298</f>
        <v>90587.1</v>
      </c>
      <c r="H297" s="7">
        <f t="shared" si="161"/>
        <v>90529.1</v>
      </c>
    </row>
    <row r="298" spans="1:8" ht="31.5" x14ac:dyDescent="0.25">
      <c r="A298" s="158" t="s">
        <v>533</v>
      </c>
      <c r="B298" s="20" t="s">
        <v>534</v>
      </c>
      <c r="C298" s="20"/>
      <c r="D298" s="3"/>
      <c r="E298" s="3"/>
      <c r="F298" s="7">
        <f>F299</f>
        <v>192013</v>
      </c>
      <c r="G298" s="7">
        <f t="shared" ref="G298:H298" si="162">G299</f>
        <v>90587.1</v>
      </c>
      <c r="H298" s="7">
        <f t="shared" si="162"/>
        <v>90529.1</v>
      </c>
    </row>
    <row r="299" spans="1:8" ht="31.5" x14ac:dyDescent="0.25">
      <c r="A299" s="22" t="s">
        <v>22</v>
      </c>
      <c r="B299" s="20" t="s">
        <v>534</v>
      </c>
      <c r="C299" s="20">
        <v>200</v>
      </c>
      <c r="D299" s="3" t="s">
        <v>7</v>
      </c>
      <c r="E299" s="3" t="s">
        <v>65</v>
      </c>
      <c r="F299" s="7">
        <f>Ведомственная!G248</f>
        <v>192013</v>
      </c>
      <c r="G299" s="7">
        <f>Ведомственная!H248</f>
        <v>90587.1</v>
      </c>
      <c r="H299" s="7">
        <f>Ведомственная!I248</f>
        <v>90529.1</v>
      </c>
    </row>
    <row r="300" spans="1:8" ht="63" x14ac:dyDescent="0.25">
      <c r="A300" s="158" t="s">
        <v>518</v>
      </c>
      <c r="B300" s="20" t="s">
        <v>519</v>
      </c>
      <c r="C300" s="20"/>
      <c r="D300" s="3"/>
      <c r="E300" s="3"/>
      <c r="F300" s="7">
        <f>F301+F303</f>
        <v>247144.90000000002</v>
      </c>
      <c r="G300" s="7">
        <f t="shared" ref="G300:H300" si="163">G301+G303</f>
        <v>180705.6</v>
      </c>
      <c r="H300" s="7">
        <f t="shared" si="163"/>
        <v>212198.30000000002</v>
      </c>
    </row>
    <row r="301" spans="1:8" ht="63" x14ac:dyDescent="0.25">
      <c r="A301" s="158" t="s">
        <v>520</v>
      </c>
      <c r="B301" s="20" t="s">
        <v>521</v>
      </c>
      <c r="C301" s="20"/>
      <c r="D301" s="3"/>
      <c r="E301" s="3"/>
      <c r="F301" s="7">
        <f>F302</f>
        <v>54278.3</v>
      </c>
      <c r="G301" s="7">
        <f t="shared" ref="G301:H301" si="164">G302</f>
        <v>19331.7</v>
      </c>
      <c r="H301" s="7">
        <f t="shared" si="164"/>
        <v>19331.7</v>
      </c>
    </row>
    <row r="302" spans="1:8" ht="31.5" x14ac:dyDescent="0.25">
      <c r="A302" s="22" t="s">
        <v>22</v>
      </c>
      <c r="B302" s="20" t="s">
        <v>521</v>
      </c>
      <c r="C302" s="20">
        <v>200</v>
      </c>
      <c r="D302" s="3" t="s">
        <v>7</v>
      </c>
      <c r="E302" s="3" t="s">
        <v>9</v>
      </c>
      <c r="F302" s="7">
        <f>Ведомственная!G215</f>
        <v>54278.3</v>
      </c>
      <c r="G302" s="7">
        <f>Ведомственная!H215</f>
        <v>19331.7</v>
      </c>
      <c r="H302" s="7">
        <f>Ведомственная!I215</f>
        <v>19331.7</v>
      </c>
    </row>
    <row r="303" spans="1:8" ht="47.25" x14ac:dyDescent="0.25">
      <c r="A303" s="158" t="s">
        <v>522</v>
      </c>
      <c r="B303" s="20" t="s">
        <v>523</v>
      </c>
      <c r="C303" s="20"/>
      <c r="D303" s="3"/>
      <c r="E303" s="3"/>
      <c r="F303" s="7">
        <f>F304</f>
        <v>192866.6</v>
      </c>
      <c r="G303" s="7">
        <f t="shared" ref="G303:H303" si="165">G304</f>
        <v>161373.9</v>
      </c>
      <c r="H303" s="7">
        <f t="shared" si="165"/>
        <v>192866.6</v>
      </c>
    </row>
    <row r="304" spans="1:8" ht="31.5" x14ac:dyDescent="0.25">
      <c r="A304" s="22" t="s">
        <v>22</v>
      </c>
      <c r="B304" s="20" t="s">
        <v>523</v>
      </c>
      <c r="C304" s="20">
        <v>200</v>
      </c>
      <c r="D304" s="3" t="s">
        <v>7</v>
      </c>
      <c r="E304" s="3" t="s">
        <v>9</v>
      </c>
      <c r="F304" s="7">
        <f>Ведомственная!G217</f>
        <v>192866.6</v>
      </c>
      <c r="G304" s="7">
        <f>Ведомственная!H217</f>
        <v>161373.9</v>
      </c>
      <c r="H304" s="7">
        <f>Ведомственная!I217</f>
        <v>192866.6</v>
      </c>
    </row>
    <row r="305" spans="1:8" x14ac:dyDescent="0.25">
      <c r="A305" s="158" t="s">
        <v>168</v>
      </c>
      <c r="B305" s="20" t="s">
        <v>524</v>
      </c>
      <c r="C305" s="20"/>
      <c r="D305" s="3"/>
      <c r="E305" s="3"/>
      <c r="F305" s="7">
        <f>F306+F313+F318</f>
        <v>488647.9</v>
      </c>
      <c r="G305" s="7">
        <f>G306+G313+G318</f>
        <v>348549.4</v>
      </c>
      <c r="H305" s="7">
        <f>H306+H313+H318</f>
        <v>361578.9</v>
      </c>
    </row>
    <row r="306" spans="1:8" ht="31.5" x14ac:dyDescent="0.25">
      <c r="A306" s="158" t="s">
        <v>525</v>
      </c>
      <c r="B306" s="20" t="s">
        <v>526</v>
      </c>
      <c r="C306" s="20"/>
      <c r="D306" s="3"/>
      <c r="E306" s="3"/>
      <c r="F306" s="7">
        <f>F309+F311+F307</f>
        <v>213730.80000000002</v>
      </c>
      <c r="G306" s="7">
        <f t="shared" ref="G306:H306" si="166">G309+G311+G307</f>
        <v>168599.7</v>
      </c>
      <c r="H306" s="7">
        <f t="shared" si="166"/>
        <v>177964.4</v>
      </c>
    </row>
    <row r="307" spans="1:8" x14ac:dyDescent="0.25">
      <c r="A307" s="91" t="s">
        <v>18</v>
      </c>
      <c r="B307" s="20" t="s">
        <v>709</v>
      </c>
      <c r="C307" s="20"/>
      <c r="D307" s="3"/>
      <c r="E307" s="3"/>
      <c r="F307" s="7">
        <f>F308</f>
        <v>430.6</v>
      </c>
      <c r="G307" s="7">
        <f t="shared" ref="G307:H307" si="167">G308</f>
        <v>3250</v>
      </c>
      <c r="H307" s="7">
        <f t="shared" si="167"/>
        <v>3250</v>
      </c>
    </row>
    <row r="308" spans="1:8" ht="31.5" x14ac:dyDescent="0.25">
      <c r="A308" s="92" t="s">
        <v>22</v>
      </c>
      <c r="B308" s="20" t="s">
        <v>709</v>
      </c>
      <c r="C308" s="20">
        <v>200</v>
      </c>
      <c r="D308" s="3" t="s">
        <v>7</v>
      </c>
      <c r="E308" s="3" t="s">
        <v>9</v>
      </c>
      <c r="F308" s="7">
        <f>Ведомственная!G221</f>
        <v>430.6</v>
      </c>
      <c r="G308" s="7">
        <f>Ведомственная!H221</f>
        <v>3250</v>
      </c>
      <c r="H308" s="7">
        <f>Ведомственная!I221</f>
        <v>3250</v>
      </c>
    </row>
    <row r="309" spans="1:8" x14ac:dyDescent="0.25">
      <c r="A309" s="158" t="s">
        <v>527</v>
      </c>
      <c r="B309" s="20" t="s">
        <v>528</v>
      </c>
      <c r="C309" s="20"/>
      <c r="D309" s="3"/>
      <c r="E309" s="3"/>
      <c r="F309" s="7">
        <f>F310</f>
        <v>213300.2</v>
      </c>
      <c r="G309" s="7">
        <f t="shared" ref="G309:H309" si="168">G310</f>
        <v>133857</v>
      </c>
      <c r="H309" s="7">
        <f t="shared" si="168"/>
        <v>174714.4</v>
      </c>
    </row>
    <row r="310" spans="1:8" ht="31.5" x14ac:dyDescent="0.25">
      <c r="A310" s="22" t="s">
        <v>22</v>
      </c>
      <c r="B310" s="20" t="s">
        <v>528</v>
      </c>
      <c r="C310" s="20">
        <v>200</v>
      </c>
      <c r="D310" s="3" t="s">
        <v>7</v>
      </c>
      <c r="E310" s="3" t="s">
        <v>65</v>
      </c>
      <c r="F310" s="7">
        <f>Ведомственная!G223</f>
        <v>213300.2</v>
      </c>
      <c r="G310" s="7">
        <f>Ведомственная!H223</f>
        <v>133857</v>
      </c>
      <c r="H310" s="7">
        <f>Ведомственная!I223</f>
        <v>174714.4</v>
      </c>
    </row>
    <row r="311" spans="1:8" x14ac:dyDescent="0.25">
      <c r="A311" s="158" t="s">
        <v>529</v>
      </c>
      <c r="B311" s="20" t="s">
        <v>530</v>
      </c>
      <c r="C311" s="20"/>
      <c r="D311" s="3"/>
      <c r="E311" s="3"/>
      <c r="F311" s="7">
        <f>F312</f>
        <v>0</v>
      </c>
      <c r="G311" s="7">
        <f t="shared" ref="G311:H311" si="169">G312</f>
        <v>31492.7</v>
      </c>
      <c r="H311" s="7">
        <f t="shared" si="169"/>
        <v>0</v>
      </c>
    </row>
    <row r="312" spans="1:8" ht="31.5" x14ac:dyDescent="0.25">
      <c r="A312" s="22" t="s">
        <v>22</v>
      </c>
      <c r="B312" s="20" t="s">
        <v>530</v>
      </c>
      <c r="C312" s="20">
        <v>200</v>
      </c>
      <c r="D312" s="3" t="s">
        <v>7</v>
      </c>
      <c r="E312" s="3" t="s">
        <v>65</v>
      </c>
      <c r="F312" s="7">
        <f>Ведомственная!G225</f>
        <v>0</v>
      </c>
      <c r="G312" s="7">
        <f>Ведомственная!H225</f>
        <v>31492.7</v>
      </c>
      <c r="H312" s="7">
        <f>Ведомственная!I225</f>
        <v>0</v>
      </c>
    </row>
    <row r="313" spans="1:8" ht="31.5" x14ac:dyDescent="0.25">
      <c r="A313" s="158" t="s">
        <v>535</v>
      </c>
      <c r="B313" s="20" t="s">
        <v>536</v>
      </c>
      <c r="C313" s="20"/>
      <c r="D313" s="3"/>
      <c r="E313" s="3"/>
      <c r="F313" s="7">
        <f>F316+F314</f>
        <v>206905.7</v>
      </c>
      <c r="G313" s="7">
        <f>G316+G314</f>
        <v>138573.1</v>
      </c>
      <c r="H313" s="7">
        <f>H316+H314</f>
        <v>138573.1</v>
      </c>
    </row>
    <row r="314" spans="1:8" x14ac:dyDescent="0.25">
      <c r="A314" s="91" t="s">
        <v>18</v>
      </c>
      <c r="B314" s="20" t="s">
        <v>710</v>
      </c>
      <c r="C314" s="20"/>
      <c r="D314" s="3"/>
      <c r="E314" s="3"/>
      <c r="F314" s="7">
        <f>F315</f>
        <v>0</v>
      </c>
      <c r="G314" s="7">
        <f t="shared" ref="G314:H314" si="170">G315</f>
        <v>271</v>
      </c>
      <c r="H314" s="7">
        <f t="shared" si="170"/>
        <v>271</v>
      </c>
    </row>
    <row r="315" spans="1:8" ht="31.5" x14ac:dyDescent="0.25">
      <c r="A315" s="92" t="s">
        <v>22</v>
      </c>
      <c r="B315" s="20" t="s">
        <v>710</v>
      </c>
      <c r="C315" s="20">
        <v>200</v>
      </c>
      <c r="D315" s="3" t="s">
        <v>62</v>
      </c>
      <c r="E315" s="3" t="s">
        <v>24</v>
      </c>
      <c r="F315" s="7">
        <f>Ведомственная!G479</f>
        <v>0</v>
      </c>
      <c r="G315" s="7">
        <f>Ведомственная!H479</f>
        <v>271</v>
      </c>
      <c r="H315" s="7">
        <f>Ведомственная!I479</f>
        <v>271</v>
      </c>
    </row>
    <row r="316" spans="1:8" ht="47.25" x14ac:dyDescent="0.25">
      <c r="A316" s="158" t="s">
        <v>537</v>
      </c>
      <c r="B316" s="20" t="s">
        <v>538</v>
      </c>
      <c r="C316" s="20"/>
      <c r="D316" s="3"/>
      <c r="E316" s="3"/>
      <c r="F316" s="7">
        <f>F317</f>
        <v>206905.7</v>
      </c>
      <c r="G316" s="7">
        <f t="shared" ref="G316:H316" si="171">G317</f>
        <v>138302.1</v>
      </c>
      <c r="H316" s="7">
        <f t="shared" si="171"/>
        <v>138302.1</v>
      </c>
    </row>
    <row r="317" spans="1:8" ht="31.5" x14ac:dyDescent="0.25">
      <c r="A317" s="22" t="s">
        <v>22</v>
      </c>
      <c r="B317" s="20" t="s">
        <v>538</v>
      </c>
      <c r="C317" s="20">
        <v>200</v>
      </c>
      <c r="D317" s="3" t="s">
        <v>7</v>
      </c>
      <c r="E317" s="3" t="s">
        <v>65</v>
      </c>
      <c r="F317" s="7">
        <f>Ведомственная!G252</f>
        <v>206905.7</v>
      </c>
      <c r="G317" s="7">
        <f>Ведомственная!H252</f>
        <v>138302.1</v>
      </c>
      <c r="H317" s="7">
        <f>Ведомственная!I252</f>
        <v>138302.1</v>
      </c>
    </row>
    <row r="318" spans="1:8" ht="31.5" x14ac:dyDescent="0.25">
      <c r="A318" s="158" t="s">
        <v>539</v>
      </c>
      <c r="B318" s="20" t="s">
        <v>540</v>
      </c>
      <c r="C318" s="20"/>
      <c r="D318" s="3"/>
      <c r="E318" s="3"/>
      <c r="F318" s="7">
        <f>F319</f>
        <v>68011.399999999994</v>
      </c>
      <c r="G318" s="7">
        <f t="shared" ref="G318:H318" si="172">G319</f>
        <v>41376.6</v>
      </c>
      <c r="H318" s="7">
        <f t="shared" si="172"/>
        <v>45041.4</v>
      </c>
    </row>
    <row r="319" spans="1:8" x14ac:dyDescent="0.25">
      <c r="A319" s="21" t="s">
        <v>541</v>
      </c>
      <c r="B319" s="20" t="s">
        <v>542</v>
      </c>
      <c r="C319" s="20"/>
      <c r="D319" s="3"/>
      <c r="E319" s="3"/>
      <c r="F319" s="7">
        <f>F320</f>
        <v>68011.399999999994</v>
      </c>
      <c r="G319" s="7">
        <f t="shared" ref="G319:H319" si="173">G320</f>
        <v>41376.6</v>
      </c>
      <c r="H319" s="7">
        <f t="shared" si="173"/>
        <v>45041.4</v>
      </c>
    </row>
    <row r="320" spans="1:8" ht="31.5" x14ac:dyDescent="0.25">
      <c r="A320" s="22" t="s">
        <v>22</v>
      </c>
      <c r="B320" s="20" t="s">
        <v>542</v>
      </c>
      <c r="C320" s="20">
        <v>200</v>
      </c>
      <c r="D320" s="3" t="s">
        <v>7</v>
      </c>
      <c r="E320" s="3" t="s">
        <v>65</v>
      </c>
      <c r="F320" s="7">
        <f>Ведомственная!G255</f>
        <v>68011.399999999994</v>
      </c>
      <c r="G320" s="7">
        <f>Ведомственная!H255</f>
        <v>41376.6</v>
      </c>
      <c r="H320" s="7">
        <f>Ведомственная!I255</f>
        <v>45041.4</v>
      </c>
    </row>
    <row r="321" spans="1:8" ht="47.25" x14ac:dyDescent="0.25">
      <c r="A321" s="53" t="s">
        <v>611</v>
      </c>
      <c r="B321" s="54" t="s">
        <v>271</v>
      </c>
      <c r="C321" s="54"/>
      <c r="D321" s="58"/>
      <c r="E321" s="58"/>
      <c r="F321" s="56">
        <f>F322+F329+F334</f>
        <v>571086.19999999995</v>
      </c>
      <c r="G321" s="56">
        <f t="shared" ref="G321:H321" si="174">G322+G329+G334</f>
        <v>88018.6</v>
      </c>
      <c r="H321" s="56">
        <f t="shared" si="174"/>
        <v>86274.099999999991</v>
      </c>
    </row>
    <row r="322" spans="1:8" ht="31.5" x14ac:dyDescent="0.25">
      <c r="A322" s="21" t="s">
        <v>167</v>
      </c>
      <c r="B322" s="20" t="s">
        <v>583</v>
      </c>
      <c r="C322" s="20"/>
      <c r="D322" s="3"/>
      <c r="E322" s="3"/>
      <c r="F322" s="7">
        <f>F323</f>
        <v>174108</v>
      </c>
      <c r="G322" s="7">
        <f t="shared" ref="G322" si="175">G323</f>
        <v>51019.4</v>
      </c>
      <c r="H322" s="7">
        <f t="shared" ref="H322" si="176">H323</f>
        <v>66818.5</v>
      </c>
    </row>
    <row r="323" spans="1:8" x14ac:dyDescent="0.25">
      <c r="A323" s="21" t="s">
        <v>584</v>
      </c>
      <c r="B323" s="20" t="s">
        <v>723</v>
      </c>
      <c r="C323" s="20"/>
      <c r="D323" s="3"/>
      <c r="E323" s="3"/>
      <c r="F323" s="7">
        <f>F326+F324</f>
        <v>174108</v>
      </c>
      <c r="G323" s="7">
        <f t="shared" ref="G323:H323" si="177">G326+G324</f>
        <v>51019.4</v>
      </c>
      <c r="H323" s="7">
        <f t="shared" si="177"/>
        <v>66818.5</v>
      </c>
    </row>
    <row r="324" spans="1:8" ht="47.25" x14ac:dyDescent="0.25">
      <c r="A324" s="21" t="s">
        <v>742</v>
      </c>
      <c r="B324" s="20" t="s">
        <v>741</v>
      </c>
      <c r="C324" s="20"/>
      <c r="D324" s="3"/>
      <c r="E324" s="3"/>
      <c r="F324" s="7">
        <f>F325</f>
        <v>126167.8</v>
      </c>
      <c r="G324" s="7">
        <f t="shared" ref="G324:H324" si="178">G325</f>
        <v>4456.3999999999996</v>
      </c>
      <c r="H324" s="7">
        <f t="shared" si="178"/>
        <v>22000</v>
      </c>
    </row>
    <row r="325" spans="1:8" ht="31.5" x14ac:dyDescent="0.25">
      <c r="A325" s="22" t="s">
        <v>22</v>
      </c>
      <c r="B325" s="20" t="s">
        <v>741</v>
      </c>
      <c r="C325" s="20">
        <v>200</v>
      </c>
      <c r="D325" s="3" t="s">
        <v>62</v>
      </c>
      <c r="E325" s="3" t="s">
        <v>24</v>
      </c>
      <c r="F325" s="7">
        <f>Ведомственная!G484</f>
        <v>126167.8</v>
      </c>
      <c r="G325" s="7">
        <f>Ведомственная!H484</f>
        <v>4456.3999999999996</v>
      </c>
      <c r="H325" s="7">
        <f>Ведомственная!I484</f>
        <v>22000</v>
      </c>
    </row>
    <row r="326" spans="1:8" x14ac:dyDescent="0.25">
      <c r="A326" s="21" t="s">
        <v>586</v>
      </c>
      <c r="B326" s="20" t="s">
        <v>722</v>
      </c>
      <c r="C326" s="20"/>
      <c r="D326" s="3"/>
      <c r="E326" s="3"/>
      <c r="F326" s="7">
        <f>F327+F328</f>
        <v>47940.2</v>
      </c>
      <c r="G326" s="7">
        <f t="shared" ref="G326:H326" si="179">G327+G328</f>
        <v>46563</v>
      </c>
      <c r="H326" s="7">
        <f t="shared" si="179"/>
        <v>44818.5</v>
      </c>
    </row>
    <row r="327" spans="1:8" ht="31.5" x14ac:dyDescent="0.25">
      <c r="A327" s="22" t="s">
        <v>22</v>
      </c>
      <c r="B327" s="20" t="s">
        <v>722</v>
      </c>
      <c r="C327" s="20">
        <v>200</v>
      </c>
      <c r="D327" s="3" t="s">
        <v>62</v>
      </c>
      <c r="E327" s="3" t="s">
        <v>24</v>
      </c>
      <c r="F327" s="7">
        <f>Ведомственная!G486</f>
        <v>47940.2</v>
      </c>
      <c r="G327" s="7">
        <f>Ведомственная!H486</f>
        <v>46563</v>
      </c>
      <c r="H327" s="7">
        <f>Ведомственная!I486</f>
        <v>44818.5</v>
      </c>
    </row>
    <row r="328" spans="1:8" ht="31.5" x14ac:dyDescent="0.25">
      <c r="A328" s="75" t="s">
        <v>91</v>
      </c>
      <c r="B328" s="20" t="s">
        <v>722</v>
      </c>
      <c r="C328" s="20">
        <v>600</v>
      </c>
      <c r="D328" s="3" t="s">
        <v>62</v>
      </c>
      <c r="E328" s="3" t="s">
        <v>62</v>
      </c>
      <c r="F328" s="7">
        <f>Ведомственная!G873</f>
        <v>0</v>
      </c>
      <c r="G328" s="7">
        <f>Ведомственная!H873</f>
        <v>0</v>
      </c>
      <c r="H328" s="7">
        <f>Ведомственная!I873</f>
        <v>0</v>
      </c>
    </row>
    <row r="329" spans="1:8" x14ac:dyDescent="0.25">
      <c r="A329" s="75" t="s">
        <v>207</v>
      </c>
      <c r="B329" s="45" t="s">
        <v>612</v>
      </c>
      <c r="C329" s="80"/>
      <c r="D329" s="3"/>
      <c r="E329" s="3"/>
      <c r="F329" s="7">
        <f>F330</f>
        <v>263150.5</v>
      </c>
      <c r="G329" s="7">
        <f t="shared" ref="G329:H329" si="180">G330</f>
        <v>6919.9</v>
      </c>
      <c r="H329" s="7">
        <f t="shared" si="180"/>
        <v>6919.9</v>
      </c>
    </row>
    <row r="330" spans="1:8" ht="31.5" x14ac:dyDescent="0.25">
      <c r="A330" s="75" t="s">
        <v>613</v>
      </c>
      <c r="B330" s="45" t="s">
        <v>614</v>
      </c>
      <c r="C330" s="81"/>
      <c r="D330" s="3"/>
      <c r="E330" s="3"/>
      <c r="F330" s="7">
        <f>F331</f>
        <v>263150.5</v>
      </c>
      <c r="G330" s="7">
        <f t="shared" ref="G330:H330" si="181">G331</f>
        <v>6919.9</v>
      </c>
      <c r="H330" s="7">
        <f t="shared" si="181"/>
        <v>6919.9</v>
      </c>
    </row>
    <row r="331" spans="1:8" ht="31.5" x14ac:dyDescent="0.25">
      <c r="A331" s="75" t="s">
        <v>615</v>
      </c>
      <c r="B331" s="45" t="s">
        <v>616</v>
      </c>
      <c r="C331" s="81"/>
      <c r="D331" s="3"/>
      <c r="E331" s="3"/>
      <c r="F331" s="7">
        <f>F332+F333</f>
        <v>263150.5</v>
      </c>
      <c r="G331" s="7">
        <f t="shared" ref="G331:H331" si="182">G332+G333</f>
        <v>6919.9</v>
      </c>
      <c r="H331" s="7">
        <f t="shared" si="182"/>
        <v>6919.9</v>
      </c>
    </row>
    <row r="332" spans="1:8" ht="31.5" x14ac:dyDescent="0.25">
      <c r="A332" s="22" t="s">
        <v>22</v>
      </c>
      <c r="B332" s="45" t="s">
        <v>616</v>
      </c>
      <c r="C332" s="81">
        <v>200</v>
      </c>
      <c r="D332" s="3" t="s">
        <v>62</v>
      </c>
      <c r="E332" s="3" t="s">
        <v>24</v>
      </c>
      <c r="F332" s="7">
        <f>Ведомственная!G490</f>
        <v>38302.9</v>
      </c>
      <c r="G332" s="7">
        <f>Ведомственная!H490</f>
        <v>6919.9</v>
      </c>
      <c r="H332" s="7">
        <f>Ведомственная!I490</f>
        <v>6919.9</v>
      </c>
    </row>
    <row r="333" spans="1:8" ht="31.5" x14ac:dyDescent="0.25">
      <c r="A333" s="75" t="s">
        <v>91</v>
      </c>
      <c r="B333" s="45" t="s">
        <v>616</v>
      </c>
      <c r="C333" s="81">
        <v>600</v>
      </c>
      <c r="D333" s="3" t="s">
        <v>62</v>
      </c>
      <c r="E333" s="3" t="s">
        <v>24</v>
      </c>
      <c r="F333" s="7">
        <f>Ведомственная!G863</f>
        <v>224847.6</v>
      </c>
      <c r="G333" s="7">
        <f>Ведомственная!H863</f>
        <v>0</v>
      </c>
      <c r="H333" s="7">
        <f>Ведомственная!I863</f>
        <v>0</v>
      </c>
    </row>
    <row r="334" spans="1:8" x14ac:dyDescent="0.25">
      <c r="A334" s="21" t="s">
        <v>321</v>
      </c>
      <c r="B334" s="20" t="s">
        <v>588</v>
      </c>
      <c r="C334" s="20"/>
      <c r="D334" s="3"/>
      <c r="E334" s="3"/>
      <c r="F334" s="7">
        <f>F335</f>
        <v>133827.70000000001</v>
      </c>
      <c r="G334" s="7">
        <f t="shared" ref="G334:H334" si="183">G335</f>
        <v>30079.3</v>
      </c>
      <c r="H334" s="7">
        <f t="shared" si="183"/>
        <v>12535.7</v>
      </c>
    </row>
    <row r="335" spans="1:8" ht="31.5" x14ac:dyDescent="0.25">
      <c r="A335" s="158" t="s">
        <v>731</v>
      </c>
      <c r="B335" s="20" t="s">
        <v>590</v>
      </c>
      <c r="C335" s="20"/>
      <c r="D335" s="3"/>
      <c r="E335" s="3"/>
      <c r="F335" s="7">
        <f>F338+F336</f>
        <v>133827.70000000001</v>
      </c>
      <c r="G335" s="7">
        <f t="shared" ref="G335:H335" si="184">G338+G336</f>
        <v>30079.3</v>
      </c>
      <c r="H335" s="7">
        <f t="shared" si="184"/>
        <v>12535.7</v>
      </c>
    </row>
    <row r="336" spans="1:8" ht="47.25" hidden="1" x14ac:dyDescent="0.25">
      <c r="A336" s="22" t="s">
        <v>673</v>
      </c>
      <c r="B336" s="20" t="s">
        <v>675</v>
      </c>
      <c r="C336" s="20"/>
      <c r="D336" s="3"/>
      <c r="E336" s="3"/>
      <c r="F336" s="7">
        <f>F337</f>
        <v>0</v>
      </c>
      <c r="G336" s="7">
        <f t="shared" ref="G336:H336" si="185">G337</f>
        <v>0</v>
      </c>
      <c r="H336" s="7">
        <f t="shared" si="185"/>
        <v>0</v>
      </c>
    </row>
    <row r="337" spans="1:8" ht="31.5" hidden="1" x14ac:dyDescent="0.25">
      <c r="A337" s="22" t="s">
        <v>22</v>
      </c>
      <c r="B337" s="20" t="s">
        <v>675</v>
      </c>
      <c r="C337" s="20">
        <v>200</v>
      </c>
      <c r="D337" s="3" t="s">
        <v>7</v>
      </c>
      <c r="E337" s="3" t="s">
        <v>65</v>
      </c>
      <c r="F337" s="7">
        <f>Ведомственная!G260</f>
        <v>0</v>
      </c>
      <c r="G337" s="7">
        <f>Ведомственная!H260</f>
        <v>0</v>
      </c>
      <c r="H337" s="7">
        <f>Ведомственная!I260</f>
        <v>0</v>
      </c>
    </row>
    <row r="338" spans="1:8" x14ac:dyDescent="0.25">
      <c r="A338" s="21" t="s">
        <v>591</v>
      </c>
      <c r="B338" s="20" t="s">
        <v>592</v>
      </c>
      <c r="C338" s="20"/>
      <c r="D338" s="3"/>
      <c r="E338" s="3"/>
      <c r="F338" s="7">
        <f>SUM(F339:F341)</f>
        <v>133827.70000000001</v>
      </c>
      <c r="G338" s="7">
        <f t="shared" ref="G338:H338" si="186">SUM(G339:G341)</f>
        <v>30079.3</v>
      </c>
      <c r="H338" s="7">
        <f t="shared" si="186"/>
        <v>12535.7</v>
      </c>
    </row>
    <row r="339" spans="1:8" ht="31.5" x14ac:dyDescent="0.25">
      <c r="A339" s="22" t="s">
        <v>22</v>
      </c>
      <c r="B339" s="20" t="s">
        <v>592</v>
      </c>
      <c r="C339" s="20">
        <v>200</v>
      </c>
      <c r="D339" s="3" t="s">
        <v>62</v>
      </c>
      <c r="E339" s="3" t="s">
        <v>24</v>
      </c>
      <c r="F339" s="7">
        <f>Ведомственная!G494</f>
        <v>83882.8</v>
      </c>
      <c r="G339" s="7">
        <f>Ведомственная!H494</f>
        <v>30079.3</v>
      </c>
      <c r="H339" s="7">
        <f>Ведомственная!I494</f>
        <v>12535.7</v>
      </c>
    </row>
    <row r="340" spans="1:8" x14ac:dyDescent="0.25">
      <c r="A340" s="222" t="s">
        <v>91</v>
      </c>
      <c r="B340" s="20" t="s">
        <v>592</v>
      </c>
      <c r="C340" s="20">
        <v>600</v>
      </c>
      <c r="D340" s="3" t="s">
        <v>62</v>
      </c>
      <c r="E340" s="3" t="s">
        <v>24</v>
      </c>
      <c r="F340" s="7">
        <f>Ведомственная!G867</f>
        <v>46188.4</v>
      </c>
      <c r="G340" s="7">
        <f>Ведомственная!H867</f>
        <v>0</v>
      </c>
      <c r="H340" s="7">
        <f>Ведомственная!I867</f>
        <v>0</v>
      </c>
    </row>
    <row r="341" spans="1:8" x14ac:dyDescent="0.25">
      <c r="A341" s="227"/>
      <c r="B341" s="20" t="s">
        <v>592</v>
      </c>
      <c r="C341" s="20">
        <v>600</v>
      </c>
      <c r="D341" s="3" t="s">
        <v>62</v>
      </c>
      <c r="E341" s="3" t="s">
        <v>62</v>
      </c>
      <c r="F341" s="7">
        <f>Ведомственная!G877</f>
        <v>3756.5</v>
      </c>
      <c r="G341" s="7">
        <f>Ведомственная!H877</f>
        <v>0</v>
      </c>
      <c r="H341" s="7">
        <f>Ведомственная!I877</f>
        <v>0</v>
      </c>
    </row>
    <row r="342" spans="1:8" ht="31.5" x14ac:dyDescent="0.25">
      <c r="A342" s="53" t="s">
        <v>273</v>
      </c>
      <c r="B342" s="54" t="s">
        <v>272</v>
      </c>
      <c r="C342" s="54"/>
      <c r="D342" s="58"/>
      <c r="E342" s="58"/>
      <c r="F342" s="56">
        <f>F343+F411</f>
        <v>146342.29999999996</v>
      </c>
      <c r="G342" s="56">
        <f>G343+G411</f>
        <v>130909</v>
      </c>
      <c r="H342" s="56">
        <f>H343+H411</f>
        <v>124026.3</v>
      </c>
    </row>
    <row r="343" spans="1:8" x14ac:dyDescent="0.25">
      <c r="A343" s="21" t="s">
        <v>207</v>
      </c>
      <c r="B343" s="20" t="s">
        <v>593</v>
      </c>
      <c r="C343" s="20"/>
      <c r="D343" s="3"/>
      <c r="E343" s="3"/>
      <c r="F343" s="7">
        <f>F344</f>
        <v>142410.79999999996</v>
      </c>
      <c r="G343" s="7">
        <f t="shared" ref="G343" si="187">G344</f>
        <v>130909</v>
      </c>
      <c r="H343" s="7">
        <f t="shared" ref="H343" si="188">H344</f>
        <v>124026.3</v>
      </c>
    </row>
    <row r="344" spans="1:8" ht="31.5" x14ac:dyDescent="0.25">
      <c r="A344" s="158" t="s">
        <v>692</v>
      </c>
      <c r="B344" s="20" t="s">
        <v>594</v>
      </c>
      <c r="C344" s="20"/>
      <c r="D344" s="3"/>
      <c r="E344" s="3"/>
      <c r="F344" s="7">
        <f>F345</f>
        <v>142410.79999999996</v>
      </c>
      <c r="G344" s="7">
        <f t="shared" ref="G344:H344" si="189">G345</f>
        <v>130909</v>
      </c>
      <c r="H344" s="7">
        <f t="shared" si="189"/>
        <v>124026.3</v>
      </c>
    </row>
    <row r="345" spans="1:8" x14ac:dyDescent="0.25">
      <c r="A345" s="21" t="s">
        <v>595</v>
      </c>
      <c r="B345" s="20" t="s">
        <v>596</v>
      </c>
      <c r="C345" s="20"/>
      <c r="D345" s="3"/>
      <c r="E345" s="3"/>
      <c r="F345" s="7">
        <f>F346+F349+F352+F354+F359+F362+F365+F368+F370+F373+F376+F378+F380+F382+F384+F387+F390+F393+F396+F398+F401+F403+F405+F408+F357+F347</f>
        <v>142410.79999999996</v>
      </c>
      <c r="G345" s="7">
        <f t="shared" ref="G345:H345" si="190">G346+G349+G352+G354+G359+G362+G365+G368+G370+G373+G376+G378+G380+G382+G384+G387+G390+G393+G396+G398+G401+G403+G405+G408+G357+G347</f>
        <v>130909</v>
      </c>
      <c r="H345" s="7">
        <f t="shared" si="190"/>
        <v>124026.3</v>
      </c>
    </row>
    <row r="346" spans="1:8" ht="31.5" x14ac:dyDescent="0.25">
      <c r="A346" s="22" t="s">
        <v>22</v>
      </c>
      <c r="B346" s="20" t="s">
        <v>596</v>
      </c>
      <c r="C346" s="20">
        <v>200</v>
      </c>
      <c r="D346" s="3" t="s">
        <v>62</v>
      </c>
      <c r="E346" s="3" t="s">
        <v>24</v>
      </c>
      <c r="F346" s="7">
        <f>Ведомственная!G499</f>
        <v>0</v>
      </c>
      <c r="G346" s="7">
        <f>Ведомственная!H499</f>
        <v>130909</v>
      </c>
      <c r="H346" s="7">
        <f>Ведомственная!I499</f>
        <v>124026.3</v>
      </c>
    </row>
    <row r="347" spans="1:8" ht="47.25" x14ac:dyDescent="0.25">
      <c r="A347" s="22" t="s">
        <v>999</v>
      </c>
      <c r="B347" s="162" t="s">
        <v>1000</v>
      </c>
      <c r="C347" s="20"/>
      <c r="D347" s="3"/>
      <c r="E347" s="3"/>
      <c r="F347" s="7">
        <f>F348</f>
        <v>5485.5</v>
      </c>
      <c r="G347" s="7">
        <f t="shared" ref="G347:H347" si="191">G348</f>
        <v>0</v>
      </c>
      <c r="H347" s="7">
        <f t="shared" si="191"/>
        <v>0</v>
      </c>
    </row>
    <row r="348" spans="1:8" ht="31.5" x14ac:dyDescent="0.25">
      <c r="A348" s="22" t="s">
        <v>22</v>
      </c>
      <c r="B348" s="162" t="s">
        <v>1000</v>
      </c>
      <c r="C348" s="20">
        <v>200</v>
      </c>
      <c r="D348" s="3" t="s">
        <v>7</v>
      </c>
      <c r="E348" s="3" t="s">
        <v>65</v>
      </c>
      <c r="F348" s="7">
        <f>Ведомственная!G265</f>
        <v>5485.5</v>
      </c>
      <c r="G348" s="7">
        <f>Ведомственная!H265</f>
        <v>0</v>
      </c>
      <c r="H348" s="7">
        <f>Ведомственная!I265</f>
        <v>0</v>
      </c>
    </row>
    <row r="349" spans="1:8" ht="47.25" x14ac:dyDescent="0.25">
      <c r="A349" s="22" t="s">
        <v>873</v>
      </c>
      <c r="B349" s="20" t="s">
        <v>893</v>
      </c>
      <c r="C349" s="20"/>
      <c r="D349" s="3"/>
      <c r="E349" s="3"/>
      <c r="F349" s="7">
        <f>F350+F351</f>
        <v>8239.4</v>
      </c>
      <c r="G349" s="7">
        <f t="shared" ref="G349:H349" si="192">G350+G351</f>
        <v>0</v>
      </c>
      <c r="H349" s="7">
        <f t="shared" si="192"/>
        <v>0</v>
      </c>
    </row>
    <row r="350" spans="1:8" x14ac:dyDescent="0.25">
      <c r="A350" s="228" t="s">
        <v>22</v>
      </c>
      <c r="B350" s="20" t="s">
        <v>893</v>
      </c>
      <c r="C350" s="20">
        <v>200</v>
      </c>
      <c r="D350" s="3" t="s">
        <v>7</v>
      </c>
      <c r="E350" s="3" t="s">
        <v>65</v>
      </c>
      <c r="F350" s="7">
        <f>Ведомственная!G267</f>
        <v>3533.6</v>
      </c>
      <c r="G350" s="7">
        <f>Ведомственная!H267</f>
        <v>0</v>
      </c>
      <c r="H350" s="7">
        <f>Ведомственная!I267</f>
        <v>0</v>
      </c>
    </row>
    <row r="351" spans="1:8" x14ac:dyDescent="0.25">
      <c r="A351" s="218"/>
      <c r="B351" s="20" t="s">
        <v>893</v>
      </c>
      <c r="C351" s="20">
        <v>200</v>
      </c>
      <c r="D351" s="3" t="s">
        <v>62</v>
      </c>
      <c r="E351" s="3" t="s">
        <v>24</v>
      </c>
      <c r="F351" s="7">
        <f>Ведомственная!G501</f>
        <v>4705.8</v>
      </c>
      <c r="G351" s="7">
        <f>Ведомственная!H501</f>
        <v>0</v>
      </c>
      <c r="H351" s="7">
        <f>Ведомственная!I501</f>
        <v>0</v>
      </c>
    </row>
    <row r="352" spans="1:8" ht="47.25" x14ac:dyDescent="0.25">
      <c r="A352" s="22" t="s">
        <v>913</v>
      </c>
      <c r="B352" s="20" t="s">
        <v>918</v>
      </c>
      <c r="C352" s="20"/>
      <c r="D352" s="3"/>
      <c r="E352" s="3"/>
      <c r="F352" s="7">
        <f>F353</f>
        <v>17126.2</v>
      </c>
      <c r="G352" s="7">
        <f t="shared" ref="G352:H352" si="193">G353</f>
        <v>0</v>
      </c>
      <c r="H352" s="7">
        <f t="shared" si="193"/>
        <v>0</v>
      </c>
    </row>
    <row r="353" spans="1:8" ht="31.5" x14ac:dyDescent="0.25">
      <c r="A353" s="22" t="s">
        <v>22</v>
      </c>
      <c r="B353" s="20" t="s">
        <v>918</v>
      </c>
      <c r="C353" s="20">
        <v>200</v>
      </c>
      <c r="D353" s="3" t="s">
        <v>62</v>
      </c>
      <c r="E353" s="3" t="s">
        <v>24</v>
      </c>
      <c r="F353" s="7">
        <f>Ведомственная!G503</f>
        <v>17126.2</v>
      </c>
      <c r="G353" s="7">
        <f>Ведомственная!H503</f>
        <v>0</v>
      </c>
      <c r="H353" s="7">
        <f>Ведомственная!I503</f>
        <v>0</v>
      </c>
    </row>
    <row r="354" spans="1:8" ht="31.5" x14ac:dyDescent="0.25">
      <c r="A354" s="22" t="s">
        <v>874</v>
      </c>
      <c r="B354" s="20" t="s">
        <v>894</v>
      </c>
      <c r="C354" s="20"/>
      <c r="D354" s="3"/>
      <c r="E354" s="3"/>
      <c r="F354" s="7">
        <f>F355+F356</f>
        <v>3161.7999999999997</v>
      </c>
      <c r="G354" s="7">
        <f t="shared" ref="G354:H354" si="194">G355+G356</f>
        <v>0</v>
      </c>
      <c r="H354" s="7">
        <f t="shared" si="194"/>
        <v>0</v>
      </c>
    </row>
    <row r="355" spans="1:8" x14ac:dyDescent="0.25">
      <c r="A355" s="228" t="s">
        <v>22</v>
      </c>
      <c r="B355" s="20" t="s">
        <v>894</v>
      </c>
      <c r="C355" s="20">
        <v>200</v>
      </c>
      <c r="D355" s="3" t="s">
        <v>7</v>
      </c>
      <c r="E355" s="3" t="s">
        <v>65</v>
      </c>
      <c r="F355" s="7">
        <f>Ведомственная!G269</f>
        <v>2920.6</v>
      </c>
      <c r="G355" s="7">
        <f>Ведомственная!H269</f>
        <v>0</v>
      </c>
      <c r="H355" s="7">
        <f>Ведомственная!I269</f>
        <v>0</v>
      </c>
    </row>
    <row r="356" spans="1:8" x14ac:dyDescent="0.25">
      <c r="A356" s="218"/>
      <c r="B356" s="20" t="s">
        <v>894</v>
      </c>
      <c r="C356" s="20">
        <v>200</v>
      </c>
      <c r="D356" s="3" t="s">
        <v>62</v>
      </c>
      <c r="E356" s="3" t="s">
        <v>24</v>
      </c>
      <c r="F356" s="7">
        <f>Ведомственная!G505</f>
        <v>241.2</v>
      </c>
      <c r="G356" s="7">
        <f>Ведомственная!H505</f>
        <v>0</v>
      </c>
      <c r="H356" s="7">
        <f>Ведомственная!I505</f>
        <v>0</v>
      </c>
    </row>
    <row r="357" spans="1:8" ht="47.25" x14ac:dyDescent="0.25">
      <c r="A357" s="158" t="s">
        <v>928</v>
      </c>
      <c r="B357" s="3" t="s">
        <v>929</v>
      </c>
      <c r="C357" s="3"/>
      <c r="D357" s="3"/>
      <c r="E357" s="3"/>
      <c r="F357" s="7">
        <f>F358</f>
        <v>8936.1</v>
      </c>
      <c r="G357" s="7">
        <f t="shared" ref="G357:H357" si="195">G358</f>
        <v>0</v>
      </c>
      <c r="H357" s="7">
        <f t="shared" si="195"/>
        <v>0</v>
      </c>
    </row>
    <row r="358" spans="1:8" ht="31.5" x14ac:dyDescent="0.25">
      <c r="A358" s="158" t="s">
        <v>482</v>
      </c>
      <c r="B358" s="3" t="s">
        <v>929</v>
      </c>
      <c r="C358" s="3" t="s">
        <v>50</v>
      </c>
      <c r="D358" s="3" t="s">
        <v>9</v>
      </c>
      <c r="E358" s="3" t="s">
        <v>17</v>
      </c>
      <c r="F358" s="7">
        <f>Ведомственная!G1309</f>
        <v>8936.1</v>
      </c>
      <c r="G358" s="7">
        <f>Ведомственная!H1309</f>
        <v>0</v>
      </c>
      <c r="H358" s="7">
        <f>Ведомственная!I1309</f>
        <v>0</v>
      </c>
    </row>
    <row r="359" spans="1:8" ht="47.25" x14ac:dyDescent="0.25">
      <c r="A359" s="22" t="s">
        <v>875</v>
      </c>
      <c r="B359" s="20" t="s">
        <v>895</v>
      </c>
      <c r="C359" s="20"/>
      <c r="D359" s="3"/>
      <c r="E359" s="3"/>
      <c r="F359" s="7">
        <f>F360+F361</f>
        <v>8891.9</v>
      </c>
      <c r="G359" s="7">
        <f t="shared" ref="G359:H359" si="196">G360+G361</f>
        <v>0</v>
      </c>
      <c r="H359" s="7">
        <f t="shared" si="196"/>
        <v>0</v>
      </c>
    </row>
    <row r="360" spans="1:8" x14ac:dyDescent="0.25">
      <c r="A360" s="228" t="s">
        <v>22</v>
      </c>
      <c r="B360" s="20" t="s">
        <v>895</v>
      </c>
      <c r="C360" s="20">
        <v>200</v>
      </c>
      <c r="D360" s="3" t="s">
        <v>7</v>
      </c>
      <c r="E360" s="3" t="s">
        <v>65</v>
      </c>
      <c r="F360" s="7">
        <f>Ведомственная!G271</f>
        <v>7766.3</v>
      </c>
      <c r="G360" s="7">
        <f>Ведомственная!H271</f>
        <v>0</v>
      </c>
      <c r="H360" s="7">
        <f>Ведомственная!I271</f>
        <v>0</v>
      </c>
    </row>
    <row r="361" spans="1:8" x14ac:dyDescent="0.25">
      <c r="A361" s="218"/>
      <c r="B361" s="20" t="s">
        <v>895</v>
      </c>
      <c r="C361" s="20">
        <v>200</v>
      </c>
      <c r="D361" s="3" t="s">
        <v>62</v>
      </c>
      <c r="E361" s="3" t="s">
        <v>24</v>
      </c>
      <c r="F361" s="7">
        <f>Ведомственная!G507</f>
        <v>1125.5999999999999</v>
      </c>
      <c r="G361" s="7">
        <f>Ведомственная!H507</f>
        <v>0</v>
      </c>
      <c r="H361" s="7">
        <f>Ведомственная!I507</f>
        <v>0</v>
      </c>
    </row>
    <row r="362" spans="1:8" ht="31.5" x14ac:dyDescent="0.25">
      <c r="A362" s="22" t="s">
        <v>876</v>
      </c>
      <c r="B362" s="20" t="s">
        <v>896</v>
      </c>
      <c r="C362" s="20"/>
      <c r="D362" s="3"/>
      <c r="E362" s="3"/>
      <c r="F362" s="7">
        <f>F363+F364</f>
        <v>3009.7</v>
      </c>
      <c r="G362" s="7">
        <f t="shared" ref="G362:H362" si="197">G363+G364</f>
        <v>0</v>
      </c>
      <c r="H362" s="7">
        <f t="shared" si="197"/>
        <v>0</v>
      </c>
    </row>
    <row r="363" spans="1:8" x14ac:dyDescent="0.25">
      <c r="A363" s="228" t="s">
        <v>22</v>
      </c>
      <c r="B363" s="20" t="s">
        <v>896</v>
      </c>
      <c r="C363" s="20">
        <v>200</v>
      </c>
      <c r="D363" s="3" t="s">
        <v>7</v>
      </c>
      <c r="E363" s="3" t="s">
        <v>65</v>
      </c>
      <c r="F363" s="7">
        <f>Ведомственная!G273</f>
        <v>2310.6999999999998</v>
      </c>
      <c r="G363" s="7">
        <f>Ведомственная!H273</f>
        <v>0</v>
      </c>
      <c r="H363" s="7">
        <f>Ведомственная!I273</f>
        <v>0</v>
      </c>
    </row>
    <row r="364" spans="1:8" x14ac:dyDescent="0.25">
      <c r="A364" s="218"/>
      <c r="B364" s="20" t="s">
        <v>896</v>
      </c>
      <c r="C364" s="20">
        <v>200</v>
      </c>
      <c r="D364" s="3" t="s">
        <v>62</v>
      </c>
      <c r="E364" s="3" t="s">
        <v>24</v>
      </c>
      <c r="F364" s="7">
        <f>Ведомственная!G509</f>
        <v>699</v>
      </c>
      <c r="G364" s="7">
        <f>Ведомственная!H509</f>
        <v>0</v>
      </c>
      <c r="H364" s="7">
        <f>Ведомственная!I509</f>
        <v>0</v>
      </c>
    </row>
    <row r="365" spans="1:8" ht="47.25" x14ac:dyDescent="0.25">
      <c r="A365" s="22" t="s">
        <v>877</v>
      </c>
      <c r="B365" s="20" t="s">
        <v>897</v>
      </c>
      <c r="C365" s="20"/>
      <c r="D365" s="3"/>
      <c r="E365" s="3"/>
      <c r="F365" s="7">
        <f>F366+F367</f>
        <v>7526.6</v>
      </c>
      <c r="G365" s="7">
        <f t="shared" ref="G365" si="198">G366</f>
        <v>0</v>
      </c>
      <c r="H365" s="7">
        <f t="shared" ref="H365" si="199">H366</f>
        <v>0</v>
      </c>
    </row>
    <row r="366" spans="1:8" x14ac:dyDescent="0.25">
      <c r="A366" s="228" t="s">
        <v>22</v>
      </c>
      <c r="B366" s="20" t="s">
        <v>897</v>
      </c>
      <c r="C366" s="20">
        <v>200</v>
      </c>
      <c r="D366" s="3" t="s">
        <v>7</v>
      </c>
      <c r="E366" s="3" t="s">
        <v>65</v>
      </c>
      <c r="F366" s="7">
        <f>Ведомственная!G275</f>
        <v>6995.1</v>
      </c>
      <c r="G366" s="7">
        <f>Ведомственная!H275</f>
        <v>0</v>
      </c>
      <c r="H366" s="7">
        <f>Ведомственная!I275</f>
        <v>0</v>
      </c>
    </row>
    <row r="367" spans="1:8" x14ac:dyDescent="0.25">
      <c r="A367" s="223"/>
      <c r="B367" s="20" t="s">
        <v>997</v>
      </c>
      <c r="C367" s="20">
        <v>200</v>
      </c>
      <c r="D367" s="3" t="s">
        <v>62</v>
      </c>
      <c r="E367" s="3" t="s">
        <v>24</v>
      </c>
      <c r="F367" s="7">
        <f>Ведомственная!G511</f>
        <v>531.5</v>
      </c>
      <c r="G367" s="7"/>
      <c r="H367" s="7"/>
    </row>
    <row r="368" spans="1:8" ht="47.25" x14ac:dyDescent="0.25">
      <c r="A368" s="22" t="s">
        <v>878</v>
      </c>
      <c r="B368" s="20" t="s">
        <v>898</v>
      </c>
      <c r="C368" s="20"/>
      <c r="D368" s="3"/>
      <c r="E368" s="3"/>
      <c r="F368" s="7">
        <f>F369</f>
        <v>8190</v>
      </c>
      <c r="G368" s="7">
        <f t="shared" ref="G368" si="200">G369</f>
        <v>0</v>
      </c>
      <c r="H368" s="7">
        <f t="shared" ref="H368" si="201">H369</f>
        <v>0</v>
      </c>
    </row>
    <row r="369" spans="1:8" ht="31.5" x14ac:dyDescent="0.25">
      <c r="A369" s="22" t="s">
        <v>22</v>
      </c>
      <c r="B369" s="20" t="s">
        <v>898</v>
      </c>
      <c r="C369" s="20">
        <v>200</v>
      </c>
      <c r="D369" s="3" t="s">
        <v>7</v>
      </c>
      <c r="E369" s="3" t="s">
        <v>65</v>
      </c>
      <c r="F369" s="7">
        <f>Ведомственная!G277</f>
        <v>8190</v>
      </c>
      <c r="G369" s="7">
        <f>Ведомственная!H277</f>
        <v>0</v>
      </c>
      <c r="H369" s="7">
        <f>Ведомственная!I277</f>
        <v>0</v>
      </c>
    </row>
    <row r="370" spans="1:8" ht="47.25" x14ac:dyDescent="0.25">
      <c r="A370" s="22" t="s">
        <v>879</v>
      </c>
      <c r="B370" s="20" t="s">
        <v>899</v>
      </c>
      <c r="C370" s="20"/>
      <c r="D370" s="3"/>
      <c r="E370" s="3"/>
      <c r="F370" s="7">
        <f>F371+F372</f>
        <v>2930.6</v>
      </c>
      <c r="G370" s="7">
        <f t="shared" ref="G370:H370" si="202">G371+G372</f>
        <v>0</v>
      </c>
      <c r="H370" s="7">
        <f t="shared" si="202"/>
        <v>0</v>
      </c>
    </row>
    <row r="371" spans="1:8" x14ac:dyDescent="0.25">
      <c r="A371" s="228" t="s">
        <v>22</v>
      </c>
      <c r="B371" s="20" t="s">
        <v>899</v>
      </c>
      <c r="C371" s="20">
        <v>200</v>
      </c>
      <c r="D371" s="3" t="s">
        <v>7</v>
      </c>
      <c r="E371" s="3" t="s">
        <v>65</v>
      </c>
      <c r="F371" s="7">
        <f>Ведомственная!G279</f>
        <v>2653.2</v>
      </c>
      <c r="G371" s="7">
        <f>Ведомственная!H279</f>
        <v>0</v>
      </c>
      <c r="H371" s="7">
        <f>Ведомственная!I279</f>
        <v>0</v>
      </c>
    </row>
    <row r="372" spans="1:8" x14ac:dyDescent="0.25">
      <c r="A372" s="218"/>
      <c r="B372" s="20" t="s">
        <v>899</v>
      </c>
      <c r="C372" s="20">
        <v>200</v>
      </c>
      <c r="D372" s="3" t="s">
        <v>62</v>
      </c>
      <c r="E372" s="3" t="s">
        <v>24</v>
      </c>
      <c r="F372" s="7">
        <f>Ведомственная!G513</f>
        <v>277.39999999999998</v>
      </c>
      <c r="G372" s="7">
        <f>Ведомственная!H513</f>
        <v>0</v>
      </c>
      <c r="H372" s="7">
        <f>Ведомственная!I513</f>
        <v>0</v>
      </c>
    </row>
    <row r="373" spans="1:8" ht="47.25" x14ac:dyDescent="0.25">
      <c r="A373" s="22" t="s">
        <v>880</v>
      </c>
      <c r="B373" s="20" t="s">
        <v>900</v>
      </c>
      <c r="C373" s="20"/>
      <c r="D373" s="3"/>
      <c r="E373" s="3"/>
      <c r="F373" s="7">
        <f>F374+F375</f>
        <v>1209.5</v>
      </c>
      <c r="G373" s="7">
        <f t="shared" ref="G373:H373" si="203">G374+G375</f>
        <v>0</v>
      </c>
      <c r="H373" s="7">
        <f t="shared" si="203"/>
        <v>0</v>
      </c>
    </row>
    <row r="374" spans="1:8" x14ac:dyDescent="0.25">
      <c r="A374" s="228" t="s">
        <v>22</v>
      </c>
      <c r="B374" s="20" t="s">
        <v>900</v>
      </c>
      <c r="C374" s="20">
        <v>200</v>
      </c>
      <c r="D374" s="3" t="s">
        <v>7</v>
      </c>
      <c r="E374" s="3" t="s">
        <v>65</v>
      </c>
      <c r="F374" s="7">
        <f>Ведомственная!G281</f>
        <v>752.8</v>
      </c>
      <c r="G374" s="7">
        <f>Ведомственная!H281</f>
        <v>0</v>
      </c>
      <c r="H374" s="7">
        <f>Ведомственная!I281</f>
        <v>0</v>
      </c>
    </row>
    <row r="375" spans="1:8" x14ac:dyDescent="0.25">
      <c r="A375" s="218"/>
      <c r="B375" s="20" t="s">
        <v>900</v>
      </c>
      <c r="C375" s="20">
        <v>200</v>
      </c>
      <c r="D375" s="3" t="s">
        <v>62</v>
      </c>
      <c r="E375" s="3" t="s">
        <v>24</v>
      </c>
      <c r="F375" s="7">
        <f>Ведомственная!G515</f>
        <v>456.7</v>
      </c>
      <c r="G375" s="7">
        <f>Ведомственная!H515</f>
        <v>0</v>
      </c>
      <c r="H375" s="7">
        <f>Ведомственная!I515</f>
        <v>0</v>
      </c>
    </row>
    <row r="376" spans="1:8" ht="47.25" x14ac:dyDescent="0.25">
      <c r="A376" s="22" t="s">
        <v>881</v>
      </c>
      <c r="B376" s="20" t="s">
        <v>901</v>
      </c>
      <c r="C376" s="20"/>
      <c r="D376" s="3"/>
      <c r="E376" s="3"/>
      <c r="F376" s="7">
        <f>F377</f>
        <v>2244.3000000000002</v>
      </c>
      <c r="G376" s="7">
        <f t="shared" ref="G376" si="204">G377</f>
        <v>0</v>
      </c>
      <c r="H376" s="7">
        <f t="shared" ref="H376" si="205">H377</f>
        <v>0</v>
      </c>
    </row>
    <row r="377" spans="1:8" ht="15.75" customHeight="1" x14ac:dyDescent="0.25">
      <c r="A377" s="22" t="s">
        <v>22</v>
      </c>
      <c r="B377" s="20" t="s">
        <v>901</v>
      </c>
      <c r="C377" s="20">
        <v>200</v>
      </c>
      <c r="D377" s="3" t="s">
        <v>7</v>
      </c>
      <c r="E377" s="3" t="s">
        <v>65</v>
      </c>
      <c r="F377" s="7">
        <f>Ведомственная!G283</f>
        <v>2244.3000000000002</v>
      </c>
      <c r="G377" s="7">
        <f>Ведомственная!H283</f>
        <v>0</v>
      </c>
      <c r="H377" s="7">
        <f>Ведомственная!I283</f>
        <v>0</v>
      </c>
    </row>
    <row r="378" spans="1:8" ht="36.75" customHeight="1" x14ac:dyDescent="0.25">
      <c r="A378" s="22" t="s">
        <v>882</v>
      </c>
      <c r="B378" s="20" t="s">
        <v>902</v>
      </c>
      <c r="C378" s="20"/>
      <c r="D378" s="3"/>
      <c r="E378" s="3"/>
      <c r="F378" s="7">
        <f>F379</f>
        <v>9722.4</v>
      </c>
      <c r="G378" s="7">
        <f t="shared" ref="G378" si="206">G379</f>
        <v>0</v>
      </c>
      <c r="H378" s="7">
        <f t="shared" ref="H378" si="207">H379</f>
        <v>0</v>
      </c>
    </row>
    <row r="379" spans="1:8" ht="31.5" x14ac:dyDescent="0.25">
      <c r="A379" s="22" t="s">
        <v>22</v>
      </c>
      <c r="B379" s="20" t="s">
        <v>902</v>
      </c>
      <c r="C379" s="20">
        <v>200</v>
      </c>
      <c r="D379" s="3" t="s">
        <v>7</v>
      </c>
      <c r="E379" s="3" t="s">
        <v>65</v>
      </c>
      <c r="F379" s="7">
        <f>Ведомственная!G285</f>
        <v>9722.4</v>
      </c>
      <c r="G379" s="7">
        <f>Ведомственная!H285</f>
        <v>0</v>
      </c>
      <c r="H379" s="7">
        <f>Ведомственная!I285</f>
        <v>0</v>
      </c>
    </row>
    <row r="380" spans="1:8" ht="39.75" customHeight="1" x14ac:dyDescent="0.25">
      <c r="A380" s="22" t="s">
        <v>914</v>
      </c>
      <c r="B380" s="20" t="s">
        <v>919</v>
      </c>
      <c r="C380" s="20"/>
      <c r="D380" s="3"/>
      <c r="E380" s="3"/>
      <c r="F380" s="7">
        <f>F381</f>
        <v>3433.4</v>
      </c>
      <c r="G380" s="7">
        <f t="shared" ref="G380:H380" si="208">G381</f>
        <v>0</v>
      </c>
      <c r="H380" s="7">
        <f t="shared" si="208"/>
        <v>0</v>
      </c>
    </row>
    <row r="381" spans="1:8" ht="31.5" x14ac:dyDescent="0.25">
      <c r="A381" s="22" t="s">
        <v>22</v>
      </c>
      <c r="B381" s="20" t="s">
        <v>924</v>
      </c>
      <c r="C381" s="20">
        <v>200</v>
      </c>
      <c r="D381" s="3" t="s">
        <v>62</v>
      </c>
      <c r="E381" s="3" t="s">
        <v>24</v>
      </c>
      <c r="F381" s="7">
        <f>Ведомственная!G517</f>
        <v>3433.4</v>
      </c>
      <c r="G381" s="7">
        <f>Ведомственная!H517</f>
        <v>0</v>
      </c>
      <c r="H381" s="7">
        <f>Ведомственная!I517</f>
        <v>0</v>
      </c>
    </row>
    <row r="382" spans="1:8" ht="47.25" x14ac:dyDescent="0.25">
      <c r="A382" s="22" t="s">
        <v>883</v>
      </c>
      <c r="B382" s="20" t="s">
        <v>903</v>
      </c>
      <c r="C382" s="20"/>
      <c r="D382" s="3"/>
      <c r="E382" s="3"/>
      <c r="F382" s="7">
        <f>F383</f>
        <v>5714.2</v>
      </c>
      <c r="G382" s="7">
        <f t="shared" ref="G382" si="209">G383</f>
        <v>0</v>
      </c>
      <c r="H382" s="7">
        <f t="shared" ref="H382" si="210">H383</f>
        <v>0</v>
      </c>
    </row>
    <row r="383" spans="1:8" ht="31.5" x14ac:dyDescent="0.25">
      <c r="A383" s="22" t="s">
        <v>22</v>
      </c>
      <c r="B383" s="20" t="s">
        <v>903</v>
      </c>
      <c r="C383" s="20">
        <v>200</v>
      </c>
      <c r="D383" s="3" t="s">
        <v>7</v>
      </c>
      <c r="E383" s="3" t="s">
        <v>65</v>
      </c>
      <c r="F383" s="7">
        <f>Ведомственная!G287</f>
        <v>5714.2</v>
      </c>
      <c r="G383" s="7">
        <f>Ведомственная!H287</f>
        <v>0</v>
      </c>
      <c r="H383" s="7">
        <f>Ведомственная!I287</f>
        <v>0</v>
      </c>
    </row>
    <row r="384" spans="1:8" ht="38.25" customHeight="1" x14ac:dyDescent="0.25">
      <c r="A384" s="22" t="s">
        <v>884</v>
      </c>
      <c r="B384" s="20" t="s">
        <v>904</v>
      </c>
      <c r="C384" s="20"/>
      <c r="D384" s="3"/>
      <c r="E384" s="3"/>
      <c r="F384" s="7">
        <f>F385+F386</f>
        <v>4225.2</v>
      </c>
      <c r="G384" s="7">
        <f t="shared" ref="G384:H384" si="211">G385+G386</f>
        <v>0</v>
      </c>
      <c r="H384" s="7">
        <f t="shared" si="211"/>
        <v>0</v>
      </c>
    </row>
    <row r="385" spans="1:8" x14ac:dyDescent="0.25">
      <c r="A385" s="228" t="s">
        <v>22</v>
      </c>
      <c r="B385" s="20" t="s">
        <v>904</v>
      </c>
      <c r="C385" s="20">
        <v>200</v>
      </c>
      <c r="D385" s="3" t="s">
        <v>7</v>
      </c>
      <c r="E385" s="3" t="s">
        <v>65</v>
      </c>
      <c r="F385" s="7">
        <f>Ведомственная!G289</f>
        <v>3627.9</v>
      </c>
      <c r="G385" s="7">
        <f>Ведомственная!H289</f>
        <v>0</v>
      </c>
      <c r="H385" s="7">
        <f>Ведомственная!I289</f>
        <v>0</v>
      </c>
    </row>
    <row r="386" spans="1:8" x14ac:dyDescent="0.25">
      <c r="A386" s="223"/>
      <c r="B386" s="20" t="s">
        <v>996</v>
      </c>
      <c r="C386" s="20">
        <v>200</v>
      </c>
      <c r="D386" s="3" t="s">
        <v>62</v>
      </c>
      <c r="E386" s="3" t="s">
        <v>24</v>
      </c>
      <c r="F386" s="7">
        <f>Ведомственная!G519</f>
        <v>597.29999999999995</v>
      </c>
      <c r="G386" s="7"/>
      <c r="H386" s="7"/>
    </row>
    <row r="387" spans="1:8" ht="47.25" x14ac:dyDescent="0.25">
      <c r="A387" s="22" t="s">
        <v>885</v>
      </c>
      <c r="B387" s="20" t="s">
        <v>905</v>
      </c>
      <c r="C387" s="20"/>
      <c r="D387" s="3"/>
      <c r="E387" s="3"/>
      <c r="F387" s="7">
        <f>F388+F389</f>
        <v>8003.4</v>
      </c>
      <c r="G387" s="7">
        <f t="shared" ref="G387:H387" si="212">G388+G389</f>
        <v>0</v>
      </c>
      <c r="H387" s="7">
        <f t="shared" si="212"/>
        <v>0</v>
      </c>
    </row>
    <row r="388" spans="1:8" x14ac:dyDescent="0.25">
      <c r="A388" s="228" t="s">
        <v>22</v>
      </c>
      <c r="B388" s="20" t="s">
        <v>905</v>
      </c>
      <c r="C388" s="20">
        <v>200</v>
      </c>
      <c r="D388" s="3" t="s">
        <v>7</v>
      </c>
      <c r="E388" s="3" t="s">
        <v>65</v>
      </c>
      <c r="F388" s="7">
        <f>Ведомственная!G291</f>
        <v>1174.0999999999999</v>
      </c>
      <c r="G388" s="7">
        <f>Ведомственная!H291</f>
        <v>0</v>
      </c>
      <c r="H388" s="7">
        <f>Ведомственная!I291</f>
        <v>0</v>
      </c>
    </row>
    <row r="389" spans="1:8" x14ac:dyDescent="0.25">
      <c r="A389" s="218"/>
      <c r="B389" s="20" t="s">
        <v>905</v>
      </c>
      <c r="C389" s="20">
        <v>200</v>
      </c>
      <c r="D389" s="3" t="s">
        <v>62</v>
      </c>
      <c r="E389" s="3" t="s">
        <v>24</v>
      </c>
      <c r="F389" s="7">
        <f>Ведомственная!G521</f>
        <v>6829.3</v>
      </c>
      <c r="G389" s="7">
        <f>Ведомственная!H521</f>
        <v>0</v>
      </c>
      <c r="H389" s="7">
        <f>Ведомственная!I521</f>
        <v>0</v>
      </c>
    </row>
    <row r="390" spans="1:8" ht="47.25" x14ac:dyDescent="0.25">
      <c r="A390" s="22" t="s">
        <v>886</v>
      </c>
      <c r="B390" s="20" t="s">
        <v>906</v>
      </c>
      <c r="C390" s="20"/>
      <c r="D390" s="3"/>
      <c r="E390" s="3"/>
      <c r="F390" s="7">
        <f>F391+F392</f>
        <v>10686.9</v>
      </c>
      <c r="G390" s="7">
        <f t="shared" ref="G390:H390" si="213">G391+G392</f>
        <v>0</v>
      </c>
      <c r="H390" s="7">
        <f t="shared" si="213"/>
        <v>0</v>
      </c>
    </row>
    <row r="391" spans="1:8" x14ac:dyDescent="0.25">
      <c r="A391" s="228" t="s">
        <v>22</v>
      </c>
      <c r="B391" s="20" t="s">
        <v>906</v>
      </c>
      <c r="C391" s="20">
        <v>200</v>
      </c>
      <c r="D391" s="3" t="s">
        <v>7</v>
      </c>
      <c r="E391" s="3" t="s">
        <v>65</v>
      </c>
      <c r="F391" s="7">
        <f>Ведомственная!G293</f>
        <v>8880.6</v>
      </c>
      <c r="G391" s="7">
        <f>Ведомственная!H293</f>
        <v>0</v>
      </c>
      <c r="H391" s="7">
        <f>Ведомственная!I293</f>
        <v>0</v>
      </c>
    </row>
    <row r="392" spans="1:8" x14ac:dyDescent="0.25">
      <c r="A392" s="218"/>
      <c r="B392" s="20" t="s">
        <v>906</v>
      </c>
      <c r="C392" s="20">
        <v>200</v>
      </c>
      <c r="D392" s="3" t="s">
        <v>62</v>
      </c>
      <c r="E392" s="3" t="s">
        <v>24</v>
      </c>
      <c r="F392" s="7">
        <f>Ведомственная!G523</f>
        <v>1806.3</v>
      </c>
      <c r="G392" s="7">
        <f>Ведомственная!H523</f>
        <v>0</v>
      </c>
      <c r="H392" s="7">
        <f>Ведомственная!I523</f>
        <v>0</v>
      </c>
    </row>
    <row r="393" spans="1:8" ht="47.25" x14ac:dyDescent="0.25">
      <c r="A393" s="22" t="s">
        <v>887</v>
      </c>
      <c r="B393" s="20" t="s">
        <v>907</v>
      </c>
      <c r="C393" s="20"/>
      <c r="D393" s="3"/>
      <c r="E393" s="3"/>
      <c r="F393" s="7">
        <f>F394+F395</f>
        <v>2110.6999999999998</v>
      </c>
      <c r="G393" s="7">
        <f t="shared" ref="G393:H393" si="214">G394+G395</f>
        <v>0</v>
      </c>
      <c r="H393" s="7">
        <f t="shared" si="214"/>
        <v>0</v>
      </c>
    </row>
    <row r="394" spans="1:8" x14ac:dyDescent="0.25">
      <c r="A394" s="228" t="s">
        <v>22</v>
      </c>
      <c r="B394" s="20" t="s">
        <v>907</v>
      </c>
      <c r="C394" s="20">
        <v>200</v>
      </c>
      <c r="D394" s="3" t="s">
        <v>7</v>
      </c>
      <c r="E394" s="3" t="s">
        <v>65</v>
      </c>
      <c r="F394" s="7">
        <f>Ведомственная!G295</f>
        <v>2062.5</v>
      </c>
      <c r="G394" s="7">
        <f>Ведомственная!H295</f>
        <v>0</v>
      </c>
      <c r="H394" s="7">
        <f>Ведомственная!I295</f>
        <v>0</v>
      </c>
    </row>
    <row r="395" spans="1:8" x14ac:dyDescent="0.25">
      <c r="A395" s="218"/>
      <c r="B395" s="20" t="s">
        <v>907</v>
      </c>
      <c r="C395" s="20">
        <v>200</v>
      </c>
      <c r="D395" s="3" t="s">
        <v>62</v>
      </c>
      <c r="E395" s="3" t="s">
        <v>24</v>
      </c>
      <c r="F395" s="7">
        <f>Ведомственная!G525</f>
        <v>48.2</v>
      </c>
      <c r="G395" s="7">
        <f>Ведомственная!H525</f>
        <v>0</v>
      </c>
      <c r="H395" s="7">
        <f>Ведомственная!I525</f>
        <v>0</v>
      </c>
    </row>
    <row r="396" spans="1:8" ht="47.25" x14ac:dyDescent="0.25">
      <c r="A396" s="22" t="s">
        <v>888</v>
      </c>
      <c r="B396" s="20" t="s">
        <v>908</v>
      </c>
      <c r="C396" s="20"/>
      <c r="D396" s="3"/>
      <c r="E396" s="3"/>
      <c r="F396" s="7">
        <f>F397</f>
        <v>1796.2</v>
      </c>
      <c r="G396" s="7">
        <f t="shared" ref="G396" si="215">G397</f>
        <v>0</v>
      </c>
      <c r="H396" s="7">
        <f t="shared" ref="H396" si="216">H397</f>
        <v>0</v>
      </c>
    </row>
    <row r="397" spans="1:8" ht="31.5" x14ac:dyDescent="0.25">
      <c r="A397" s="22" t="s">
        <v>22</v>
      </c>
      <c r="B397" s="20" t="s">
        <v>908</v>
      </c>
      <c r="C397" s="20">
        <v>200</v>
      </c>
      <c r="D397" s="3" t="s">
        <v>7</v>
      </c>
      <c r="E397" s="3" t="s">
        <v>65</v>
      </c>
      <c r="F397" s="7">
        <f>Ведомственная!G297</f>
        <v>1796.2</v>
      </c>
      <c r="G397" s="7">
        <f>Ведомственная!H297</f>
        <v>0</v>
      </c>
      <c r="H397" s="7">
        <f>Ведомственная!I297</f>
        <v>0</v>
      </c>
    </row>
    <row r="398" spans="1:8" ht="47.25" x14ac:dyDescent="0.25">
      <c r="A398" s="22" t="s">
        <v>889</v>
      </c>
      <c r="B398" s="20" t="s">
        <v>909</v>
      </c>
      <c r="C398" s="20"/>
      <c r="D398" s="3"/>
      <c r="E398" s="3"/>
      <c r="F398" s="7">
        <f>F399+F400</f>
        <v>2896.4</v>
      </c>
      <c r="G398" s="7">
        <f t="shared" ref="G398:H398" si="217">G399+G400</f>
        <v>0</v>
      </c>
      <c r="H398" s="7">
        <f t="shared" si="217"/>
        <v>0</v>
      </c>
    </row>
    <row r="399" spans="1:8" x14ac:dyDescent="0.25">
      <c r="A399" s="228" t="s">
        <v>22</v>
      </c>
      <c r="B399" s="20" t="s">
        <v>909</v>
      </c>
      <c r="C399" s="20">
        <v>200</v>
      </c>
      <c r="D399" s="3" t="s">
        <v>7</v>
      </c>
      <c r="E399" s="3" t="s">
        <v>65</v>
      </c>
      <c r="F399" s="7">
        <f>Ведомственная!G299</f>
        <v>2703.4</v>
      </c>
      <c r="G399" s="7">
        <f>Ведомственная!H299</f>
        <v>0</v>
      </c>
      <c r="H399" s="7">
        <f>Ведомственная!I299</f>
        <v>0</v>
      </c>
    </row>
    <row r="400" spans="1:8" x14ac:dyDescent="0.25">
      <c r="A400" s="218"/>
      <c r="B400" s="20" t="s">
        <v>909</v>
      </c>
      <c r="C400" s="20">
        <v>200</v>
      </c>
      <c r="D400" s="3" t="s">
        <v>62</v>
      </c>
      <c r="E400" s="3" t="s">
        <v>24</v>
      </c>
      <c r="F400" s="7">
        <f>Ведомственная!G527</f>
        <v>193</v>
      </c>
      <c r="G400" s="7">
        <f>Ведомственная!H527</f>
        <v>0</v>
      </c>
      <c r="H400" s="7">
        <f>Ведомственная!I527</f>
        <v>0</v>
      </c>
    </row>
    <row r="401" spans="1:8" ht="47.25" x14ac:dyDescent="0.25">
      <c r="A401" s="22" t="s">
        <v>890</v>
      </c>
      <c r="B401" s="20" t="s">
        <v>910</v>
      </c>
      <c r="C401" s="20"/>
      <c r="D401" s="3"/>
      <c r="E401" s="3"/>
      <c r="F401" s="7">
        <f>F402</f>
        <v>4750</v>
      </c>
      <c r="G401" s="7">
        <f t="shared" ref="G401" si="218">G402</f>
        <v>0</v>
      </c>
      <c r="H401" s="7">
        <f t="shared" ref="H401" si="219">H402</f>
        <v>0</v>
      </c>
    </row>
    <row r="402" spans="1:8" ht="31.5" x14ac:dyDescent="0.25">
      <c r="A402" s="22" t="s">
        <v>22</v>
      </c>
      <c r="B402" s="20" t="s">
        <v>910</v>
      </c>
      <c r="C402" s="20">
        <v>200</v>
      </c>
      <c r="D402" s="3" t="s">
        <v>7</v>
      </c>
      <c r="E402" s="3" t="s">
        <v>65</v>
      </c>
      <c r="F402" s="7">
        <f>Ведомственная!G301</f>
        <v>4750</v>
      </c>
      <c r="G402" s="7">
        <f>Ведомственная!H301</f>
        <v>0</v>
      </c>
      <c r="H402" s="7">
        <f>Ведомственная!I301</f>
        <v>0</v>
      </c>
    </row>
    <row r="403" spans="1:8" ht="47.25" x14ac:dyDescent="0.25">
      <c r="A403" s="22" t="s">
        <v>915</v>
      </c>
      <c r="B403" s="20" t="s">
        <v>920</v>
      </c>
      <c r="C403" s="20"/>
      <c r="D403" s="3"/>
      <c r="E403" s="3"/>
      <c r="F403" s="7">
        <f>F404</f>
        <v>1539.6</v>
      </c>
      <c r="G403" s="7">
        <f t="shared" ref="G403:H403" si="220">G404</f>
        <v>0</v>
      </c>
      <c r="H403" s="7">
        <f t="shared" si="220"/>
        <v>0</v>
      </c>
    </row>
    <row r="404" spans="1:8" ht="31.5" x14ac:dyDescent="0.25">
      <c r="A404" s="22" t="s">
        <v>22</v>
      </c>
      <c r="B404" s="20" t="s">
        <v>920</v>
      </c>
      <c r="C404" s="20">
        <v>200</v>
      </c>
      <c r="D404" s="3" t="s">
        <v>62</v>
      </c>
      <c r="E404" s="3" t="s">
        <v>24</v>
      </c>
      <c r="F404" s="7">
        <f>Ведомственная!G529</f>
        <v>1539.6</v>
      </c>
      <c r="G404" s="7">
        <f>Ведомственная!H529</f>
        <v>0</v>
      </c>
      <c r="H404" s="7">
        <f>Ведомственная!I529</f>
        <v>0</v>
      </c>
    </row>
    <row r="405" spans="1:8" ht="47.25" x14ac:dyDescent="0.25">
      <c r="A405" s="22" t="s">
        <v>891</v>
      </c>
      <c r="B405" s="20" t="s">
        <v>911</v>
      </c>
      <c r="C405" s="20"/>
      <c r="D405" s="3"/>
      <c r="E405" s="3"/>
      <c r="F405" s="7">
        <f>F406+F407</f>
        <v>6496.7000000000007</v>
      </c>
      <c r="G405" s="7">
        <f t="shared" ref="G405:H405" si="221">G406+G407</f>
        <v>0</v>
      </c>
      <c r="H405" s="7">
        <f t="shared" si="221"/>
        <v>0</v>
      </c>
    </row>
    <row r="406" spans="1:8" x14ac:dyDescent="0.25">
      <c r="A406" s="228" t="s">
        <v>22</v>
      </c>
      <c r="B406" s="20" t="s">
        <v>911</v>
      </c>
      <c r="C406" s="20">
        <v>200</v>
      </c>
      <c r="D406" s="3" t="s">
        <v>7</v>
      </c>
      <c r="E406" s="3" t="s">
        <v>65</v>
      </c>
      <c r="F406" s="7">
        <f>Ведомственная!G303</f>
        <v>6480.1</v>
      </c>
      <c r="G406" s="7">
        <f>Ведомственная!H303</f>
        <v>0</v>
      </c>
      <c r="H406" s="7">
        <f>Ведомственная!I303</f>
        <v>0</v>
      </c>
    </row>
    <row r="407" spans="1:8" x14ac:dyDescent="0.25">
      <c r="A407" s="218"/>
      <c r="B407" s="20" t="s">
        <v>911</v>
      </c>
      <c r="C407" s="20">
        <v>200</v>
      </c>
      <c r="D407" s="3" t="s">
        <v>62</v>
      </c>
      <c r="E407" s="3" t="s">
        <v>24</v>
      </c>
      <c r="F407" s="7">
        <f>Ведомственная!G531</f>
        <v>16.600000000000001</v>
      </c>
      <c r="G407" s="7">
        <f>Ведомственная!H531</f>
        <v>0</v>
      </c>
      <c r="H407" s="7">
        <f>Ведомственная!I531</f>
        <v>0</v>
      </c>
    </row>
    <row r="408" spans="1:8" ht="47.25" x14ac:dyDescent="0.25">
      <c r="A408" s="22" t="s">
        <v>892</v>
      </c>
      <c r="B408" s="20" t="s">
        <v>912</v>
      </c>
      <c r="C408" s="20"/>
      <c r="D408" s="3"/>
      <c r="E408" s="3"/>
      <c r="F408" s="7">
        <f>F409+F410</f>
        <v>4084.1000000000004</v>
      </c>
      <c r="G408" s="7">
        <f t="shared" ref="G408:H408" si="222">G409+G410</f>
        <v>0</v>
      </c>
      <c r="H408" s="7">
        <f t="shared" si="222"/>
        <v>0</v>
      </c>
    </row>
    <row r="409" spans="1:8" x14ac:dyDescent="0.25">
      <c r="A409" s="228" t="s">
        <v>22</v>
      </c>
      <c r="B409" s="20" t="s">
        <v>912</v>
      </c>
      <c r="C409" s="20">
        <v>200</v>
      </c>
      <c r="D409" s="3" t="s">
        <v>7</v>
      </c>
      <c r="E409" s="3" t="s">
        <v>65</v>
      </c>
      <c r="F409" s="7">
        <f>Ведомственная!G305</f>
        <v>3284.4</v>
      </c>
      <c r="G409" s="7">
        <f>Ведомственная!H305</f>
        <v>0</v>
      </c>
      <c r="H409" s="7">
        <f>Ведомственная!I305</f>
        <v>0</v>
      </c>
    </row>
    <row r="410" spans="1:8" x14ac:dyDescent="0.25">
      <c r="A410" s="218"/>
      <c r="B410" s="20" t="s">
        <v>912</v>
      </c>
      <c r="C410" s="20">
        <v>200</v>
      </c>
      <c r="D410" s="3" t="s">
        <v>62</v>
      </c>
      <c r="E410" s="3" t="s">
        <v>24</v>
      </c>
      <c r="F410" s="7">
        <f>Ведомственная!G533</f>
        <v>799.7</v>
      </c>
      <c r="G410" s="7">
        <f>Ведомственная!H533</f>
        <v>0</v>
      </c>
      <c r="H410" s="7">
        <f>Ведомственная!I533</f>
        <v>0</v>
      </c>
    </row>
    <row r="411" spans="1:8" x14ac:dyDescent="0.25">
      <c r="A411" s="166" t="s">
        <v>321</v>
      </c>
      <c r="B411" s="20" t="s">
        <v>921</v>
      </c>
      <c r="C411" s="20"/>
      <c r="D411" s="3"/>
      <c r="E411" s="3"/>
      <c r="F411" s="7">
        <f>F412</f>
        <v>3931.4999999999995</v>
      </c>
      <c r="G411" s="7">
        <f t="shared" ref="G411:H411" si="223">G412</f>
        <v>0</v>
      </c>
      <c r="H411" s="7">
        <f t="shared" si="223"/>
        <v>0</v>
      </c>
    </row>
    <row r="412" spans="1:8" x14ac:dyDescent="0.25">
      <c r="A412" s="166" t="s">
        <v>916</v>
      </c>
      <c r="B412" s="20" t="s">
        <v>922</v>
      </c>
      <c r="C412" s="20"/>
      <c r="D412" s="3"/>
      <c r="E412" s="3"/>
      <c r="F412" s="7">
        <f>F421+F415+F417+F419+F413</f>
        <v>3931.4999999999995</v>
      </c>
      <c r="G412" s="7">
        <f t="shared" ref="G412:H412" si="224">G421+G415+G417+G419</f>
        <v>0</v>
      </c>
      <c r="H412" s="7">
        <f t="shared" si="224"/>
        <v>0</v>
      </c>
    </row>
    <row r="413" spans="1:8" ht="47.25" x14ac:dyDescent="0.25">
      <c r="A413" s="22" t="s">
        <v>881</v>
      </c>
      <c r="B413" s="20" t="s">
        <v>995</v>
      </c>
      <c r="C413" s="20"/>
      <c r="D413" s="3"/>
      <c r="E413" s="3"/>
      <c r="F413" s="7">
        <f>F414</f>
        <v>84.1</v>
      </c>
      <c r="G413" s="7"/>
      <c r="H413" s="7"/>
    </row>
    <row r="414" spans="1:8" ht="31.5" x14ac:dyDescent="0.25">
      <c r="A414" s="22" t="s">
        <v>22</v>
      </c>
      <c r="B414" s="20" t="s">
        <v>995</v>
      </c>
      <c r="C414" s="20">
        <v>200</v>
      </c>
      <c r="D414" s="3" t="s">
        <v>62</v>
      </c>
      <c r="E414" s="3" t="s">
        <v>24</v>
      </c>
      <c r="F414" s="7">
        <f>Ведомственная!G537</f>
        <v>84.1</v>
      </c>
      <c r="G414" s="7"/>
      <c r="H414" s="7"/>
    </row>
    <row r="415" spans="1:8" ht="47.25" x14ac:dyDescent="0.25">
      <c r="A415" s="22" t="s">
        <v>985</v>
      </c>
      <c r="B415" s="20" t="s">
        <v>982</v>
      </c>
      <c r="C415" s="20"/>
      <c r="D415" s="3"/>
      <c r="E415" s="3"/>
      <c r="F415" s="7">
        <f>Ведомственная!G308</f>
        <v>1496.8</v>
      </c>
      <c r="G415" s="7">
        <f>Ведомственная!H308</f>
        <v>0</v>
      </c>
      <c r="H415" s="7">
        <f>Ведомственная!I308</f>
        <v>0</v>
      </c>
    </row>
    <row r="416" spans="1:8" ht="31.5" x14ac:dyDescent="0.25">
      <c r="A416" s="22" t="s">
        <v>22</v>
      </c>
      <c r="B416" s="20" t="s">
        <v>982</v>
      </c>
      <c r="C416" s="20">
        <v>200</v>
      </c>
      <c r="D416" s="3" t="s">
        <v>7</v>
      </c>
      <c r="E416" s="3" t="s">
        <v>65</v>
      </c>
      <c r="F416" s="7">
        <f>Ведомственная!G309</f>
        <v>1496.8</v>
      </c>
      <c r="G416" s="7">
        <f>Ведомственная!H309</f>
        <v>0</v>
      </c>
      <c r="H416" s="7">
        <f>Ведомственная!I309</f>
        <v>0</v>
      </c>
    </row>
    <row r="417" spans="1:8" ht="63" x14ac:dyDescent="0.25">
      <c r="A417" s="22" t="s">
        <v>986</v>
      </c>
      <c r="B417" s="20" t="s">
        <v>983</v>
      </c>
      <c r="C417" s="20"/>
      <c r="D417" s="3"/>
      <c r="E417" s="3"/>
      <c r="F417" s="7">
        <f>Ведомственная!G310</f>
        <v>686.1</v>
      </c>
      <c r="G417" s="7">
        <f>Ведомственная!H310</f>
        <v>0</v>
      </c>
      <c r="H417" s="7">
        <f>Ведомственная!I310</f>
        <v>0</v>
      </c>
    </row>
    <row r="418" spans="1:8" ht="31.5" x14ac:dyDescent="0.25">
      <c r="A418" s="22" t="s">
        <v>22</v>
      </c>
      <c r="B418" s="20" t="s">
        <v>983</v>
      </c>
      <c r="C418" s="20">
        <v>200</v>
      </c>
      <c r="D418" s="3" t="s">
        <v>7</v>
      </c>
      <c r="E418" s="3" t="s">
        <v>65</v>
      </c>
      <c r="F418" s="7">
        <f>Ведомственная!G311</f>
        <v>686.1</v>
      </c>
      <c r="G418" s="7">
        <f>Ведомственная!H311</f>
        <v>0</v>
      </c>
      <c r="H418" s="7">
        <f>Ведомственная!I311</f>
        <v>0</v>
      </c>
    </row>
    <row r="419" spans="1:8" ht="47.25" x14ac:dyDescent="0.25">
      <c r="A419" s="22" t="s">
        <v>987</v>
      </c>
      <c r="B419" s="20" t="s">
        <v>984</v>
      </c>
      <c r="C419" s="20"/>
      <c r="D419" s="3"/>
      <c r="E419" s="3"/>
      <c r="F419" s="7">
        <f>Ведомственная!G312</f>
        <v>98.1</v>
      </c>
      <c r="G419" s="7">
        <f>Ведомственная!H312</f>
        <v>0</v>
      </c>
      <c r="H419" s="7">
        <f>Ведомственная!I312</f>
        <v>0</v>
      </c>
    </row>
    <row r="420" spans="1:8" ht="31.5" x14ac:dyDescent="0.25">
      <c r="A420" s="22" t="s">
        <v>22</v>
      </c>
      <c r="B420" s="20" t="s">
        <v>984</v>
      </c>
      <c r="C420" s="20">
        <v>200</v>
      </c>
      <c r="D420" s="3" t="s">
        <v>7</v>
      </c>
      <c r="E420" s="3" t="s">
        <v>65</v>
      </c>
      <c r="F420" s="7">
        <f>Ведомственная!G313</f>
        <v>98.1</v>
      </c>
      <c r="G420" s="7">
        <f>Ведомственная!H313</f>
        <v>0</v>
      </c>
      <c r="H420" s="7">
        <f>Ведомственная!I313</f>
        <v>0</v>
      </c>
    </row>
    <row r="421" spans="1:8" ht="47.25" x14ac:dyDescent="0.25">
      <c r="A421" s="166" t="s">
        <v>917</v>
      </c>
      <c r="B421" s="20" t="s">
        <v>923</v>
      </c>
      <c r="C421" s="20"/>
      <c r="D421" s="3"/>
      <c r="E421" s="3"/>
      <c r="F421" s="7">
        <f>F422</f>
        <v>1566.4</v>
      </c>
      <c r="G421" s="7">
        <f>G422</f>
        <v>0</v>
      </c>
      <c r="H421" s="7"/>
    </row>
    <row r="422" spans="1:8" ht="31.5" x14ac:dyDescent="0.25">
      <c r="A422" s="166" t="s">
        <v>22</v>
      </c>
      <c r="B422" s="20" t="s">
        <v>923</v>
      </c>
      <c r="C422" s="20">
        <v>200</v>
      </c>
      <c r="D422" s="3" t="s">
        <v>62</v>
      </c>
      <c r="E422" s="3" t="s">
        <v>24</v>
      </c>
      <c r="F422" s="7">
        <f>Ведомственная!G539</f>
        <v>1566.4</v>
      </c>
      <c r="G422" s="7">
        <f>Ведомственная!H539</f>
        <v>0</v>
      </c>
      <c r="H422" s="7">
        <f>Ведомственная!I539</f>
        <v>0</v>
      </c>
    </row>
    <row r="423" spans="1:8" ht="31.5" x14ac:dyDescent="0.25">
      <c r="A423" s="53" t="s">
        <v>276</v>
      </c>
      <c r="B423" s="54" t="s">
        <v>274</v>
      </c>
      <c r="C423" s="54"/>
      <c r="D423" s="58"/>
      <c r="E423" s="58"/>
      <c r="F423" s="56">
        <f>F424</f>
        <v>73498.5</v>
      </c>
      <c r="G423" s="56">
        <f t="shared" ref="G423" si="225">G424</f>
        <v>68008.5</v>
      </c>
      <c r="H423" s="56">
        <f t="shared" ref="H423" si="226">H424</f>
        <v>68008.5</v>
      </c>
    </row>
    <row r="424" spans="1:8" x14ac:dyDescent="0.25">
      <c r="A424" s="158" t="s">
        <v>168</v>
      </c>
      <c r="B424" s="20" t="s">
        <v>597</v>
      </c>
      <c r="C424" s="20"/>
      <c r="D424" s="3"/>
      <c r="E424" s="3"/>
      <c r="F424" s="7">
        <f>F425+F428+F431+F434</f>
        <v>73498.5</v>
      </c>
      <c r="G424" s="7">
        <f t="shared" ref="G424:H424" si="227">G425+G428+G431+G434</f>
        <v>68008.5</v>
      </c>
      <c r="H424" s="7">
        <f t="shared" si="227"/>
        <v>68008.5</v>
      </c>
    </row>
    <row r="425" spans="1:8" ht="31.5" x14ac:dyDescent="0.25">
      <c r="A425" s="84" t="s">
        <v>598</v>
      </c>
      <c r="B425" s="20" t="s">
        <v>599</v>
      </c>
      <c r="C425" s="20"/>
      <c r="D425" s="3"/>
      <c r="E425" s="3"/>
      <c r="F425" s="7">
        <f>F426</f>
        <v>11888.4</v>
      </c>
      <c r="G425" s="7">
        <f t="shared" ref="G425:H425" si="228">G426</f>
        <v>14406.6</v>
      </c>
      <c r="H425" s="7">
        <f t="shared" si="228"/>
        <v>14406.6</v>
      </c>
    </row>
    <row r="426" spans="1:8" x14ac:dyDescent="0.25">
      <c r="A426" s="51" t="s">
        <v>18</v>
      </c>
      <c r="B426" s="20" t="s">
        <v>685</v>
      </c>
      <c r="C426" s="20"/>
      <c r="D426" s="3"/>
      <c r="E426" s="3"/>
      <c r="F426" s="7">
        <f>F427</f>
        <v>11888.4</v>
      </c>
      <c r="G426" s="7">
        <f t="shared" ref="G426:H426" si="229">G427</f>
        <v>14406.6</v>
      </c>
      <c r="H426" s="7">
        <f t="shared" si="229"/>
        <v>14406.6</v>
      </c>
    </row>
    <row r="427" spans="1:8" ht="31.5" x14ac:dyDescent="0.25">
      <c r="A427" s="22" t="s">
        <v>22</v>
      </c>
      <c r="B427" s="20" t="s">
        <v>685</v>
      </c>
      <c r="C427" s="20">
        <v>200</v>
      </c>
      <c r="D427" s="3" t="s">
        <v>62</v>
      </c>
      <c r="E427" s="3" t="s">
        <v>24</v>
      </c>
      <c r="F427" s="7">
        <f>Ведомственная!G544</f>
        <v>11888.4</v>
      </c>
      <c r="G427" s="7">
        <f>Ведомственная!H544</f>
        <v>14406.6</v>
      </c>
      <c r="H427" s="7">
        <f>Ведомственная!I544</f>
        <v>14406.6</v>
      </c>
    </row>
    <row r="428" spans="1:8" ht="31.5" x14ac:dyDescent="0.25">
      <c r="A428" s="8" t="s">
        <v>600</v>
      </c>
      <c r="B428" s="20" t="s">
        <v>601</v>
      </c>
      <c r="C428" s="20"/>
      <c r="D428" s="3"/>
      <c r="E428" s="3"/>
      <c r="F428" s="7">
        <f>F429</f>
        <v>1985.7</v>
      </c>
      <c r="G428" s="7">
        <f t="shared" ref="G428:H428" si="230">G429</f>
        <v>470</v>
      </c>
      <c r="H428" s="7">
        <f t="shared" si="230"/>
        <v>470</v>
      </c>
    </row>
    <row r="429" spans="1:8" x14ac:dyDescent="0.25">
      <c r="A429" s="51" t="s">
        <v>18</v>
      </c>
      <c r="B429" s="20" t="s">
        <v>686</v>
      </c>
      <c r="C429" s="20"/>
      <c r="D429" s="3"/>
      <c r="E429" s="3"/>
      <c r="F429" s="7">
        <f>F430</f>
        <v>1985.7</v>
      </c>
      <c r="G429" s="7">
        <f t="shared" ref="G429:H429" si="231">G430</f>
        <v>470</v>
      </c>
      <c r="H429" s="7">
        <f t="shared" si="231"/>
        <v>470</v>
      </c>
    </row>
    <row r="430" spans="1:8" ht="31.5" x14ac:dyDescent="0.25">
      <c r="A430" s="22" t="s">
        <v>22</v>
      </c>
      <c r="B430" s="20" t="s">
        <v>686</v>
      </c>
      <c r="C430" s="20">
        <v>200</v>
      </c>
      <c r="D430" s="3" t="s">
        <v>62</v>
      </c>
      <c r="E430" s="3" t="s">
        <v>24</v>
      </c>
      <c r="F430" s="7">
        <f>Ведомственная!G547</f>
        <v>1985.7</v>
      </c>
      <c r="G430" s="7">
        <f>Ведомственная!H547</f>
        <v>470</v>
      </c>
      <c r="H430" s="7">
        <f>Ведомственная!I547</f>
        <v>470</v>
      </c>
    </row>
    <row r="431" spans="1:8" ht="31.5" x14ac:dyDescent="0.25">
      <c r="A431" s="84" t="s">
        <v>602</v>
      </c>
      <c r="B431" s="20" t="s">
        <v>603</v>
      </c>
      <c r="C431" s="20"/>
      <c r="D431" s="3"/>
      <c r="E431" s="3"/>
      <c r="F431" s="7">
        <f>F432</f>
        <v>2044.9</v>
      </c>
      <c r="G431" s="7">
        <f t="shared" ref="G431:H431" si="232">G432</f>
        <v>2473.6</v>
      </c>
      <c r="H431" s="7">
        <f t="shared" si="232"/>
        <v>2473.6</v>
      </c>
    </row>
    <row r="432" spans="1:8" x14ac:dyDescent="0.25">
      <c r="A432" s="51" t="s">
        <v>18</v>
      </c>
      <c r="B432" s="20" t="s">
        <v>687</v>
      </c>
      <c r="C432" s="20"/>
      <c r="D432" s="3"/>
      <c r="E432" s="3"/>
      <c r="F432" s="7">
        <f>F433</f>
        <v>2044.9</v>
      </c>
      <c r="G432" s="7">
        <f t="shared" ref="G432:H432" si="233">G433</f>
        <v>2473.6</v>
      </c>
      <c r="H432" s="7">
        <f t="shared" si="233"/>
        <v>2473.6</v>
      </c>
    </row>
    <row r="433" spans="1:8" ht="31.5" x14ac:dyDescent="0.25">
      <c r="A433" s="22" t="s">
        <v>22</v>
      </c>
      <c r="B433" s="20" t="s">
        <v>687</v>
      </c>
      <c r="C433" s="20">
        <v>200</v>
      </c>
      <c r="D433" s="3" t="s">
        <v>62</v>
      </c>
      <c r="E433" s="3" t="s">
        <v>24</v>
      </c>
      <c r="F433" s="7">
        <f>Ведомственная!G550</f>
        <v>2044.9</v>
      </c>
      <c r="G433" s="7">
        <f>Ведомственная!H550</f>
        <v>2473.6</v>
      </c>
      <c r="H433" s="7">
        <f>Ведомственная!I550</f>
        <v>2473.6</v>
      </c>
    </row>
    <row r="434" spans="1:8" ht="31.5" x14ac:dyDescent="0.25">
      <c r="A434" s="84" t="s">
        <v>690</v>
      </c>
      <c r="B434" s="20" t="s">
        <v>604</v>
      </c>
      <c r="C434" s="20"/>
      <c r="D434" s="3"/>
      <c r="E434" s="3"/>
      <c r="F434" s="7">
        <f>F435</f>
        <v>57579.5</v>
      </c>
      <c r="G434" s="7">
        <f t="shared" ref="G434:H434" si="234">G435</f>
        <v>50658.299999999996</v>
      </c>
      <c r="H434" s="7">
        <f t="shared" si="234"/>
        <v>50658.299999999996</v>
      </c>
    </row>
    <row r="435" spans="1:8" x14ac:dyDescent="0.25">
      <c r="A435" s="84" t="s">
        <v>251</v>
      </c>
      <c r="B435" s="20" t="s">
        <v>688</v>
      </c>
      <c r="C435" s="20"/>
      <c r="D435" s="3"/>
      <c r="E435" s="3"/>
      <c r="F435" s="7">
        <f>SUM(F436:F439)</f>
        <v>57579.5</v>
      </c>
      <c r="G435" s="7">
        <f t="shared" ref="G435:H435" si="235">SUM(G436:G439)</f>
        <v>50658.299999999996</v>
      </c>
      <c r="H435" s="7">
        <f t="shared" si="235"/>
        <v>50658.299999999996</v>
      </c>
    </row>
    <row r="436" spans="1:8" ht="63" x14ac:dyDescent="0.25">
      <c r="A436" s="2" t="s">
        <v>21</v>
      </c>
      <c r="B436" s="20" t="s">
        <v>688</v>
      </c>
      <c r="C436" s="20">
        <v>100</v>
      </c>
      <c r="D436" s="3" t="s">
        <v>62</v>
      </c>
      <c r="E436" s="3" t="s">
        <v>24</v>
      </c>
      <c r="F436" s="7">
        <f>Ведомственная!G553</f>
        <v>56744.4</v>
      </c>
      <c r="G436" s="7">
        <f>Ведомственная!H553</f>
        <v>48158.2</v>
      </c>
      <c r="H436" s="7">
        <f>Ведомственная!I553</f>
        <v>48158.2</v>
      </c>
    </row>
    <row r="437" spans="1:8" x14ac:dyDescent="0.25">
      <c r="A437" s="216" t="s">
        <v>22</v>
      </c>
      <c r="B437" s="20" t="s">
        <v>688</v>
      </c>
      <c r="C437" s="20">
        <v>200</v>
      </c>
      <c r="D437" s="3" t="s">
        <v>62</v>
      </c>
      <c r="E437" s="3" t="s">
        <v>24</v>
      </c>
      <c r="F437" s="7">
        <f>Ведомственная!G554</f>
        <v>635.5</v>
      </c>
      <c r="G437" s="7">
        <f>Ведомственная!H554</f>
        <v>2350.4</v>
      </c>
      <c r="H437" s="7">
        <f>Ведомственная!I554</f>
        <v>2350.4</v>
      </c>
    </row>
    <row r="438" spans="1:8" x14ac:dyDescent="0.25">
      <c r="A438" s="223"/>
      <c r="B438" s="20" t="s">
        <v>688</v>
      </c>
      <c r="C438" s="20">
        <v>200</v>
      </c>
      <c r="D438" s="3" t="s">
        <v>48</v>
      </c>
      <c r="E438" s="3" t="s">
        <v>62</v>
      </c>
      <c r="F438" s="7">
        <f>Ведомственная!G612</f>
        <v>7.5</v>
      </c>
      <c r="G438" s="7">
        <f>Ведомственная!H612</f>
        <v>0</v>
      </c>
      <c r="H438" s="7">
        <f>Ведомственная!I612</f>
        <v>0</v>
      </c>
    </row>
    <row r="439" spans="1:8" x14ac:dyDescent="0.25">
      <c r="A439" s="158" t="s">
        <v>10</v>
      </c>
      <c r="B439" s="20" t="s">
        <v>688</v>
      </c>
      <c r="C439" s="20">
        <v>800</v>
      </c>
      <c r="D439" s="3" t="s">
        <v>62</v>
      </c>
      <c r="E439" s="3" t="s">
        <v>24</v>
      </c>
      <c r="F439" s="7">
        <f>Ведомственная!G555</f>
        <v>192.1</v>
      </c>
      <c r="G439" s="7">
        <f>Ведомственная!H555</f>
        <v>149.69999999999999</v>
      </c>
      <c r="H439" s="7">
        <f>Ведомственная!I555</f>
        <v>149.69999999999999</v>
      </c>
    </row>
    <row r="440" spans="1:8" ht="47.25" x14ac:dyDescent="0.25">
      <c r="A440" s="53" t="s">
        <v>118</v>
      </c>
      <c r="B440" s="54" t="s">
        <v>277</v>
      </c>
      <c r="C440" s="54"/>
      <c r="D440" s="58"/>
      <c r="E440" s="58"/>
      <c r="F440" s="56">
        <f>F441+F445</f>
        <v>23075</v>
      </c>
      <c r="G440" s="56">
        <f t="shared" ref="G440:H440" si="236">G441+G445</f>
        <v>17608.8</v>
      </c>
      <c r="H440" s="56">
        <f t="shared" si="236"/>
        <v>17608.8</v>
      </c>
    </row>
    <row r="441" spans="1:8" x14ac:dyDescent="0.25">
      <c r="A441" s="51" t="s">
        <v>207</v>
      </c>
      <c r="B441" s="20" t="s">
        <v>676</v>
      </c>
      <c r="C441" s="20"/>
      <c r="D441" s="3"/>
      <c r="E441" s="3"/>
      <c r="F441" s="7">
        <f>F442</f>
        <v>5214.5</v>
      </c>
      <c r="G441" s="7">
        <f t="shared" ref="G441" si="237">G442</f>
        <v>7608.8</v>
      </c>
      <c r="H441" s="7">
        <f t="shared" ref="H441" si="238">H442</f>
        <v>7608.8</v>
      </c>
    </row>
    <row r="442" spans="1:8" ht="47.25" x14ac:dyDescent="0.25">
      <c r="A442" s="84" t="s">
        <v>683</v>
      </c>
      <c r="B442" s="20" t="s">
        <v>677</v>
      </c>
      <c r="C442" s="20"/>
      <c r="D442" s="3"/>
      <c r="E442" s="3"/>
      <c r="F442" s="7">
        <f>F443</f>
        <v>5214.5</v>
      </c>
      <c r="G442" s="7">
        <f t="shared" ref="G442:H442" si="239">G443</f>
        <v>7608.8</v>
      </c>
      <c r="H442" s="7">
        <f t="shared" si="239"/>
        <v>7608.8</v>
      </c>
    </row>
    <row r="443" spans="1:8" ht="47.25" x14ac:dyDescent="0.25">
      <c r="A443" s="84" t="s">
        <v>678</v>
      </c>
      <c r="B443" s="20" t="s">
        <v>679</v>
      </c>
      <c r="C443" s="20"/>
      <c r="D443" s="3"/>
      <c r="E443" s="3"/>
      <c r="F443" s="7">
        <f>F444</f>
        <v>5214.5</v>
      </c>
      <c r="G443" s="7">
        <f>G444</f>
        <v>7608.8</v>
      </c>
      <c r="H443" s="7">
        <f>H444</f>
        <v>7608.8</v>
      </c>
    </row>
    <row r="444" spans="1:8" ht="31.5" x14ac:dyDescent="0.25">
      <c r="A444" s="158" t="s">
        <v>22</v>
      </c>
      <c r="B444" s="20" t="s">
        <v>679</v>
      </c>
      <c r="C444" s="20">
        <v>200</v>
      </c>
      <c r="D444" s="3" t="s">
        <v>24</v>
      </c>
      <c r="E444" s="3" t="s">
        <v>14</v>
      </c>
      <c r="F444" s="7">
        <f>Ведомственная!G180</f>
        <v>5214.5</v>
      </c>
      <c r="G444" s="7">
        <f>Ведомственная!H180</f>
        <v>7608.8</v>
      </c>
      <c r="H444" s="7">
        <f>Ведомственная!I180</f>
        <v>7608.8</v>
      </c>
    </row>
    <row r="445" spans="1:8" x14ac:dyDescent="0.25">
      <c r="A445" s="158" t="s">
        <v>168</v>
      </c>
      <c r="B445" s="20" t="s">
        <v>680</v>
      </c>
      <c r="C445" s="20"/>
      <c r="D445" s="3"/>
      <c r="E445" s="3"/>
      <c r="F445" s="7">
        <f>F446</f>
        <v>17860.5</v>
      </c>
      <c r="G445" s="7">
        <f t="shared" ref="G445:H445" si="240">G446</f>
        <v>10000</v>
      </c>
      <c r="H445" s="7">
        <f t="shared" si="240"/>
        <v>10000</v>
      </c>
    </row>
    <row r="446" spans="1:8" ht="78.75" x14ac:dyDescent="0.25">
      <c r="A446" s="84" t="s">
        <v>684</v>
      </c>
      <c r="B446" s="20" t="s">
        <v>681</v>
      </c>
      <c r="C446" s="20"/>
      <c r="D446" s="3"/>
      <c r="E446" s="3"/>
      <c r="F446" s="7">
        <f>F447</f>
        <v>17860.5</v>
      </c>
      <c r="G446" s="7">
        <f t="shared" ref="G446:H446" si="241">G447</f>
        <v>10000</v>
      </c>
      <c r="H446" s="7">
        <f t="shared" si="241"/>
        <v>10000</v>
      </c>
    </row>
    <row r="447" spans="1:8" x14ac:dyDescent="0.25">
      <c r="A447" s="51" t="s">
        <v>18</v>
      </c>
      <c r="B447" s="20" t="s">
        <v>682</v>
      </c>
      <c r="C447" s="20"/>
      <c r="D447" s="3"/>
      <c r="E447" s="3"/>
      <c r="F447" s="7">
        <f>F448</f>
        <v>17860.5</v>
      </c>
      <c r="G447" s="7">
        <f t="shared" ref="G447:H447" si="242">G448</f>
        <v>10000</v>
      </c>
      <c r="H447" s="7">
        <f t="shared" si="242"/>
        <v>10000</v>
      </c>
    </row>
    <row r="448" spans="1:8" ht="31.5" x14ac:dyDescent="0.25">
      <c r="A448" s="158" t="s">
        <v>22</v>
      </c>
      <c r="B448" s="20" t="s">
        <v>682</v>
      </c>
      <c r="C448" s="20">
        <v>200</v>
      </c>
      <c r="D448" s="3" t="s">
        <v>24</v>
      </c>
      <c r="E448" s="3" t="s">
        <v>14</v>
      </c>
      <c r="F448" s="7">
        <f>Ведомственная!G184</f>
        <v>17860.5</v>
      </c>
      <c r="G448" s="7">
        <f>Ведомственная!H184</f>
        <v>10000</v>
      </c>
      <c r="H448" s="7">
        <f>Ведомственная!I184</f>
        <v>10000</v>
      </c>
    </row>
    <row r="449" spans="1:8" ht="31.5" x14ac:dyDescent="0.25">
      <c r="A449" s="53" t="s">
        <v>112</v>
      </c>
      <c r="B449" s="54" t="s">
        <v>218</v>
      </c>
      <c r="C449" s="54"/>
      <c r="D449" s="58"/>
      <c r="E449" s="58"/>
      <c r="F449" s="56">
        <f>F450</f>
        <v>98420.999999999985</v>
      </c>
      <c r="G449" s="56">
        <f t="shared" ref="G449:H449" si="243">G450</f>
        <v>97138.700000000012</v>
      </c>
      <c r="H449" s="56">
        <f t="shared" si="243"/>
        <v>79138.700000000012</v>
      </c>
    </row>
    <row r="450" spans="1:8" x14ac:dyDescent="0.25">
      <c r="A450" s="158" t="s">
        <v>168</v>
      </c>
      <c r="B450" s="20" t="s">
        <v>219</v>
      </c>
      <c r="C450" s="20"/>
      <c r="D450" s="3"/>
      <c r="E450" s="3"/>
      <c r="F450" s="7">
        <f>F451+F463</f>
        <v>98420.999999999985</v>
      </c>
      <c r="G450" s="7">
        <f t="shared" ref="G450:H450" si="244">G451+G463</f>
        <v>97138.700000000012</v>
      </c>
      <c r="H450" s="7">
        <f t="shared" si="244"/>
        <v>79138.700000000012</v>
      </c>
    </row>
    <row r="451" spans="1:8" ht="31.5" x14ac:dyDescent="0.25">
      <c r="A451" s="158" t="s">
        <v>239</v>
      </c>
      <c r="B451" s="20" t="s">
        <v>220</v>
      </c>
      <c r="C451" s="20"/>
      <c r="D451" s="3"/>
      <c r="E451" s="3"/>
      <c r="F451" s="7">
        <f>F452+F455+F458+F460</f>
        <v>95020.999999999985</v>
      </c>
      <c r="G451" s="7">
        <f t="shared" ref="G451:H451" si="245">G452+G455+G458+G460</f>
        <v>67138.700000000012</v>
      </c>
      <c r="H451" s="7">
        <f t="shared" si="245"/>
        <v>67138.700000000012</v>
      </c>
    </row>
    <row r="452" spans="1:8" x14ac:dyDescent="0.25">
      <c r="A452" s="158" t="s">
        <v>27</v>
      </c>
      <c r="B452" s="159" t="s">
        <v>221</v>
      </c>
      <c r="C452" s="159"/>
      <c r="D452" s="3"/>
      <c r="E452" s="3"/>
      <c r="F452" s="7">
        <f>F453+F454</f>
        <v>68175.5</v>
      </c>
      <c r="G452" s="7">
        <f t="shared" ref="G452:H452" si="246">G453+G454</f>
        <v>48323.100000000006</v>
      </c>
      <c r="H452" s="7">
        <f t="shared" si="246"/>
        <v>48323.100000000006</v>
      </c>
    </row>
    <row r="453" spans="1:8" ht="63" x14ac:dyDescent="0.25">
      <c r="A453" s="2" t="s">
        <v>21</v>
      </c>
      <c r="B453" s="159" t="s">
        <v>221</v>
      </c>
      <c r="C453" s="159" t="s">
        <v>31</v>
      </c>
      <c r="D453" s="3" t="s">
        <v>17</v>
      </c>
      <c r="E453" s="3" t="s">
        <v>26</v>
      </c>
      <c r="F453" s="7">
        <f>Ведомственная!G668</f>
        <v>68159.199999999997</v>
      </c>
      <c r="G453" s="7">
        <f>Ведомственная!H668</f>
        <v>48306.8</v>
      </c>
      <c r="H453" s="7">
        <f>Ведомственная!I668</f>
        <v>48306.8</v>
      </c>
    </row>
    <row r="454" spans="1:8" ht="31.5" x14ac:dyDescent="0.25">
      <c r="A454" s="158" t="s">
        <v>22</v>
      </c>
      <c r="B454" s="159" t="s">
        <v>221</v>
      </c>
      <c r="C454" s="159" t="s">
        <v>32</v>
      </c>
      <c r="D454" s="3" t="s">
        <v>17</v>
      </c>
      <c r="E454" s="3" t="s">
        <v>26</v>
      </c>
      <c r="F454" s="7">
        <f>Ведомственная!G669</f>
        <v>16.3</v>
      </c>
      <c r="G454" s="7">
        <f>Ведомственная!H669</f>
        <v>16.3</v>
      </c>
      <c r="H454" s="7">
        <f>Ведомственная!I669</f>
        <v>16.3</v>
      </c>
    </row>
    <row r="455" spans="1:8" x14ac:dyDescent="0.25">
      <c r="A455" s="158" t="s">
        <v>36</v>
      </c>
      <c r="B455" s="20" t="s">
        <v>222</v>
      </c>
      <c r="C455" s="20"/>
      <c r="D455" s="3"/>
      <c r="E455" s="3"/>
      <c r="F455" s="7">
        <f>SUM(F456:F457)</f>
        <v>247.4</v>
      </c>
      <c r="G455" s="7">
        <f t="shared" ref="G455:H455" si="247">SUM(G456:G457)</f>
        <v>247.4</v>
      </c>
      <c r="H455" s="7">
        <f t="shared" si="247"/>
        <v>247.4</v>
      </c>
    </row>
    <row r="456" spans="1:8" ht="31.5" x14ac:dyDescent="0.25">
      <c r="A456" s="158" t="s">
        <v>22</v>
      </c>
      <c r="B456" s="20" t="s">
        <v>222</v>
      </c>
      <c r="C456" s="20">
        <v>200</v>
      </c>
      <c r="D456" s="3" t="s">
        <v>17</v>
      </c>
      <c r="E456" s="3" t="s">
        <v>35</v>
      </c>
      <c r="F456" s="7">
        <f>Ведомственная!G679</f>
        <v>246</v>
      </c>
      <c r="G456" s="7">
        <f>Ведомственная!H679</f>
        <v>246</v>
      </c>
      <c r="H456" s="7">
        <f>Ведомственная!I679</f>
        <v>246</v>
      </c>
    </row>
    <row r="457" spans="1:8" x14ac:dyDescent="0.25">
      <c r="A457" s="158" t="s">
        <v>10</v>
      </c>
      <c r="B457" s="20" t="s">
        <v>222</v>
      </c>
      <c r="C457" s="20">
        <v>800</v>
      </c>
      <c r="D457" s="3" t="s">
        <v>17</v>
      </c>
      <c r="E457" s="3" t="s">
        <v>35</v>
      </c>
      <c r="F457" s="7">
        <f>Ведомственная!G680</f>
        <v>1.4</v>
      </c>
      <c r="G457" s="7">
        <f>Ведомственная!H680</f>
        <v>1.4</v>
      </c>
      <c r="H457" s="7">
        <f>Ведомственная!I680</f>
        <v>1.4</v>
      </c>
    </row>
    <row r="458" spans="1:8" ht="31.5" x14ac:dyDescent="0.25">
      <c r="A458" s="158" t="s">
        <v>38</v>
      </c>
      <c r="B458" s="20" t="s">
        <v>223</v>
      </c>
      <c r="C458" s="20"/>
      <c r="D458" s="3"/>
      <c r="E458" s="3"/>
      <c r="F458" s="7">
        <f>F459</f>
        <v>296.39999999999998</v>
      </c>
      <c r="G458" s="7">
        <f t="shared" ref="G458:H458" si="248">G459</f>
        <v>296.39999999999998</v>
      </c>
      <c r="H458" s="7">
        <f t="shared" si="248"/>
        <v>296.39999999999998</v>
      </c>
    </row>
    <row r="459" spans="1:8" ht="31.5" x14ac:dyDescent="0.25">
      <c r="A459" s="158" t="s">
        <v>22</v>
      </c>
      <c r="B459" s="20" t="s">
        <v>223</v>
      </c>
      <c r="C459" s="20">
        <v>200</v>
      </c>
      <c r="D459" s="3" t="s">
        <v>17</v>
      </c>
      <c r="E459" s="3" t="s">
        <v>35</v>
      </c>
      <c r="F459" s="7">
        <f>Ведомственная!G682</f>
        <v>296.39999999999998</v>
      </c>
      <c r="G459" s="7">
        <f>Ведомственная!H682</f>
        <v>296.39999999999998</v>
      </c>
      <c r="H459" s="7">
        <f>Ведомственная!I682</f>
        <v>296.39999999999998</v>
      </c>
    </row>
    <row r="460" spans="1:8" ht="31.5" x14ac:dyDescent="0.25">
      <c r="A460" s="158" t="s">
        <v>39</v>
      </c>
      <c r="B460" s="20" t="s">
        <v>224</v>
      </c>
      <c r="C460" s="20"/>
      <c r="D460" s="3"/>
      <c r="E460" s="3"/>
      <c r="F460" s="7">
        <f>SUM(F461:F462)</f>
        <v>26301.699999999997</v>
      </c>
      <c r="G460" s="7">
        <f>SUM(G461:G462)</f>
        <v>18271.8</v>
      </c>
      <c r="H460" s="7">
        <f>SUM(H461:H462)</f>
        <v>18271.8</v>
      </c>
    </row>
    <row r="461" spans="1:8" ht="31.5" x14ac:dyDescent="0.25">
      <c r="A461" s="158" t="s">
        <v>22</v>
      </c>
      <c r="B461" s="20" t="s">
        <v>224</v>
      </c>
      <c r="C461" s="20">
        <v>200</v>
      </c>
      <c r="D461" s="3" t="s">
        <v>17</v>
      </c>
      <c r="E461" s="3" t="s">
        <v>35</v>
      </c>
      <c r="F461" s="7">
        <f>Ведомственная!G684</f>
        <v>26031.1</v>
      </c>
      <c r="G461" s="7">
        <f>Ведомственная!H684</f>
        <v>18001.2</v>
      </c>
      <c r="H461" s="7">
        <f>Ведомственная!I684</f>
        <v>18001.2</v>
      </c>
    </row>
    <row r="462" spans="1:8" ht="31.5" x14ac:dyDescent="0.25">
      <c r="A462" s="210" t="s">
        <v>22</v>
      </c>
      <c r="B462" s="20" t="s">
        <v>224</v>
      </c>
      <c r="C462" s="20">
        <v>200</v>
      </c>
      <c r="D462" s="3" t="s">
        <v>48</v>
      </c>
      <c r="E462" s="3" t="s">
        <v>62</v>
      </c>
      <c r="F462" s="7">
        <f>Ведомственная!G699</f>
        <v>270.60000000000002</v>
      </c>
      <c r="G462" s="7">
        <f>Ведомственная!H699</f>
        <v>270.60000000000002</v>
      </c>
      <c r="H462" s="7">
        <f>Ведомственная!I699</f>
        <v>270.60000000000002</v>
      </c>
    </row>
    <row r="463" spans="1:8" ht="31.5" x14ac:dyDescent="0.25">
      <c r="A463" s="205" t="s">
        <v>974</v>
      </c>
      <c r="B463" s="20" t="s">
        <v>975</v>
      </c>
      <c r="C463" s="20"/>
      <c r="D463" s="3"/>
      <c r="E463" s="3"/>
      <c r="F463" s="7">
        <f>F464</f>
        <v>3400</v>
      </c>
      <c r="G463" s="7">
        <f t="shared" ref="G463:H464" si="249">G464</f>
        <v>30000</v>
      </c>
      <c r="H463" s="7">
        <f t="shared" si="249"/>
        <v>12000</v>
      </c>
    </row>
    <row r="464" spans="1:8" x14ac:dyDescent="0.25">
      <c r="A464" s="215" t="s">
        <v>976</v>
      </c>
      <c r="B464" s="20" t="s">
        <v>998</v>
      </c>
      <c r="C464" s="20"/>
      <c r="D464" s="3"/>
      <c r="E464" s="3"/>
      <c r="F464" s="7">
        <f>F465</f>
        <v>3400</v>
      </c>
      <c r="G464" s="7">
        <f t="shared" si="249"/>
        <v>30000</v>
      </c>
      <c r="H464" s="7">
        <f t="shared" si="249"/>
        <v>12000</v>
      </c>
    </row>
    <row r="465" spans="1:8" x14ac:dyDescent="0.25">
      <c r="A465" s="210" t="s">
        <v>972</v>
      </c>
      <c r="B465" s="20" t="s">
        <v>998</v>
      </c>
      <c r="C465" s="20">
        <v>700</v>
      </c>
      <c r="D465" s="3" t="s">
        <v>35</v>
      </c>
      <c r="E465" s="3" t="s">
        <v>17</v>
      </c>
      <c r="F465" s="7">
        <f>Ведомственная!G711</f>
        <v>3400</v>
      </c>
      <c r="G465" s="7">
        <f>Ведомственная!H711</f>
        <v>30000</v>
      </c>
      <c r="H465" s="7">
        <f>Ведомственная!I711</f>
        <v>12000</v>
      </c>
    </row>
    <row r="466" spans="1:8" ht="31.5" x14ac:dyDescent="0.25">
      <c r="A466" s="53" t="s">
        <v>216</v>
      </c>
      <c r="B466" s="54" t="s">
        <v>215</v>
      </c>
      <c r="C466" s="54"/>
      <c r="D466" s="58"/>
      <c r="E466" s="58"/>
      <c r="F466" s="56">
        <f>F467</f>
        <v>1026869.7000000001</v>
      </c>
      <c r="G466" s="56">
        <f t="shared" ref="G466:H466" si="250">G467</f>
        <v>991317.59999999986</v>
      </c>
      <c r="H466" s="56">
        <f t="shared" si="250"/>
        <v>1018736.1000000001</v>
      </c>
    </row>
    <row r="467" spans="1:8" x14ac:dyDescent="0.25">
      <c r="A467" s="158" t="s">
        <v>164</v>
      </c>
      <c r="B467" s="20" t="s">
        <v>217</v>
      </c>
      <c r="C467" s="20"/>
      <c r="D467" s="3"/>
      <c r="E467" s="3"/>
      <c r="F467" s="7">
        <f>F468+F502+F514+F524+F528+F594+F597</f>
        <v>1026869.7000000001</v>
      </c>
      <c r="G467" s="7">
        <f>G468+G502+G514+G524+G528+G594+G597</f>
        <v>991317.59999999986</v>
      </c>
      <c r="H467" s="7">
        <f>H468+H502+H514+H524+H528+H594+H597</f>
        <v>1018736.1000000001</v>
      </c>
    </row>
    <row r="468" spans="1:8" ht="31.5" x14ac:dyDescent="0.25">
      <c r="A468" s="158" t="s">
        <v>423</v>
      </c>
      <c r="B468" s="20" t="s">
        <v>401</v>
      </c>
      <c r="C468" s="20"/>
      <c r="D468" s="3"/>
      <c r="E468" s="3"/>
      <c r="F468" s="7">
        <f>F469+F472+F474+F476+F479+F482+F484+F487+F489+F491+F494+F497+F500</f>
        <v>83714.900000000009</v>
      </c>
      <c r="G468" s="7">
        <f t="shared" ref="G468:H468" si="251">G469+G472+G474+G476+G479+G482+G484+G487+G489+G491+G494+G497+G500</f>
        <v>69483.5</v>
      </c>
      <c r="H468" s="7">
        <f t="shared" si="251"/>
        <v>69579.799999999988</v>
      </c>
    </row>
    <row r="469" spans="1:8" x14ac:dyDescent="0.25">
      <c r="A469" s="158" t="s">
        <v>27</v>
      </c>
      <c r="B469" s="20" t="s">
        <v>402</v>
      </c>
      <c r="C469" s="20"/>
      <c r="D469" s="3"/>
      <c r="E469" s="3"/>
      <c r="F469" s="7">
        <f>F470+F471</f>
        <v>20040.400000000001</v>
      </c>
      <c r="G469" s="7">
        <f t="shared" ref="G469:H469" si="252">G470+G471</f>
        <v>11082.5</v>
      </c>
      <c r="H469" s="7">
        <f t="shared" si="252"/>
        <v>11082.5</v>
      </c>
    </row>
    <row r="470" spans="1:8" ht="63" x14ac:dyDescent="0.25">
      <c r="A470" s="158" t="s">
        <v>21</v>
      </c>
      <c r="B470" s="20" t="s">
        <v>402</v>
      </c>
      <c r="C470" s="20">
        <v>100</v>
      </c>
      <c r="D470" s="3" t="s">
        <v>14</v>
      </c>
      <c r="E470" s="3" t="s">
        <v>26</v>
      </c>
      <c r="F470" s="7">
        <f>Ведомственная!G824</f>
        <v>20025.7</v>
      </c>
      <c r="G470" s="7">
        <f>Ведомственная!H824</f>
        <v>11067.8</v>
      </c>
      <c r="H470" s="7">
        <f>Ведомственная!I824</f>
        <v>11067.8</v>
      </c>
    </row>
    <row r="471" spans="1:8" ht="31.5" x14ac:dyDescent="0.25">
      <c r="A471" s="158" t="s">
        <v>22</v>
      </c>
      <c r="B471" s="20" t="s">
        <v>402</v>
      </c>
      <c r="C471" s="20">
        <v>200</v>
      </c>
      <c r="D471" s="3" t="s">
        <v>14</v>
      </c>
      <c r="E471" s="3" t="s">
        <v>26</v>
      </c>
      <c r="F471" s="7">
        <f>Ведомственная!G825</f>
        <v>14.7</v>
      </c>
      <c r="G471" s="7">
        <f>Ведомственная!H825</f>
        <v>14.7</v>
      </c>
      <c r="H471" s="7">
        <f>Ведомственная!I825</f>
        <v>14.7</v>
      </c>
    </row>
    <row r="472" spans="1:8" x14ac:dyDescent="0.25">
      <c r="A472" s="158" t="s">
        <v>36</v>
      </c>
      <c r="B472" s="20" t="s">
        <v>403</v>
      </c>
      <c r="C472" s="20"/>
      <c r="D472" s="3"/>
      <c r="E472" s="3"/>
      <c r="F472" s="7">
        <f>Ведомственная!G826</f>
        <v>545</v>
      </c>
      <c r="G472" s="7">
        <f>Ведомственная!H826</f>
        <v>545</v>
      </c>
      <c r="H472" s="7">
        <f>Ведомственная!I826</f>
        <v>545</v>
      </c>
    </row>
    <row r="473" spans="1:8" ht="31.5" x14ac:dyDescent="0.25">
      <c r="A473" s="158" t="s">
        <v>22</v>
      </c>
      <c r="B473" s="20" t="s">
        <v>403</v>
      </c>
      <c r="C473" s="20">
        <v>200</v>
      </c>
      <c r="D473" s="3" t="s">
        <v>14</v>
      </c>
      <c r="E473" s="3" t="s">
        <v>26</v>
      </c>
      <c r="F473" s="7">
        <f>Ведомственная!G827</f>
        <v>545</v>
      </c>
      <c r="G473" s="7">
        <f>Ведомственная!H827</f>
        <v>545</v>
      </c>
      <c r="H473" s="7">
        <f>Ведомственная!I827</f>
        <v>545</v>
      </c>
    </row>
    <row r="474" spans="1:8" ht="31.5" x14ac:dyDescent="0.25">
      <c r="A474" s="158" t="s">
        <v>38</v>
      </c>
      <c r="B474" s="20" t="s">
        <v>404</v>
      </c>
      <c r="C474" s="20"/>
      <c r="D474" s="3"/>
      <c r="E474" s="3"/>
      <c r="F474" s="7">
        <f>Ведомственная!G828</f>
        <v>2421.1</v>
      </c>
      <c r="G474" s="7">
        <f>Ведомственная!H828</f>
        <v>1041.8</v>
      </c>
      <c r="H474" s="7">
        <f>Ведомственная!I828</f>
        <v>1041.8</v>
      </c>
    </row>
    <row r="475" spans="1:8" ht="31.5" x14ac:dyDescent="0.25">
      <c r="A475" s="158" t="s">
        <v>22</v>
      </c>
      <c r="B475" s="20" t="s">
        <v>404</v>
      </c>
      <c r="C475" s="20">
        <v>200</v>
      </c>
      <c r="D475" s="3" t="s">
        <v>14</v>
      </c>
      <c r="E475" s="3" t="s">
        <v>26</v>
      </c>
      <c r="F475" s="7">
        <f>Ведомственная!G829</f>
        <v>2421.1</v>
      </c>
      <c r="G475" s="7">
        <f>Ведомственная!H829</f>
        <v>1041.8</v>
      </c>
      <c r="H475" s="7">
        <f>Ведомственная!I829</f>
        <v>1041.8</v>
      </c>
    </row>
    <row r="476" spans="1:8" ht="31.5" x14ac:dyDescent="0.25">
      <c r="A476" s="158" t="s">
        <v>39</v>
      </c>
      <c r="B476" s="20" t="s">
        <v>405</v>
      </c>
      <c r="C476" s="20"/>
      <c r="D476" s="3"/>
      <c r="E476" s="3"/>
      <c r="F476" s="7">
        <f>Ведомственная!G830</f>
        <v>919.4</v>
      </c>
      <c r="G476" s="7">
        <f>Ведомственная!H830</f>
        <v>650.40000000000009</v>
      </c>
      <c r="H476" s="7">
        <f>Ведомственная!I830</f>
        <v>650.4</v>
      </c>
    </row>
    <row r="477" spans="1:8" ht="31.5" x14ac:dyDescent="0.25">
      <c r="A477" s="158" t="s">
        <v>22</v>
      </c>
      <c r="B477" s="20" t="s">
        <v>405</v>
      </c>
      <c r="C477" s="20">
        <v>200</v>
      </c>
      <c r="D477" s="3" t="s">
        <v>14</v>
      </c>
      <c r="E477" s="3" t="s">
        <v>26</v>
      </c>
      <c r="F477" s="7">
        <f>Ведомственная!G831</f>
        <v>818.9</v>
      </c>
      <c r="G477" s="7">
        <f>Ведомственная!H831</f>
        <v>552.1</v>
      </c>
      <c r="H477" s="7">
        <f>Ведомственная!I831</f>
        <v>553.79999999999995</v>
      </c>
    </row>
    <row r="478" spans="1:8" x14ac:dyDescent="0.25">
      <c r="A478" s="158" t="s">
        <v>10</v>
      </c>
      <c r="B478" s="20" t="s">
        <v>405</v>
      </c>
      <c r="C478" s="20">
        <v>800</v>
      </c>
      <c r="D478" s="3" t="s">
        <v>14</v>
      </c>
      <c r="E478" s="3" t="s">
        <v>26</v>
      </c>
      <c r="F478" s="7">
        <f>Ведомственная!G832</f>
        <v>100.5</v>
      </c>
      <c r="G478" s="7">
        <f>Ведомственная!H832</f>
        <v>98.300000000000011</v>
      </c>
      <c r="H478" s="7">
        <f>Ведомственная!I832</f>
        <v>96.6</v>
      </c>
    </row>
    <row r="479" spans="1:8" ht="141.75" x14ac:dyDescent="0.25">
      <c r="A479" s="158" t="s">
        <v>768</v>
      </c>
      <c r="B479" s="20" t="s">
        <v>406</v>
      </c>
      <c r="C479" s="20"/>
      <c r="D479" s="3"/>
      <c r="E479" s="3"/>
      <c r="F479" s="7">
        <f>Ведомственная!G833</f>
        <v>1140.3</v>
      </c>
      <c r="G479" s="7">
        <f>Ведомственная!H833</f>
        <v>1185.9000000000001</v>
      </c>
      <c r="H479" s="7">
        <f>Ведомственная!I833</f>
        <v>1233.3</v>
      </c>
    </row>
    <row r="480" spans="1:8" ht="63" x14ac:dyDescent="0.25">
      <c r="A480" s="158" t="s">
        <v>21</v>
      </c>
      <c r="B480" s="20" t="s">
        <v>406</v>
      </c>
      <c r="C480" s="20">
        <v>100</v>
      </c>
      <c r="D480" s="3" t="s">
        <v>14</v>
      </c>
      <c r="E480" s="3" t="s">
        <v>26</v>
      </c>
      <c r="F480" s="7">
        <f>Ведомственная!G834</f>
        <v>740.3</v>
      </c>
      <c r="G480" s="7">
        <f>Ведомственная!H834</f>
        <v>785.9</v>
      </c>
      <c r="H480" s="7">
        <f>Ведомственная!I834</f>
        <v>833.3</v>
      </c>
    </row>
    <row r="481" spans="1:8" ht="31.5" x14ac:dyDescent="0.25">
      <c r="A481" s="158" t="s">
        <v>22</v>
      </c>
      <c r="B481" s="20" t="s">
        <v>406</v>
      </c>
      <c r="C481" s="20">
        <v>200</v>
      </c>
      <c r="D481" s="3" t="s">
        <v>14</v>
      </c>
      <c r="E481" s="3" t="s">
        <v>26</v>
      </c>
      <c r="F481" s="7">
        <f>Ведомственная!G835</f>
        <v>400</v>
      </c>
      <c r="G481" s="7">
        <f>Ведомственная!H835</f>
        <v>400</v>
      </c>
      <c r="H481" s="7">
        <f>Ведомственная!I835</f>
        <v>400</v>
      </c>
    </row>
    <row r="482" spans="1:8" ht="47.25" x14ac:dyDescent="0.25">
      <c r="A482" s="158" t="s">
        <v>407</v>
      </c>
      <c r="B482" s="20" t="s">
        <v>408</v>
      </c>
      <c r="C482" s="20"/>
      <c r="D482" s="3"/>
      <c r="E482" s="3"/>
      <c r="F482" s="7">
        <f>Ведомственная!G836</f>
        <v>9199.6</v>
      </c>
      <c r="G482" s="7">
        <f>Ведомственная!H836</f>
        <v>8628.2000000000007</v>
      </c>
      <c r="H482" s="7">
        <f>Ведомственная!I836</f>
        <v>8628.2000000000007</v>
      </c>
    </row>
    <row r="483" spans="1:8" ht="63" x14ac:dyDescent="0.25">
      <c r="A483" s="158" t="s">
        <v>21</v>
      </c>
      <c r="B483" s="20" t="s">
        <v>408</v>
      </c>
      <c r="C483" s="20">
        <v>100</v>
      </c>
      <c r="D483" s="3" t="s">
        <v>14</v>
      </c>
      <c r="E483" s="3" t="s">
        <v>26</v>
      </c>
      <c r="F483" s="7">
        <f>Ведомственная!G837</f>
        <v>9199.6</v>
      </c>
      <c r="G483" s="7">
        <f>Ведомственная!H837</f>
        <v>8628.2000000000007</v>
      </c>
      <c r="H483" s="7">
        <f>Ведомственная!I837</f>
        <v>8628.2000000000007</v>
      </c>
    </row>
    <row r="484" spans="1:8" ht="31.5" x14ac:dyDescent="0.25">
      <c r="A484" s="158" t="s">
        <v>409</v>
      </c>
      <c r="B484" s="20" t="s">
        <v>410</v>
      </c>
      <c r="C484" s="20"/>
      <c r="D484" s="3"/>
      <c r="E484" s="3"/>
      <c r="F484" s="7">
        <f>Ведомственная!G838</f>
        <v>30636.9</v>
      </c>
      <c r="G484" s="7">
        <f>Ведомственная!H838</f>
        <v>28052.400000000001</v>
      </c>
      <c r="H484" s="7">
        <f>Ведомственная!I838</f>
        <v>28052.400000000001</v>
      </c>
    </row>
    <row r="485" spans="1:8" ht="63" x14ac:dyDescent="0.25">
      <c r="A485" s="158" t="s">
        <v>21</v>
      </c>
      <c r="B485" s="20" t="s">
        <v>410</v>
      </c>
      <c r="C485" s="20">
        <v>100</v>
      </c>
      <c r="D485" s="3" t="s">
        <v>14</v>
      </c>
      <c r="E485" s="3" t="s">
        <v>26</v>
      </c>
      <c r="F485" s="7">
        <f>Ведомственная!G839</f>
        <v>30347.9</v>
      </c>
      <c r="G485" s="7">
        <f>Ведомственная!H839</f>
        <v>27763.4</v>
      </c>
      <c r="H485" s="7">
        <f>Ведомственная!I839</f>
        <v>27763.4</v>
      </c>
    </row>
    <row r="486" spans="1:8" ht="31.5" x14ac:dyDescent="0.25">
      <c r="A486" s="158" t="s">
        <v>22</v>
      </c>
      <c r="B486" s="20" t="s">
        <v>410</v>
      </c>
      <c r="C486" s="20">
        <v>200</v>
      </c>
      <c r="D486" s="3" t="s">
        <v>14</v>
      </c>
      <c r="E486" s="3" t="s">
        <v>26</v>
      </c>
      <c r="F486" s="7">
        <f>Ведомственная!G840</f>
        <v>289</v>
      </c>
      <c r="G486" s="7">
        <f>Ведомственная!H840</f>
        <v>289</v>
      </c>
      <c r="H486" s="7">
        <f>Ведомственная!I840</f>
        <v>289</v>
      </c>
    </row>
    <row r="487" spans="1:8" ht="47.25" x14ac:dyDescent="0.25">
      <c r="A487" s="158" t="s">
        <v>764</v>
      </c>
      <c r="B487" s="20" t="s">
        <v>411</v>
      </c>
      <c r="C487" s="20"/>
      <c r="D487" s="3"/>
      <c r="E487" s="3"/>
      <c r="F487" s="7">
        <f>F488</f>
        <v>7571.3</v>
      </c>
      <c r="G487" s="7">
        <f t="shared" ref="G487:H487" si="253">G488</f>
        <v>6912.1</v>
      </c>
      <c r="H487" s="7">
        <f t="shared" si="253"/>
        <v>6912.1</v>
      </c>
    </row>
    <row r="488" spans="1:8" ht="63" x14ac:dyDescent="0.25">
      <c r="A488" s="158" t="s">
        <v>21</v>
      </c>
      <c r="B488" s="20" t="s">
        <v>411</v>
      </c>
      <c r="C488" s="20">
        <v>100</v>
      </c>
      <c r="D488" s="3" t="s">
        <v>14</v>
      </c>
      <c r="E488" s="3" t="s">
        <v>26</v>
      </c>
      <c r="F488" s="7">
        <f>Ведомственная!G842</f>
        <v>7571.3</v>
      </c>
      <c r="G488" s="7">
        <f>Ведомственная!H842</f>
        <v>6912.1</v>
      </c>
      <c r="H488" s="7">
        <f>Ведомственная!I842</f>
        <v>6912.1</v>
      </c>
    </row>
    <row r="489" spans="1:8" ht="63" x14ac:dyDescent="0.25">
      <c r="A489" s="158" t="s">
        <v>412</v>
      </c>
      <c r="B489" s="20" t="s">
        <v>413</v>
      </c>
      <c r="C489" s="20"/>
      <c r="D489" s="3"/>
      <c r="E489" s="3"/>
      <c r="F489" s="7">
        <f>F490</f>
        <v>65.099999999999994</v>
      </c>
      <c r="G489" s="7">
        <f t="shared" ref="G489:H489" si="254">G490</f>
        <v>65.099999999999994</v>
      </c>
      <c r="H489" s="7">
        <f t="shared" si="254"/>
        <v>65.099999999999994</v>
      </c>
    </row>
    <row r="490" spans="1:8" ht="31.5" x14ac:dyDescent="0.25">
      <c r="A490" s="158" t="s">
        <v>22</v>
      </c>
      <c r="B490" s="20" t="s">
        <v>413</v>
      </c>
      <c r="C490" s="20">
        <v>200</v>
      </c>
      <c r="D490" s="3" t="s">
        <v>14</v>
      </c>
      <c r="E490" s="3" t="s">
        <v>26</v>
      </c>
      <c r="F490" s="7">
        <f>Ведомственная!G844</f>
        <v>65.099999999999994</v>
      </c>
      <c r="G490" s="7">
        <f>Ведомственная!H844</f>
        <v>65.099999999999994</v>
      </c>
      <c r="H490" s="7">
        <f>Ведомственная!I844</f>
        <v>65.099999999999994</v>
      </c>
    </row>
    <row r="491" spans="1:8" ht="110.25" x14ac:dyDescent="0.25">
      <c r="A491" s="158" t="s">
        <v>769</v>
      </c>
      <c r="B491" s="20" t="s">
        <v>414</v>
      </c>
      <c r="C491" s="20"/>
      <c r="D491" s="3"/>
      <c r="E491" s="3"/>
      <c r="F491" s="7">
        <f>F492+F493</f>
        <v>672</v>
      </c>
      <c r="G491" s="7">
        <f t="shared" ref="G491:H491" si="255">G492+G493</f>
        <v>672</v>
      </c>
      <c r="H491" s="7">
        <f t="shared" si="255"/>
        <v>672</v>
      </c>
    </row>
    <row r="492" spans="1:8" ht="63" x14ac:dyDescent="0.25">
      <c r="A492" s="158" t="s">
        <v>21</v>
      </c>
      <c r="B492" s="20" t="s">
        <v>414</v>
      </c>
      <c r="C492" s="20">
        <v>100</v>
      </c>
      <c r="D492" s="3" t="s">
        <v>14</v>
      </c>
      <c r="E492" s="3" t="s">
        <v>26</v>
      </c>
      <c r="F492" s="7">
        <f>Ведомственная!G846</f>
        <v>479.3</v>
      </c>
      <c r="G492" s="7">
        <f>Ведомственная!H846</f>
        <v>479.3</v>
      </c>
      <c r="H492" s="7">
        <f>Ведомственная!I846</f>
        <v>479.3</v>
      </c>
    </row>
    <row r="493" spans="1:8" ht="31.5" x14ac:dyDescent="0.25">
      <c r="A493" s="158" t="s">
        <v>22</v>
      </c>
      <c r="B493" s="20" t="s">
        <v>414</v>
      </c>
      <c r="C493" s="20">
        <v>200</v>
      </c>
      <c r="D493" s="3" t="s">
        <v>14</v>
      </c>
      <c r="E493" s="3" t="s">
        <v>26</v>
      </c>
      <c r="F493" s="7">
        <f>Ведомственная!G847</f>
        <v>192.7</v>
      </c>
      <c r="G493" s="7">
        <f>Ведомственная!H847</f>
        <v>192.7</v>
      </c>
      <c r="H493" s="7">
        <f>Ведомственная!I847</f>
        <v>192.7</v>
      </c>
    </row>
    <row r="494" spans="1:8" ht="126" x14ac:dyDescent="0.25">
      <c r="A494" s="158" t="s">
        <v>415</v>
      </c>
      <c r="B494" s="20" t="s">
        <v>416</v>
      </c>
      <c r="C494" s="20"/>
      <c r="D494" s="3"/>
      <c r="E494" s="3"/>
      <c r="F494" s="7">
        <f>Ведомственная!G848</f>
        <v>9380</v>
      </c>
      <c r="G494" s="7">
        <f>Ведомственная!H848</f>
        <v>9400</v>
      </c>
      <c r="H494" s="7">
        <f>Ведомственная!I848</f>
        <v>9400</v>
      </c>
    </row>
    <row r="495" spans="1:8" ht="63" x14ac:dyDescent="0.25">
      <c r="A495" s="158" t="s">
        <v>21</v>
      </c>
      <c r="B495" s="20" t="s">
        <v>416</v>
      </c>
      <c r="C495" s="20">
        <v>100</v>
      </c>
      <c r="D495" s="3" t="s">
        <v>14</v>
      </c>
      <c r="E495" s="3" t="s">
        <v>26</v>
      </c>
      <c r="F495" s="7">
        <f>Ведомственная!G849</f>
        <v>8296.7000000000007</v>
      </c>
      <c r="G495" s="7">
        <f>Ведомственная!H849</f>
        <v>8316.7000000000007</v>
      </c>
      <c r="H495" s="7">
        <f>Ведомственная!I849</f>
        <v>8316.7000000000007</v>
      </c>
    </row>
    <row r="496" spans="1:8" ht="31.5" x14ac:dyDescent="0.25">
      <c r="A496" s="158" t="s">
        <v>22</v>
      </c>
      <c r="B496" s="20" t="s">
        <v>416</v>
      </c>
      <c r="C496" s="20">
        <v>200</v>
      </c>
      <c r="D496" s="3" t="s">
        <v>14</v>
      </c>
      <c r="E496" s="3" t="s">
        <v>26</v>
      </c>
      <c r="F496" s="7">
        <f>Ведомственная!G850</f>
        <v>1083.3</v>
      </c>
      <c r="G496" s="7">
        <f>Ведомственная!H850</f>
        <v>1083.3</v>
      </c>
      <c r="H496" s="7">
        <f>Ведомственная!I850</f>
        <v>1083.3</v>
      </c>
    </row>
    <row r="497" spans="1:8" ht="78.75" x14ac:dyDescent="0.25">
      <c r="A497" s="158" t="s">
        <v>417</v>
      </c>
      <c r="B497" s="20" t="s">
        <v>418</v>
      </c>
      <c r="C497" s="20"/>
      <c r="D497" s="3"/>
      <c r="E497" s="3"/>
      <c r="F497" s="7">
        <f>Ведомственная!G851</f>
        <v>1093.0999999999999</v>
      </c>
      <c r="G497" s="7">
        <f>Ведомственная!H851</f>
        <v>1220</v>
      </c>
      <c r="H497" s="7">
        <f>Ведомственная!I851</f>
        <v>1268.9000000000001</v>
      </c>
    </row>
    <row r="498" spans="1:8" ht="63" x14ac:dyDescent="0.25">
      <c r="A498" s="158" t="s">
        <v>21</v>
      </c>
      <c r="B498" s="20" t="s">
        <v>418</v>
      </c>
      <c r="C498" s="20">
        <v>100</v>
      </c>
      <c r="D498" s="3" t="s">
        <v>14</v>
      </c>
      <c r="E498" s="3" t="s">
        <v>26</v>
      </c>
      <c r="F498" s="7">
        <f>Ведомственная!G852</f>
        <v>731.5</v>
      </c>
      <c r="G498" s="7">
        <f>Ведомственная!H852</f>
        <v>778.4</v>
      </c>
      <c r="H498" s="7">
        <f>Ведомственная!I852</f>
        <v>827.3</v>
      </c>
    </row>
    <row r="499" spans="1:8" ht="31.5" x14ac:dyDescent="0.25">
      <c r="A499" s="158" t="s">
        <v>22</v>
      </c>
      <c r="B499" s="20" t="s">
        <v>418</v>
      </c>
      <c r="C499" s="20">
        <v>200</v>
      </c>
      <c r="D499" s="3" t="s">
        <v>14</v>
      </c>
      <c r="E499" s="3" t="s">
        <v>26</v>
      </c>
      <c r="F499" s="7">
        <f>Ведомственная!G853</f>
        <v>361.6</v>
      </c>
      <c r="G499" s="7">
        <f>Ведомственная!H853</f>
        <v>441.6</v>
      </c>
      <c r="H499" s="7">
        <f>Ведомственная!I853</f>
        <v>441.6</v>
      </c>
    </row>
    <row r="500" spans="1:8" ht="31.5" x14ac:dyDescent="0.25">
      <c r="A500" s="158" t="s">
        <v>419</v>
      </c>
      <c r="B500" s="20" t="s">
        <v>420</v>
      </c>
      <c r="C500" s="20"/>
      <c r="D500" s="3"/>
      <c r="E500" s="3"/>
      <c r="F500" s="7">
        <f>Ведомственная!G854</f>
        <v>30.7</v>
      </c>
      <c r="G500" s="7">
        <f>Ведомственная!H854</f>
        <v>28.1</v>
      </c>
      <c r="H500" s="7">
        <f>Ведомственная!I854</f>
        <v>28.1</v>
      </c>
    </row>
    <row r="501" spans="1:8" ht="63" x14ac:dyDescent="0.25">
      <c r="A501" s="158" t="s">
        <v>21</v>
      </c>
      <c r="B501" s="20" t="s">
        <v>420</v>
      </c>
      <c r="C501" s="20">
        <v>100</v>
      </c>
      <c r="D501" s="3" t="s">
        <v>14</v>
      </c>
      <c r="E501" s="3" t="s">
        <v>26</v>
      </c>
      <c r="F501" s="7">
        <f>Ведомственная!G855</f>
        <v>30.7</v>
      </c>
      <c r="G501" s="7">
        <f>Ведомственная!H855</f>
        <v>28.1</v>
      </c>
      <c r="H501" s="7">
        <f>Ведомственная!I855</f>
        <v>28.1</v>
      </c>
    </row>
    <row r="502" spans="1:8" ht="31.5" x14ac:dyDescent="0.25">
      <c r="A502" s="158" t="s">
        <v>355</v>
      </c>
      <c r="B502" s="20" t="s">
        <v>356</v>
      </c>
      <c r="C502" s="20"/>
      <c r="D502" s="3"/>
      <c r="E502" s="3"/>
      <c r="F502" s="7">
        <f>F503+F512</f>
        <v>3870.5</v>
      </c>
      <c r="G502" s="7">
        <f>G503+G512</f>
        <v>1314.9</v>
      </c>
      <c r="H502" s="7">
        <f>H503+H512</f>
        <v>1314.9</v>
      </c>
    </row>
    <row r="503" spans="1:8" x14ac:dyDescent="0.25">
      <c r="A503" s="158" t="s">
        <v>235</v>
      </c>
      <c r="B503" s="20" t="s">
        <v>357</v>
      </c>
      <c r="C503" s="20"/>
      <c r="D503" s="3"/>
      <c r="E503" s="3"/>
      <c r="F503" s="7">
        <f>SUM(F504:F511)</f>
        <v>3186</v>
      </c>
      <c r="G503" s="7">
        <f>SUM(G504:G511)</f>
        <v>675</v>
      </c>
      <c r="H503" s="7">
        <f>SUM(H504:H511)</f>
        <v>675</v>
      </c>
    </row>
    <row r="504" spans="1:8" x14ac:dyDescent="0.25">
      <c r="A504" s="231" t="s">
        <v>22</v>
      </c>
      <c r="B504" s="20" t="s">
        <v>357</v>
      </c>
      <c r="C504" s="20">
        <v>200</v>
      </c>
      <c r="D504" s="3" t="s">
        <v>48</v>
      </c>
      <c r="E504" s="3" t="s">
        <v>20</v>
      </c>
      <c r="F504" s="7">
        <f>Ведомственная!G1037</f>
        <v>0</v>
      </c>
      <c r="G504" s="7">
        <f>Ведомственная!H1037</f>
        <v>0</v>
      </c>
      <c r="H504" s="7">
        <f>Ведомственная!I1037</f>
        <v>0</v>
      </c>
    </row>
    <row r="505" spans="1:8" x14ac:dyDescent="0.25">
      <c r="A505" s="231"/>
      <c r="B505" s="20" t="s">
        <v>357</v>
      </c>
      <c r="C505" s="20">
        <v>200</v>
      </c>
      <c r="D505" s="3" t="s">
        <v>9</v>
      </c>
      <c r="E505" s="3" t="s">
        <v>17</v>
      </c>
      <c r="F505" s="7">
        <f>Ведомственная!G1314</f>
        <v>1027.5</v>
      </c>
      <c r="G505" s="7">
        <f>Ведомственная!H1314</f>
        <v>0</v>
      </c>
      <c r="H505" s="7">
        <f>Ведомственная!I1314</f>
        <v>0</v>
      </c>
    </row>
    <row r="506" spans="1:8" x14ac:dyDescent="0.25">
      <c r="A506" s="227"/>
      <c r="B506" s="20" t="s">
        <v>357</v>
      </c>
      <c r="C506" s="20">
        <v>200</v>
      </c>
      <c r="D506" s="3" t="s">
        <v>14</v>
      </c>
      <c r="E506" s="3" t="s">
        <v>24</v>
      </c>
      <c r="F506" s="7">
        <f>Ведомственная!G732</f>
        <v>1663.5</v>
      </c>
      <c r="G506" s="7">
        <f>Ведомственная!H732</f>
        <v>645</v>
      </c>
      <c r="H506" s="7">
        <f>Ведомственная!I732</f>
        <v>645</v>
      </c>
    </row>
    <row r="507" spans="1:8" x14ac:dyDescent="0.25">
      <c r="A507" s="216" t="s">
        <v>91</v>
      </c>
      <c r="B507" s="20" t="s">
        <v>357</v>
      </c>
      <c r="C507" s="20">
        <v>600</v>
      </c>
      <c r="D507" s="3" t="s">
        <v>48</v>
      </c>
      <c r="E507" s="3" t="s">
        <v>17</v>
      </c>
      <c r="F507" s="7">
        <f>Ведомственная!G987</f>
        <v>30</v>
      </c>
      <c r="G507" s="7">
        <f>Ведомственная!H987</f>
        <v>30</v>
      </c>
      <c r="H507" s="7">
        <f>Ведомственная!I987</f>
        <v>30</v>
      </c>
    </row>
    <row r="508" spans="1:8" x14ac:dyDescent="0.25">
      <c r="A508" s="231"/>
      <c r="B508" s="20" t="s">
        <v>357</v>
      </c>
      <c r="C508" s="20">
        <v>600</v>
      </c>
      <c r="D508" s="3" t="s">
        <v>48</v>
      </c>
      <c r="E508" s="3" t="s">
        <v>20</v>
      </c>
      <c r="F508" s="7">
        <f>Ведомственная!G1038</f>
        <v>0</v>
      </c>
      <c r="G508" s="7">
        <f>Ведомственная!H1038</f>
        <v>0</v>
      </c>
      <c r="H508" s="7">
        <f>Ведомственная!I1038</f>
        <v>0</v>
      </c>
    </row>
    <row r="509" spans="1:8" x14ac:dyDescent="0.25">
      <c r="A509" s="231"/>
      <c r="B509" s="20" t="s">
        <v>357</v>
      </c>
      <c r="C509" s="20">
        <v>600</v>
      </c>
      <c r="D509" s="3" t="s">
        <v>48</v>
      </c>
      <c r="E509" s="3" t="s">
        <v>24</v>
      </c>
      <c r="F509" s="7">
        <f>Ведомственная!G1277</f>
        <v>465</v>
      </c>
      <c r="G509" s="7">
        <f>Ведомственная!H1277</f>
        <v>0</v>
      </c>
      <c r="H509" s="7">
        <f>Ведомственная!I1277</f>
        <v>0</v>
      </c>
    </row>
    <row r="510" spans="1:8" x14ac:dyDescent="0.25">
      <c r="A510" s="227"/>
      <c r="B510" s="20" t="s">
        <v>357</v>
      </c>
      <c r="C510" s="20">
        <v>600</v>
      </c>
      <c r="D510" s="3" t="s">
        <v>9</v>
      </c>
      <c r="E510" s="3" t="s">
        <v>17</v>
      </c>
      <c r="F510" s="7">
        <f>Ведомственная!G1315</f>
        <v>0</v>
      </c>
      <c r="G510" s="7">
        <f>Ведомственная!H1315</f>
        <v>0</v>
      </c>
      <c r="H510" s="7">
        <f>Ведомственная!I1315</f>
        <v>0</v>
      </c>
    </row>
    <row r="511" spans="1:8" x14ac:dyDescent="0.25">
      <c r="A511" s="183" t="s">
        <v>10</v>
      </c>
      <c r="B511" s="20" t="s">
        <v>357</v>
      </c>
      <c r="C511" s="20">
        <v>800</v>
      </c>
      <c r="D511" s="3" t="s">
        <v>14</v>
      </c>
      <c r="E511" s="3" t="s">
        <v>24</v>
      </c>
      <c r="F511" s="7">
        <f>Ведомственная!G733</f>
        <v>0</v>
      </c>
      <c r="G511" s="7">
        <f>Ведомственная!H733</f>
        <v>0</v>
      </c>
      <c r="H511" s="7">
        <f>Ведомственная!I733</f>
        <v>0</v>
      </c>
    </row>
    <row r="512" spans="1:8" ht="47.25" x14ac:dyDescent="0.25">
      <c r="A512" s="75" t="s">
        <v>629</v>
      </c>
      <c r="B512" s="45" t="s">
        <v>630</v>
      </c>
      <c r="C512" s="76"/>
      <c r="D512" s="3"/>
      <c r="E512" s="3"/>
      <c r="F512" s="7">
        <f>F513</f>
        <v>684.5</v>
      </c>
      <c r="G512" s="7">
        <f t="shared" ref="G512:H512" si="256">G513</f>
        <v>639.9</v>
      </c>
      <c r="H512" s="7">
        <f t="shared" si="256"/>
        <v>639.9</v>
      </c>
    </row>
    <row r="513" spans="1:8" ht="31.5" x14ac:dyDescent="0.25">
      <c r="A513" s="75" t="s">
        <v>91</v>
      </c>
      <c r="B513" s="45" t="s">
        <v>630</v>
      </c>
      <c r="C513" s="76" t="s">
        <v>50</v>
      </c>
      <c r="D513" s="3" t="s">
        <v>63</v>
      </c>
      <c r="E513" s="3" t="s">
        <v>20</v>
      </c>
      <c r="F513" s="7">
        <f>Ведомственная!G922</f>
        <v>684.5</v>
      </c>
      <c r="G513" s="7">
        <f>Ведомственная!H922</f>
        <v>639.9</v>
      </c>
      <c r="H513" s="7">
        <f>Ведомственная!I922</f>
        <v>639.9</v>
      </c>
    </row>
    <row r="514" spans="1:8" ht="31.5" x14ac:dyDescent="0.25">
      <c r="A514" s="158" t="s">
        <v>711</v>
      </c>
      <c r="B514" s="20" t="s">
        <v>395</v>
      </c>
      <c r="C514" s="20"/>
      <c r="D514" s="3"/>
      <c r="E514" s="3"/>
      <c r="F514" s="7">
        <f>F515+F518+F521</f>
        <v>70359.700000000012</v>
      </c>
      <c r="G514" s="7">
        <f t="shared" ref="G514:H514" si="257">G515+G518+G521</f>
        <v>77408.7</v>
      </c>
      <c r="H514" s="7">
        <f t="shared" si="257"/>
        <v>78170.600000000006</v>
      </c>
    </row>
    <row r="515" spans="1:8" ht="47.25" x14ac:dyDescent="0.25">
      <c r="A515" s="158" t="s">
        <v>758</v>
      </c>
      <c r="B515" s="20" t="s">
        <v>866</v>
      </c>
      <c r="C515" s="20"/>
      <c r="D515" s="3"/>
      <c r="E515" s="3"/>
      <c r="F515" s="7">
        <f>F516+F517</f>
        <v>6308.9</v>
      </c>
      <c r="G515" s="7">
        <f t="shared" ref="G515:H515" si="258">G516+G517</f>
        <v>6561.2999999999993</v>
      </c>
      <c r="H515" s="7">
        <f t="shared" si="258"/>
        <v>6823.8</v>
      </c>
    </row>
    <row r="516" spans="1:8" ht="31.5" x14ac:dyDescent="0.25">
      <c r="A516" s="158" t="s">
        <v>22</v>
      </c>
      <c r="B516" s="20" t="s">
        <v>866</v>
      </c>
      <c r="C516" s="20">
        <v>200</v>
      </c>
      <c r="D516" s="3" t="s">
        <v>14</v>
      </c>
      <c r="E516" s="3" t="s">
        <v>7</v>
      </c>
      <c r="F516" s="7">
        <f>Ведомственная!G807</f>
        <v>90.7</v>
      </c>
      <c r="G516" s="7">
        <f>Ведомственная!H807</f>
        <v>94.4</v>
      </c>
      <c r="H516" s="7">
        <f>Ведомственная!I807</f>
        <v>98</v>
      </c>
    </row>
    <row r="517" spans="1:8" x14ac:dyDescent="0.25">
      <c r="A517" s="158" t="s">
        <v>19</v>
      </c>
      <c r="B517" s="20" t="s">
        <v>866</v>
      </c>
      <c r="C517" s="20">
        <v>300</v>
      </c>
      <c r="D517" s="3" t="s">
        <v>14</v>
      </c>
      <c r="E517" s="3" t="s">
        <v>7</v>
      </c>
      <c r="F517" s="7">
        <f>Ведомственная!G808</f>
        <v>6218.2</v>
      </c>
      <c r="G517" s="7">
        <f>Ведомственная!H808</f>
        <v>6466.9</v>
      </c>
      <c r="H517" s="7">
        <f>Ведомственная!I808</f>
        <v>6725.8</v>
      </c>
    </row>
    <row r="518" spans="1:8" ht="31.5" x14ac:dyDescent="0.25">
      <c r="A518" s="158" t="s">
        <v>759</v>
      </c>
      <c r="B518" s="20" t="s">
        <v>396</v>
      </c>
      <c r="C518" s="20"/>
      <c r="D518" s="3"/>
      <c r="E518" s="3"/>
      <c r="F518" s="7">
        <f>Ведомственная!G809</f>
        <v>13708.699999999999</v>
      </c>
      <c r="G518" s="7">
        <f>Ведомственная!H809</f>
        <v>18491.600000000002</v>
      </c>
      <c r="H518" s="7">
        <f>Ведомственная!I809</f>
        <v>16896.7</v>
      </c>
    </row>
    <row r="519" spans="1:8" ht="31.5" x14ac:dyDescent="0.25">
      <c r="A519" s="158" t="s">
        <v>22</v>
      </c>
      <c r="B519" s="20" t="s">
        <v>396</v>
      </c>
      <c r="C519" s="20">
        <v>200</v>
      </c>
      <c r="D519" s="3" t="s">
        <v>14</v>
      </c>
      <c r="E519" s="3" t="s">
        <v>7</v>
      </c>
      <c r="F519" s="7">
        <f>Ведомственная!G810</f>
        <v>190.4</v>
      </c>
      <c r="G519" s="7">
        <f>Ведомственная!H810</f>
        <v>269.7</v>
      </c>
      <c r="H519" s="7">
        <f>Ведомственная!I810</f>
        <v>247.5</v>
      </c>
    </row>
    <row r="520" spans="1:8" x14ac:dyDescent="0.25">
      <c r="A520" s="158" t="s">
        <v>19</v>
      </c>
      <c r="B520" s="20" t="s">
        <v>396</v>
      </c>
      <c r="C520" s="20">
        <v>300</v>
      </c>
      <c r="D520" s="3" t="s">
        <v>14</v>
      </c>
      <c r="E520" s="3" t="s">
        <v>7</v>
      </c>
      <c r="F520" s="7">
        <f>Ведомственная!G811</f>
        <v>13518.3</v>
      </c>
      <c r="G520" s="7">
        <f>Ведомственная!H811</f>
        <v>18221.900000000001</v>
      </c>
      <c r="H520" s="7">
        <f>Ведомственная!I811</f>
        <v>16649.2</v>
      </c>
    </row>
    <row r="521" spans="1:8" ht="47.25" x14ac:dyDescent="0.25">
      <c r="A521" s="158" t="s">
        <v>767</v>
      </c>
      <c r="B521" s="20" t="s">
        <v>397</v>
      </c>
      <c r="C521" s="20"/>
      <c r="D521" s="3"/>
      <c r="E521" s="3"/>
      <c r="F521" s="7">
        <f>Ведомственная!G812</f>
        <v>50342.100000000006</v>
      </c>
      <c r="G521" s="7">
        <f>Ведомственная!H812</f>
        <v>52355.799999999996</v>
      </c>
      <c r="H521" s="7">
        <f>Ведомственная!I812</f>
        <v>54450.1</v>
      </c>
    </row>
    <row r="522" spans="1:8" ht="31.5" x14ac:dyDescent="0.25">
      <c r="A522" s="158" t="s">
        <v>22</v>
      </c>
      <c r="B522" s="20" t="s">
        <v>397</v>
      </c>
      <c r="C522" s="20">
        <v>200</v>
      </c>
      <c r="D522" s="3" t="s">
        <v>14</v>
      </c>
      <c r="E522" s="3" t="s">
        <v>7</v>
      </c>
      <c r="F522" s="7">
        <f>Ведомственная!G813</f>
        <v>743.8</v>
      </c>
      <c r="G522" s="7">
        <f>Ведомственная!H813</f>
        <v>773.6</v>
      </c>
      <c r="H522" s="7">
        <f>Ведомственная!I813</f>
        <v>804.6</v>
      </c>
    </row>
    <row r="523" spans="1:8" x14ac:dyDescent="0.25">
      <c r="A523" s="158" t="s">
        <v>19</v>
      </c>
      <c r="B523" s="20" t="s">
        <v>397</v>
      </c>
      <c r="C523" s="20">
        <v>300</v>
      </c>
      <c r="D523" s="3" t="s">
        <v>14</v>
      </c>
      <c r="E523" s="3" t="s">
        <v>7</v>
      </c>
      <c r="F523" s="7">
        <f>Ведомственная!G814</f>
        <v>49598.3</v>
      </c>
      <c r="G523" s="7">
        <f>Ведомственная!H814</f>
        <v>51582.2</v>
      </c>
      <c r="H523" s="7">
        <f>Ведомственная!I814</f>
        <v>53645.5</v>
      </c>
    </row>
    <row r="524" spans="1:8" ht="47.25" x14ac:dyDescent="0.25">
      <c r="A524" s="158" t="s">
        <v>398</v>
      </c>
      <c r="B524" s="20" t="s">
        <v>399</v>
      </c>
      <c r="C524" s="20"/>
      <c r="D524" s="3"/>
      <c r="E524" s="3"/>
      <c r="F524" s="7">
        <f>Ведомственная!G815</f>
        <v>113309.79999999999</v>
      </c>
      <c r="G524" s="7">
        <f>Ведомственная!H815</f>
        <v>117842.2</v>
      </c>
      <c r="H524" s="7">
        <f>Ведомственная!I815</f>
        <v>122555.9</v>
      </c>
    </row>
    <row r="525" spans="1:8" ht="78.75" x14ac:dyDescent="0.25">
      <c r="A525" s="158" t="s">
        <v>755</v>
      </c>
      <c r="B525" s="20" t="s">
        <v>400</v>
      </c>
      <c r="C525" s="20"/>
      <c r="D525" s="3"/>
      <c r="E525" s="3"/>
      <c r="F525" s="7">
        <f>Ведомственная!G816</f>
        <v>113309.79999999999</v>
      </c>
      <c r="G525" s="7">
        <f>Ведомственная!H816</f>
        <v>117842.2</v>
      </c>
      <c r="H525" s="7">
        <f>Ведомственная!I816</f>
        <v>122555.9</v>
      </c>
    </row>
    <row r="526" spans="1:8" ht="31.5" x14ac:dyDescent="0.25">
      <c r="A526" s="158" t="s">
        <v>22</v>
      </c>
      <c r="B526" s="20" t="s">
        <v>400</v>
      </c>
      <c r="C526" s="20">
        <v>200</v>
      </c>
      <c r="D526" s="3" t="s">
        <v>14</v>
      </c>
      <c r="E526" s="3" t="s">
        <v>7</v>
      </c>
      <c r="F526" s="7">
        <f>Ведомственная!G817</f>
        <v>1674.4</v>
      </c>
      <c r="G526" s="7">
        <f>Ведомственная!H817</f>
        <v>1741.5</v>
      </c>
      <c r="H526" s="7">
        <f>Ведомственная!I817</f>
        <v>1811.2</v>
      </c>
    </row>
    <row r="527" spans="1:8" x14ac:dyDescent="0.25">
      <c r="A527" s="158" t="s">
        <v>19</v>
      </c>
      <c r="B527" s="20" t="s">
        <v>400</v>
      </c>
      <c r="C527" s="20">
        <v>300</v>
      </c>
      <c r="D527" s="3" t="s">
        <v>14</v>
      </c>
      <c r="E527" s="3" t="s">
        <v>7</v>
      </c>
      <c r="F527" s="7">
        <f>Ведомственная!G818</f>
        <v>111635.4</v>
      </c>
      <c r="G527" s="7">
        <f>Ведомственная!H818</f>
        <v>116100.7</v>
      </c>
      <c r="H527" s="7">
        <f>Ведомственная!I818</f>
        <v>120744.7</v>
      </c>
    </row>
    <row r="528" spans="1:8" ht="31.5" x14ac:dyDescent="0.25">
      <c r="A528" s="158" t="s">
        <v>421</v>
      </c>
      <c r="B528" s="20" t="s">
        <v>350</v>
      </c>
      <c r="C528" s="20"/>
      <c r="D528" s="3"/>
      <c r="E528" s="3"/>
      <c r="F528" s="7">
        <f>F529+F532+F535+F538+F541+F544+F547+F550+F559+F562+F565+F568+F571+F591+F593+F576+F578+F580+F582+F584+F586+F588</f>
        <v>743416.70000000007</v>
      </c>
      <c r="G528" s="7">
        <f>G529+G532+G535+G538+G541+G544+G547+G550+G559+G562+G565+G568+G571+G591+G593+G576+G578+G580+G582+G584+G586+G588</f>
        <v>712708.29999999981</v>
      </c>
      <c r="H528" s="7">
        <f>H529+H532+H535+H538+H541+H544+H547+H550+H559+H562+H565+H568+H571+H591+H593+H576+H578+H580+H582+H584+H586+H588</f>
        <v>734554.90000000014</v>
      </c>
    </row>
    <row r="529" spans="1:8" ht="47.25" x14ac:dyDescent="0.25">
      <c r="A529" s="158" t="s">
        <v>753</v>
      </c>
      <c r="B529" s="20" t="s">
        <v>358</v>
      </c>
      <c r="C529" s="20"/>
      <c r="D529" s="3"/>
      <c r="E529" s="3"/>
      <c r="F529" s="7">
        <f>Ведомственная!G735</f>
        <v>167146.5</v>
      </c>
      <c r="G529" s="7">
        <f>Ведомственная!H735</f>
        <v>173832.3</v>
      </c>
      <c r="H529" s="7">
        <f>Ведомственная!I735</f>
        <v>180785.6</v>
      </c>
    </row>
    <row r="530" spans="1:8" ht="31.5" x14ac:dyDescent="0.25">
      <c r="A530" s="158" t="s">
        <v>22</v>
      </c>
      <c r="B530" s="20" t="s">
        <v>358</v>
      </c>
      <c r="C530" s="20">
        <v>200</v>
      </c>
      <c r="D530" s="3" t="s">
        <v>14</v>
      </c>
      <c r="E530" s="3" t="s">
        <v>24</v>
      </c>
      <c r="F530" s="7">
        <f>Ведомственная!G736</f>
        <v>2469.1</v>
      </c>
      <c r="G530" s="7">
        <f>Ведомственная!H736</f>
        <v>2567.9</v>
      </c>
      <c r="H530" s="7">
        <f>Ведомственная!I736</f>
        <v>2670.6</v>
      </c>
    </row>
    <row r="531" spans="1:8" x14ac:dyDescent="0.25">
      <c r="A531" s="158" t="s">
        <v>19</v>
      </c>
      <c r="B531" s="20" t="s">
        <v>358</v>
      </c>
      <c r="C531" s="20">
        <v>300</v>
      </c>
      <c r="D531" s="3" t="s">
        <v>14</v>
      </c>
      <c r="E531" s="3" t="s">
        <v>24</v>
      </c>
      <c r="F531" s="7">
        <f>Ведомственная!G737</f>
        <v>164677.4</v>
      </c>
      <c r="G531" s="7">
        <f>Ведомственная!H737</f>
        <v>171264.4</v>
      </c>
      <c r="H531" s="7">
        <f>Ведомственная!I737</f>
        <v>178115</v>
      </c>
    </row>
    <row r="532" spans="1:8" ht="47.25" x14ac:dyDescent="0.25">
      <c r="A532" s="158" t="s">
        <v>754</v>
      </c>
      <c r="B532" s="20" t="s">
        <v>359</v>
      </c>
      <c r="C532" s="20"/>
      <c r="D532" s="3"/>
      <c r="E532" s="3"/>
      <c r="F532" s="7">
        <f>Ведомственная!G738</f>
        <v>8475.0999999999985</v>
      </c>
      <c r="G532" s="7">
        <f>Ведомственная!H738</f>
        <v>9733.6999999999989</v>
      </c>
      <c r="H532" s="7">
        <f>Ведомственная!I738</f>
        <v>10106.6</v>
      </c>
    </row>
    <row r="533" spans="1:8" ht="31.5" x14ac:dyDescent="0.25">
      <c r="A533" s="158" t="s">
        <v>22</v>
      </c>
      <c r="B533" s="20" t="s">
        <v>359</v>
      </c>
      <c r="C533" s="20">
        <v>200</v>
      </c>
      <c r="D533" s="3" t="s">
        <v>14</v>
      </c>
      <c r="E533" s="3" t="s">
        <v>24</v>
      </c>
      <c r="F533" s="7">
        <f>Ведомственная!G739</f>
        <v>137.80000000000001</v>
      </c>
      <c r="G533" s="7">
        <f>Ведомственная!H739</f>
        <v>143.9</v>
      </c>
      <c r="H533" s="7">
        <f>Ведомственная!I739</f>
        <v>149.4</v>
      </c>
    </row>
    <row r="534" spans="1:8" x14ac:dyDescent="0.25">
      <c r="A534" s="158" t="s">
        <v>19</v>
      </c>
      <c r="B534" s="20" t="s">
        <v>359</v>
      </c>
      <c r="C534" s="20">
        <v>300</v>
      </c>
      <c r="D534" s="3" t="s">
        <v>14</v>
      </c>
      <c r="E534" s="3" t="s">
        <v>24</v>
      </c>
      <c r="F534" s="7">
        <f>Ведомственная!G740</f>
        <v>8337.2999999999993</v>
      </c>
      <c r="G534" s="7">
        <f>Ведомственная!H740</f>
        <v>9589.7999999999993</v>
      </c>
      <c r="H534" s="7">
        <f>Ведомственная!I740</f>
        <v>9957.2000000000007</v>
      </c>
    </row>
    <row r="535" spans="1:8" ht="31.5" x14ac:dyDescent="0.25">
      <c r="A535" s="158" t="s">
        <v>756</v>
      </c>
      <c r="B535" s="20" t="s">
        <v>360</v>
      </c>
      <c r="C535" s="20"/>
      <c r="D535" s="3"/>
      <c r="E535" s="3"/>
      <c r="F535" s="7">
        <f>Ведомственная!G741</f>
        <v>126837.5</v>
      </c>
      <c r="G535" s="7">
        <f>Ведомственная!H741</f>
        <v>135863</v>
      </c>
      <c r="H535" s="7">
        <f>Ведомственная!I741</f>
        <v>141297.60000000001</v>
      </c>
    </row>
    <row r="536" spans="1:8" ht="31.5" x14ac:dyDescent="0.25">
      <c r="A536" s="158" t="s">
        <v>22</v>
      </c>
      <c r="B536" s="20" t="s">
        <v>360</v>
      </c>
      <c r="C536" s="20">
        <v>200</v>
      </c>
      <c r="D536" s="3" t="s">
        <v>14</v>
      </c>
      <c r="E536" s="3" t="s">
        <v>24</v>
      </c>
      <c r="F536" s="7">
        <f>Ведомственная!G742</f>
        <v>1930</v>
      </c>
      <c r="G536" s="7">
        <f>Ведомственная!H742</f>
        <v>2007.4</v>
      </c>
      <c r="H536" s="7">
        <f>Ведомственная!I742</f>
        <v>2087.8000000000002</v>
      </c>
    </row>
    <row r="537" spans="1:8" x14ac:dyDescent="0.25">
      <c r="A537" s="158" t="s">
        <v>19</v>
      </c>
      <c r="B537" s="20" t="s">
        <v>360</v>
      </c>
      <c r="C537" s="20">
        <v>300</v>
      </c>
      <c r="D537" s="3" t="s">
        <v>14</v>
      </c>
      <c r="E537" s="3" t="s">
        <v>24</v>
      </c>
      <c r="F537" s="7">
        <f>Ведомственная!G743</f>
        <v>124907.5</v>
      </c>
      <c r="G537" s="7">
        <f>Ведомственная!H743</f>
        <v>133855.6</v>
      </c>
      <c r="H537" s="7">
        <f>Ведомственная!I743</f>
        <v>139209.80000000002</v>
      </c>
    </row>
    <row r="538" spans="1:8" ht="110.25" x14ac:dyDescent="0.25">
      <c r="A538" s="158" t="s">
        <v>761</v>
      </c>
      <c r="B538" s="20" t="s">
        <v>361</v>
      </c>
      <c r="C538" s="20"/>
      <c r="D538" s="3"/>
      <c r="E538" s="3"/>
      <c r="F538" s="7">
        <f>Ведомственная!G744</f>
        <v>290.90000000000003</v>
      </c>
      <c r="G538" s="7">
        <f>Ведомственная!H744</f>
        <v>312.89999999999998</v>
      </c>
      <c r="H538" s="7">
        <f>Ведомственная!I744</f>
        <v>325.40000000000003</v>
      </c>
    </row>
    <row r="539" spans="1:8" ht="31.5" x14ac:dyDescent="0.25">
      <c r="A539" s="158" t="s">
        <v>22</v>
      </c>
      <c r="B539" s="20" t="s">
        <v>361</v>
      </c>
      <c r="C539" s="20">
        <v>200</v>
      </c>
      <c r="D539" s="3" t="s">
        <v>14</v>
      </c>
      <c r="E539" s="3" t="s">
        <v>24</v>
      </c>
      <c r="F539" s="7">
        <f>Ведомственная!G745</f>
        <v>4.3</v>
      </c>
      <c r="G539" s="7">
        <f>Ведомственная!H745</f>
        <v>4.4000000000000004</v>
      </c>
      <c r="H539" s="7">
        <f>Ведомственная!I745</f>
        <v>4.5999999999999996</v>
      </c>
    </row>
    <row r="540" spans="1:8" x14ac:dyDescent="0.25">
      <c r="A540" s="158" t="s">
        <v>19</v>
      </c>
      <c r="B540" s="20" t="s">
        <v>361</v>
      </c>
      <c r="C540" s="20">
        <v>300</v>
      </c>
      <c r="D540" s="3" t="s">
        <v>14</v>
      </c>
      <c r="E540" s="3" t="s">
        <v>24</v>
      </c>
      <c r="F540" s="7">
        <f>Ведомственная!G746</f>
        <v>286.60000000000002</v>
      </c>
      <c r="G540" s="7">
        <f>Ведомственная!H746</f>
        <v>308.5</v>
      </c>
      <c r="H540" s="7">
        <f>Ведомственная!I746</f>
        <v>320.8</v>
      </c>
    </row>
    <row r="541" spans="1:8" ht="110.25" x14ac:dyDescent="0.25">
      <c r="A541" s="158" t="s">
        <v>762</v>
      </c>
      <c r="B541" s="20" t="s">
        <v>362</v>
      </c>
      <c r="C541" s="20"/>
      <c r="D541" s="3"/>
      <c r="E541" s="3"/>
      <c r="F541" s="7">
        <f>Ведомственная!G747</f>
        <v>13.399999999999999</v>
      </c>
      <c r="G541" s="7">
        <f>Ведомственная!H747</f>
        <v>13.399999999999999</v>
      </c>
      <c r="H541" s="7">
        <f>Ведомственная!I747</f>
        <v>13.399999999999999</v>
      </c>
    </row>
    <row r="542" spans="1:8" ht="31.5" x14ac:dyDescent="0.25">
      <c r="A542" s="158" t="s">
        <v>22</v>
      </c>
      <c r="B542" s="20" t="s">
        <v>362</v>
      </c>
      <c r="C542" s="20">
        <v>200</v>
      </c>
      <c r="D542" s="3" t="s">
        <v>14</v>
      </c>
      <c r="E542" s="3" t="s">
        <v>24</v>
      </c>
      <c r="F542" s="7">
        <f>Ведомственная!G748</f>
        <v>0.2</v>
      </c>
      <c r="G542" s="7">
        <f>Ведомственная!H748</f>
        <v>0.2</v>
      </c>
      <c r="H542" s="7">
        <f>Ведомственная!I748</f>
        <v>0.2</v>
      </c>
    </row>
    <row r="543" spans="1:8" x14ac:dyDescent="0.25">
      <c r="A543" s="158" t="s">
        <v>19</v>
      </c>
      <c r="B543" s="20" t="s">
        <v>362</v>
      </c>
      <c r="C543" s="20">
        <v>300</v>
      </c>
      <c r="D543" s="3" t="s">
        <v>14</v>
      </c>
      <c r="E543" s="3" t="s">
        <v>24</v>
      </c>
      <c r="F543" s="7">
        <f>Ведомственная!G749</f>
        <v>13.2</v>
      </c>
      <c r="G543" s="7">
        <f>Ведомственная!H749</f>
        <v>13.2</v>
      </c>
      <c r="H543" s="7">
        <f>Ведомственная!I749</f>
        <v>13.2</v>
      </c>
    </row>
    <row r="544" spans="1:8" ht="110.25" x14ac:dyDescent="0.25">
      <c r="A544" s="158" t="s">
        <v>763</v>
      </c>
      <c r="B544" s="20" t="s">
        <v>363</v>
      </c>
      <c r="C544" s="20"/>
      <c r="D544" s="3"/>
      <c r="E544" s="3"/>
      <c r="F544" s="7">
        <f>Ведомственная!G750</f>
        <v>24190.5</v>
      </c>
      <c r="G544" s="7">
        <f>Ведомственная!H750</f>
        <v>19755</v>
      </c>
      <c r="H544" s="7">
        <f>Ведомственная!I750</f>
        <v>19091.3</v>
      </c>
    </row>
    <row r="545" spans="1:8" ht="31.5" x14ac:dyDescent="0.25">
      <c r="A545" s="158" t="s">
        <v>22</v>
      </c>
      <c r="B545" s="20" t="s">
        <v>363</v>
      </c>
      <c r="C545" s="20">
        <v>200</v>
      </c>
      <c r="D545" s="3" t="s">
        <v>14</v>
      </c>
      <c r="E545" s="3" t="s">
        <v>24</v>
      </c>
      <c r="F545" s="7">
        <f>Ведомственная!G751</f>
        <v>1063.8</v>
      </c>
      <c r="G545" s="7">
        <f>Ведомственная!H751</f>
        <v>1054.5</v>
      </c>
      <c r="H545" s="7">
        <f>Ведомственная!I751</f>
        <v>1053.3</v>
      </c>
    </row>
    <row r="546" spans="1:8" x14ac:dyDescent="0.25">
      <c r="A546" s="158" t="s">
        <v>19</v>
      </c>
      <c r="B546" s="20" t="s">
        <v>363</v>
      </c>
      <c r="C546" s="20">
        <v>300</v>
      </c>
      <c r="D546" s="3" t="s">
        <v>14</v>
      </c>
      <c r="E546" s="3" t="s">
        <v>24</v>
      </c>
      <c r="F546" s="7">
        <f>Ведомственная!G752</f>
        <v>23126.7</v>
      </c>
      <c r="G546" s="7">
        <f>Ведомственная!H752</f>
        <v>18700.5</v>
      </c>
      <c r="H546" s="7">
        <f>Ведомственная!I752</f>
        <v>18038</v>
      </c>
    </row>
    <row r="547" spans="1:8" ht="47.25" x14ac:dyDescent="0.25">
      <c r="A547" s="158" t="s">
        <v>764</v>
      </c>
      <c r="B547" s="20" t="s">
        <v>364</v>
      </c>
      <c r="C547" s="20"/>
      <c r="D547" s="3"/>
      <c r="E547" s="3"/>
      <c r="F547" s="7">
        <f>Ведомственная!G753</f>
        <v>153007.6</v>
      </c>
      <c r="G547" s="7">
        <f>Ведомственная!H753</f>
        <v>163120.1</v>
      </c>
      <c r="H547" s="7">
        <f>Ведомственная!I753</f>
        <v>170256.69999999998</v>
      </c>
    </row>
    <row r="548" spans="1:8" ht="31.5" x14ac:dyDescent="0.25">
      <c r="A548" s="158" t="s">
        <v>22</v>
      </c>
      <c r="B548" s="20" t="s">
        <v>364</v>
      </c>
      <c r="C548" s="20" t="s">
        <v>32</v>
      </c>
      <c r="D548" s="3" t="s">
        <v>14</v>
      </c>
      <c r="E548" s="3" t="s">
        <v>24</v>
      </c>
      <c r="F548" s="7">
        <f>Ведомственная!G754</f>
        <v>2304.6</v>
      </c>
      <c r="G548" s="7">
        <f>Ведомственная!H754</f>
        <v>2393.6999999999998</v>
      </c>
      <c r="H548" s="7">
        <f>Ведомственная!I754</f>
        <v>2502.4</v>
      </c>
    </row>
    <row r="549" spans="1:8" x14ac:dyDescent="0.25">
      <c r="A549" s="158" t="s">
        <v>19</v>
      </c>
      <c r="B549" s="20" t="s">
        <v>364</v>
      </c>
      <c r="C549" s="20" t="s">
        <v>40</v>
      </c>
      <c r="D549" s="3" t="s">
        <v>14</v>
      </c>
      <c r="E549" s="3" t="s">
        <v>24</v>
      </c>
      <c r="F549" s="7">
        <f>Ведомственная!G755</f>
        <v>150703</v>
      </c>
      <c r="G549" s="7">
        <f>Ведомственная!H755</f>
        <v>160726.39999999999</v>
      </c>
      <c r="H549" s="7">
        <f>Ведомственная!I755</f>
        <v>167754.29999999999</v>
      </c>
    </row>
    <row r="550" spans="1:8" ht="63" x14ac:dyDescent="0.25">
      <c r="A550" s="158" t="s">
        <v>765</v>
      </c>
      <c r="B550" s="20" t="s">
        <v>365</v>
      </c>
      <c r="C550" s="20"/>
      <c r="D550" s="3"/>
      <c r="E550" s="3"/>
      <c r="F550" s="7">
        <f>SUM(F551:F558)</f>
        <v>12983.4</v>
      </c>
      <c r="G550" s="7">
        <f t="shared" ref="G550:H550" si="259">SUM(G551:G558)</f>
        <v>13447.300000000001</v>
      </c>
      <c r="H550" s="7">
        <f t="shared" si="259"/>
        <v>13929.800000000001</v>
      </c>
    </row>
    <row r="551" spans="1:8" ht="26.25" customHeight="1" x14ac:dyDescent="0.25">
      <c r="A551" s="216" t="s">
        <v>21</v>
      </c>
      <c r="B551" s="20" t="s">
        <v>365</v>
      </c>
      <c r="C551" s="20">
        <v>100</v>
      </c>
      <c r="D551" s="3" t="s">
        <v>48</v>
      </c>
      <c r="E551" s="3" t="s">
        <v>17</v>
      </c>
      <c r="F551" s="7">
        <f>Ведомственная!G990</f>
        <v>1548.3</v>
      </c>
      <c r="G551" s="7">
        <f>Ведомственная!H990</f>
        <v>1548.3</v>
      </c>
      <c r="H551" s="7">
        <f>Ведомственная!I990</f>
        <v>1548.3</v>
      </c>
    </row>
    <row r="552" spans="1:8" ht="36.75" customHeight="1" x14ac:dyDescent="0.25">
      <c r="A552" s="231"/>
      <c r="B552" s="20" t="s">
        <v>365</v>
      </c>
      <c r="C552" s="20">
        <v>100</v>
      </c>
      <c r="D552" s="3" t="s">
        <v>48</v>
      </c>
      <c r="E552" s="3" t="s">
        <v>20</v>
      </c>
      <c r="F552" s="7">
        <f>Ведомственная!G1041</f>
        <v>4896.2</v>
      </c>
      <c r="G552" s="7">
        <f>Ведомственная!H1041</f>
        <v>4896.2</v>
      </c>
      <c r="H552" s="7">
        <f>Ведомственная!I1041</f>
        <v>4896.2</v>
      </c>
    </row>
    <row r="553" spans="1:8" ht="36.75" customHeight="1" x14ac:dyDescent="0.25">
      <c r="A553" s="227"/>
      <c r="B553" s="20" t="s">
        <v>365</v>
      </c>
      <c r="C553" s="20">
        <v>100</v>
      </c>
      <c r="D553" s="3" t="s">
        <v>9</v>
      </c>
      <c r="E553" s="3" t="s">
        <v>17</v>
      </c>
      <c r="F553" s="7">
        <f>Ведомственная!G1318</f>
        <v>494.4</v>
      </c>
      <c r="G553" s="7">
        <f>Ведомственная!H1318</f>
        <v>476.4</v>
      </c>
      <c r="H553" s="7">
        <f>Ведомственная!I1318</f>
        <v>476.4</v>
      </c>
    </row>
    <row r="554" spans="1:8" ht="31.5" x14ac:dyDescent="0.25">
      <c r="A554" s="158" t="s">
        <v>22</v>
      </c>
      <c r="B554" s="20" t="s">
        <v>365</v>
      </c>
      <c r="C554" s="20" t="s">
        <v>32</v>
      </c>
      <c r="D554" s="3" t="s">
        <v>14</v>
      </c>
      <c r="E554" s="3" t="s">
        <v>24</v>
      </c>
      <c r="F554" s="7">
        <f>Ведомственная!G757</f>
        <v>73.099999999999994</v>
      </c>
      <c r="G554" s="7">
        <f>Ведомственная!H757</f>
        <v>80</v>
      </c>
      <c r="H554" s="7">
        <f>Ведомственная!I757</f>
        <v>87.1</v>
      </c>
    </row>
    <row r="555" spans="1:8" x14ac:dyDescent="0.25">
      <c r="A555" s="158" t="s">
        <v>19</v>
      </c>
      <c r="B555" s="20" t="s">
        <v>365</v>
      </c>
      <c r="C555" s="20" t="s">
        <v>40</v>
      </c>
      <c r="D555" s="3" t="s">
        <v>14</v>
      </c>
      <c r="E555" s="3" t="s">
        <v>24</v>
      </c>
      <c r="F555" s="7">
        <f>Ведомственная!G758</f>
        <v>4775.8</v>
      </c>
      <c r="G555" s="7">
        <f>Ведомственная!H758</f>
        <v>5333.8</v>
      </c>
      <c r="H555" s="7">
        <f>Ведомственная!I758</f>
        <v>5809.2</v>
      </c>
    </row>
    <row r="556" spans="1:8" x14ac:dyDescent="0.25">
      <c r="A556" s="216" t="s">
        <v>91</v>
      </c>
      <c r="B556" s="20" t="s">
        <v>365</v>
      </c>
      <c r="C556" s="20">
        <v>600</v>
      </c>
      <c r="D556" s="3" t="s">
        <v>48</v>
      </c>
      <c r="E556" s="3" t="s">
        <v>17</v>
      </c>
      <c r="F556" s="7">
        <f>Ведомственная!G991</f>
        <v>131.1</v>
      </c>
      <c r="G556" s="7">
        <f>Ведомственная!H991</f>
        <v>131.1</v>
      </c>
      <c r="H556" s="7">
        <f>Ведомственная!I991</f>
        <v>131.1</v>
      </c>
    </row>
    <row r="557" spans="1:8" x14ac:dyDescent="0.25">
      <c r="A557" s="231"/>
      <c r="B557" s="20" t="s">
        <v>365</v>
      </c>
      <c r="C557" s="20">
        <v>600</v>
      </c>
      <c r="D557" s="3" t="s">
        <v>48</v>
      </c>
      <c r="E557" s="3" t="s">
        <v>20</v>
      </c>
      <c r="F557" s="7">
        <f>Ведомственная!G1042</f>
        <v>548.4</v>
      </c>
      <c r="G557" s="7">
        <f>Ведомственная!H1042</f>
        <v>548.4</v>
      </c>
      <c r="H557" s="7">
        <f>Ведомственная!I1042</f>
        <v>548.4</v>
      </c>
    </row>
    <row r="558" spans="1:8" x14ac:dyDescent="0.25">
      <c r="A558" s="227"/>
      <c r="B558" s="20" t="s">
        <v>365</v>
      </c>
      <c r="C558" s="20">
        <v>600</v>
      </c>
      <c r="D558" s="3" t="s">
        <v>9</v>
      </c>
      <c r="E558" s="3" t="s">
        <v>17</v>
      </c>
      <c r="F558" s="7">
        <f>Ведомственная!G1319</f>
        <v>516.1</v>
      </c>
      <c r="G558" s="7">
        <f>Ведомственная!H1319</f>
        <v>433.1</v>
      </c>
      <c r="H558" s="7">
        <f>Ведомственная!I1319</f>
        <v>433.1</v>
      </c>
    </row>
    <row r="559" spans="1:8" ht="47.25" x14ac:dyDescent="0.25">
      <c r="A559" s="158" t="s">
        <v>757</v>
      </c>
      <c r="B559" s="20" t="s">
        <v>366</v>
      </c>
      <c r="C559" s="20"/>
      <c r="D559" s="3"/>
      <c r="E559" s="3"/>
      <c r="F559" s="7">
        <f>Ведомственная!G759</f>
        <v>2537.5</v>
      </c>
      <c r="G559" s="7">
        <f>Ведомственная!H759</f>
        <v>2537.5</v>
      </c>
      <c r="H559" s="7">
        <f>Ведомственная!I759</f>
        <v>2537.5</v>
      </c>
    </row>
    <row r="560" spans="1:8" ht="31.5" x14ac:dyDescent="0.25">
      <c r="A560" s="158" t="s">
        <v>22</v>
      </c>
      <c r="B560" s="20" t="s">
        <v>366</v>
      </c>
      <c r="C560" s="20" t="s">
        <v>32</v>
      </c>
      <c r="D560" s="3" t="s">
        <v>14</v>
      </c>
      <c r="E560" s="3" t="s">
        <v>24</v>
      </c>
      <c r="F560" s="7">
        <f>Ведомственная!G760</f>
        <v>34.799999999999997</v>
      </c>
      <c r="G560" s="7">
        <f>Ведомственная!H760</f>
        <v>34.799999999999997</v>
      </c>
      <c r="H560" s="7">
        <f>Ведомственная!I760</f>
        <v>34.799999999999997</v>
      </c>
    </row>
    <row r="561" spans="1:8" x14ac:dyDescent="0.25">
      <c r="A561" s="158" t="s">
        <v>19</v>
      </c>
      <c r="B561" s="20" t="s">
        <v>366</v>
      </c>
      <c r="C561" s="20" t="s">
        <v>40</v>
      </c>
      <c r="D561" s="3" t="s">
        <v>14</v>
      </c>
      <c r="E561" s="3" t="s">
        <v>24</v>
      </c>
      <c r="F561" s="7">
        <f>Ведомственная!G761</f>
        <v>2502.6999999999998</v>
      </c>
      <c r="G561" s="7">
        <f>Ведомственная!H761</f>
        <v>2502.6999999999998</v>
      </c>
      <c r="H561" s="7">
        <f>Ведомственная!I761</f>
        <v>2502.6999999999998</v>
      </c>
    </row>
    <row r="562" spans="1:8" ht="47.25" x14ac:dyDescent="0.25">
      <c r="A562" s="158" t="s">
        <v>766</v>
      </c>
      <c r="B562" s="20" t="s">
        <v>367</v>
      </c>
      <c r="C562" s="20"/>
      <c r="D562" s="3"/>
      <c r="E562" s="3"/>
      <c r="F562" s="7">
        <f>Ведомственная!G762</f>
        <v>0.6</v>
      </c>
      <c r="G562" s="7">
        <f>Ведомственная!H762</f>
        <v>0.6</v>
      </c>
      <c r="H562" s="7">
        <f>Ведомственная!I762</f>
        <v>0.6</v>
      </c>
    </row>
    <row r="563" spans="1:8" ht="31.5" x14ac:dyDescent="0.25">
      <c r="A563" s="158" t="s">
        <v>22</v>
      </c>
      <c r="B563" s="20" t="s">
        <v>367</v>
      </c>
      <c r="C563" s="20">
        <v>200</v>
      </c>
      <c r="D563" s="3" t="s">
        <v>14</v>
      </c>
      <c r="E563" s="3" t="s">
        <v>24</v>
      </c>
      <c r="F563" s="7">
        <f>Ведомственная!G763</f>
        <v>0.1</v>
      </c>
      <c r="G563" s="7">
        <f>Ведомственная!H763</f>
        <v>0.1</v>
      </c>
      <c r="H563" s="7">
        <f>Ведомственная!I763</f>
        <v>0.1</v>
      </c>
    </row>
    <row r="564" spans="1:8" x14ac:dyDescent="0.25">
      <c r="A564" s="158" t="s">
        <v>19</v>
      </c>
      <c r="B564" s="20" t="s">
        <v>367</v>
      </c>
      <c r="C564" s="20" t="s">
        <v>40</v>
      </c>
      <c r="D564" s="3" t="s">
        <v>14</v>
      </c>
      <c r="E564" s="3" t="s">
        <v>24</v>
      </c>
      <c r="F564" s="7">
        <f>Ведомственная!G764</f>
        <v>0.5</v>
      </c>
      <c r="G564" s="7">
        <f>Ведомственная!H764</f>
        <v>0.5</v>
      </c>
      <c r="H564" s="7">
        <f>Ведомственная!I764</f>
        <v>0.5</v>
      </c>
    </row>
    <row r="565" spans="1:8" ht="63" x14ac:dyDescent="0.25">
      <c r="A565" s="158" t="s">
        <v>864</v>
      </c>
      <c r="B565" s="20" t="s">
        <v>368</v>
      </c>
      <c r="C565" s="20"/>
      <c r="D565" s="3"/>
      <c r="E565" s="3"/>
      <c r="F565" s="7">
        <f>Ведомственная!G765</f>
        <v>15809.3</v>
      </c>
      <c r="G565" s="7">
        <f>Ведомственная!H765</f>
        <v>18083.2</v>
      </c>
      <c r="H565" s="7">
        <f>Ведомственная!I765</f>
        <v>18804.8</v>
      </c>
    </row>
    <row r="566" spans="1:8" ht="31.5" x14ac:dyDescent="0.25">
      <c r="A566" s="158" t="s">
        <v>22</v>
      </c>
      <c r="B566" s="20" t="s">
        <v>368</v>
      </c>
      <c r="C566" s="20" t="s">
        <v>32</v>
      </c>
      <c r="D566" s="3" t="s">
        <v>14</v>
      </c>
      <c r="E566" s="3" t="s">
        <v>24</v>
      </c>
      <c r="F566" s="7">
        <f>Ведомственная!G766</f>
        <v>225.9</v>
      </c>
      <c r="G566" s="7">
        <f>Ведомственная!H766</f>
        <v>235</v>
      </c>
      <c r="H566" s="7">
        <f>Ведомственная!I766</f>
        <v>244.5</v>
      </c>
    </row>
    <row r="567" spans="1:8" x14ac:dyDescent="0.25">
      <c r="A567" s="158" t="s">
        <v>19</v>
      </c>
      <c r="B567" s="20" t="s">
        <v>368</v>
      </c>
      <c r="C567" s="20" t="s">
        <v>40</v>
      </c>
      <c r="D567" s="3" t="s">
        <v>14</v>
      </c>
      <c r="E567" s="3" t="s">
        <v>24</v>
      </c>
      <c r="F567" s="7">
        <f>Ведомственная!G767</f>
        <v>15583.4</v>
      </c>
      <c r="G567" s="7">
        <f>Ведомственная!H767</f>
        <v>17848.2</v>
      </c>
      <c r="H567" s="7">
        <f>Ведомственная!I767</f>
        <v>18560.3</v>
      </c>
    </row>
    <row r="568" spans="1:8" ht="47.25" x14ac:dyDescent="0.25">
      <c r="A568" s="158" t="s">
        <v>422</v>
      </c>
      <c r="B568" s="20" t="s">
        <v>369</v>
      </c>
      <c r="C568" s="20"/>
      <c r="D568" s="3"/>
      <c r="E568" s="3"/>
      <c r="F568" s="7">
        <f>Ведомственная!G768</f>
        <v>19298.199999999997</v>
      </c>
      <c r="G568" s="7">
        <f>Ведомственная!H768</f>
        <v>19412.2</v>
      </c>
      <c r="H568" s="7">
        <f>Ведомственная!I768</f>
        <v>20188.7</v>
      </c>
    </row>
    <row r="569" spans="1:8" ht="31.5" x14ac:dyDescent="0.25">
      <c r="A569" s="158" t="s">
        <v>22</v>
      </c>
      <c r="B569" s="20" t="s">
        <v>369</v>
      </c>
      <c r="C569" s="20" t="s">
        <v>32</v>
      </c>
      <c r="D569" s="3" t="s">
        <v>14</v>
      </c>
      <c r="E569" s="3" t="s">
        <v>24</v>
      </c>
      <c r="F569" s="7">
        <f>Ведомственная!G769</f>
        <v>284.10000000000002</v>
      </c>
      <c r="G569" s="7">
        <f>Ведомственная!H769</f>
        <v>286.89999999999998</v>
      </c>
      <c r="H569" s="7">
        <f>Ведомственная!I769</f>
        <v>298.40000000000003</v>
      </c>
    </row>
    <row r="570" spans="1:8" x14ac:dyDescent="0.25">
      <c r="A570" s="158" t="s">
        <v>19</v>
      </c>
      <c r="B570" s="20" t="s">
        <v>369</v>
      </c>
      <c r="C570" s="20" t="s">
        <v>40</v>
      </c>
      <c r="D570" s="3" t="s">
        <v>14</v>
      </c>
      <c r="E570" s="3" t="s">
        <v>24</v>
      </c>
      <c r="F570" s="7">
        <f>Ведомственная!G770</f>
        <v>19014.099999999999</v>
      </c>
      <c r="G570" s="7">
        <f>Ведомственная!H770</f>
        <v>19125.3</v>
      </c>
      <c r="H570" s="7">
        <f>Ведомственная!I770</f>
        <v>19890.3</v>
      </c>
    </row>
    <row r="571" spans="1:8" ht="31.5" x14ac:dyDescent="0.25">
      <c r="A571" s="158" t="s">
        <v>351</v>
      </c>
      <c r="B571" s="20" t="s">
        <v>352</v>
      </c>
      <c r="C571" s="20"/>
      <c r="D571" s="3"/>
      <c r="E571" s="3"/>
      <c r="F571" s="7">
        <f>F572+F573+F574</f>
        <v>97946.5</v>
      </c>
      <c r="G571" s="7">
        <f t="shared" ref="G571:H571" si="260">G572+G573+G574</f>
        <v>96403.1</v>
      </c>
      <c r="H571" s="7">
        <f t="shared" si="260"/>
        <v>96403.1</v>
      </c>
    </row>
    <row r="572" spans="1:8" ht="31.5" x14ac:dyDescent="0.25">
      <c r="A572" s="158" t="s">
        <v>22</v>
      </c>
      <c r="B572" s="20" t="s">
        <v>352</v>
      </c>
      <c r="C572" s="20" t="s">
        <v>32</v>
      </c>
      <c r="D572" s="3" t="s">
        <v>48</v>
      </c>
      <c r="E572" s="3" t="s">
        <v>62</v>
      </c>
      <c r="F572" s="7">
        <f>Ведомственная!G719</f>
        <v>40</v>
      </c>
      <c r="G572" s="7">
        <f>Ведомственная!H719</f>
        <v>40</v>
      </c>
      <c r="H572" s="7">
        <f>Ведомственная!I719</f>
        <v>40</v>
      </c>
    </row>
    <row r="573" spans="1:8" ht="31.5" x14ac:dyDescent="0.25">
      <c r="A573" s="158" t="s">
        <v>22</v>
      </c>
      <c r="B573" s="20" t="s">
        <v>352</v>
      </c>
      <c r="C573" s="20" t="s">
        <v>32</v>
      </c>
      <c r="D573" s="3" t="s">
        <v>14</v>
      </c>
      <c r="E573" s="3" t="s">
        <v>24</v>
      </c>
      <c r="F573" s="7">
        <f>Ведомственная!G772</f>
        <v>1974.4</v>
      </c>
      <c r="G573" s="7">
        <f>Ведомственная!H772</f>
        <v>1942.5</v>
      </c>
      <c r="H573" s="7">
        <f>Ведомственная!I772</f>
        <v>1942.5</v>
      </c>
    </row>
    <row r="574" spans="1:8" x14ac:dyDescent="0.25">
      <c r="A574" s="158" t="s">
        <v>19</v>
      </c>
      <c r="B574" s="20" t="s">
        <v>352</v>
      </c>
      <c r="C574" s="20" t="s">
        <v>40</v>
      </c>
      <c r="D574" s="3" t="s">
        <v>14</v>
      </c>
      <c r="E574" s="3" t="s">
        <v>24</v>
      </c>
      <c r="F574" s="7">
        <f>Ведомственная!G773</f>
        <v>95932.1</v>
      </c>
      <c r="G574" s="7">
        <f>Ведомственная!H773</f>
        <v>94420.6</v>
      </c>
      <c r="H574" s="7">
        <f>Ведомственная!I773</f>
        <v>94420.6</v>
      </c>
    </row>
    <row r="575" spans="1:8" x14ac:dyDescent="0.25">
      <c r="A575" s="158" t="s">
        <v>19</v>
      </c>
      <c r="B575" s="20" t="s">
        <v>354</v>
      </c>
      <c r="C575" s="20">
        <v>300</v>
      </c>
      <c r="D575" s="3" t="s">
        <v>14</v>
      </c>
      <c r="E575" s="3" t="s">
        <v>17</v>
      </c>
      <c r="F575" s="7">
        <f>Ведомственная!G726</f>
        <v>31877</v>
      </c>
      <c r="G575" s="7">
        <f>Ведомственная!H726</f>
        <v>21300</v>
      </c>
      <c r="H575" s="7">
        <f>Ведомственная!I726</f>
        <v>21300</v>
      </c>
    </row>
    <row r="576" spans="1:8" x14ac:dyDescent="0.25">
      <c r="A576" s="158" t="s">
        <v>372</v>
      </c>
      <c r="B576" s="20" t="s">
        <v>373</v>
      </c>
      <c r="C576" s="20"/>
      <c r="D576" s="3"/>
      <c r="E576" s="3"/>
      <c r="F576" s="7">
        <f>Ведомственная!G774</f>
        <v>11650.2</v>
      </c>
      <c r="G576" s="7">
        <f>Ведомственная!H774</f>
        <v>3235.7</v>
      </c>
      <c r="H576" s="7">
        <f>Ведомственная!I774</f>
        <v>3058.4</v>
      </c>
    </row>
    <row r="577" spans="1:8" x14ac:dyDescent="0.25">
      <c r="A577" s="158" t="s">
        <v>19</v>
      </c>
      <c r="B577" s="20" t="s">
        <v>373</v>
      </c>
      <c r="C577" s="20">
        <v>300</v>
      </c>
      <c r="D577" s="3" t="s">
        <v>14</v>
      </c>
      <c r="E577" s="3" t="s">
        <v>24</v>
      </c>
      <c r="F577" s="7">
        <f>Ведомственная!G775</f>
        <v>11650.2</v>
      </c>
      <c r="G577" s="7">
        <f>Ведомственная!H775</f>
        <v>3235.7</v>
      </c>
      <c r="H577" s="7">
        <f>Ведомственная!I775</f>
        <v>3058.4</v>
      </c>
    </row>
    <row r="578" spans="1:8" ht="31.5" x14ac:dyDescent="0.25">
      <c r="A578" s="158" t="s">
        <v>374</v>
      </c>
      <c r="B578" s="20" t="s">
        <v>375</v>
      </c>
      <c r="C578" s="20"/>
      <c r="D578" s="3"/>
      <c r="E578" s="3"/>
      <c r="F578" s="7">
        <f>Ведомственная!G776</f>
        <v>2743.3</v>
      </c>
      <c r="G578" s="7">
        <f>Ведомственная!H776</f>
        <v>2327.1999999999998</v>
      </c>
      <c r="H578" s="7">
        <f>Ведомственная!I776</f>
        <v>2502.8000000000002</v>
      </c>
    </row>
    <row r="579" spans="1:8" x14ac:dyDescent="0.25">
      <c r="A579" s="158" t="s">
        <v>19</v>
      </c>
      <c r="B579" s="20" t="s">
        <v>375</v>
      </c>
      <c r="C579" s="20">
        <v>300</v>
      </c>
      <c r="D579" s="3" t="s">
        <v>14</v>
      </c>
      <c r="E579" s="3" t="s">
        <v>24</v>
      </c>
      <c r="F579" s="7">
        <f>Ведомственная!G777</f>
        <v>2743.3</v>
      </c>
      <c r="G579" s="7">
        <f>Ведомственная!H777</f>
        <v>2327.1999999999998</v>
      </c>
      <c r="H579" s="7">
        <f>Ведомственная!I777</f>
        <v>2502.8000000000002</v>
      </c>
    </row>
    <row r="580" spans="1:8" ht="47.25" x14ac:dyDescent="0.25">
      <c r="A580" s="158" t="s">
        <v>376</v>
      </c>
      <c r="B580" s="20" t="s">
        <v>377</v>
      </c>
      <c r="C580" s="20"/>
      <c r="D580" s="3"/>
      <c r="E580" s="3"/>
      <c r="F580" s="7">
        <f>Ведомственная!G778</f>
        <v>1240</v>
      </c>
      <c r="G580" s="7">
        <f>Ведомственная!H778</f>
        <v>880</v>
      </c>
      <c r="H580" s="7">
        <f>Ведомственная!I778</f>
        <v>880</v>
      </c>
    </row>
    <row r="581" spans="1:8" x14ac:dyDescent="0.25">
      <c r="A581" s="158" t="s">
        <v>19</v>
      </c>
      <c r="B581" s="20" t="s">
        <v>377</v>
      </c>
      <c r="C581" s="20" t="s">
        <v>40</v>
      </c>
      <c r="D581" s="3" t="s">
        <v>14</v>
      </c>
      <c r="E581" s="3" t="s">
        <v>24</v>
      </c>
      <c r="F581" s="7">
        <f>Ведомственная!G779</f>
        <v>1240</v>
      </c>
      <c r="G581" s="7">
        <f>Ведомственная!H779</f>
        <v>880</v>
      </c>
      <c r="H581" s="7">
        <f>Ведомственная!I779</f>
        <v>880</v>
      </c>
    </row>
    <row r="582" spans="1:8" ht="47.25" x14ac:dyDescent="0.25">
      <c r="A582" s="158" t="s">
        <v>378</v>
      </c>
      <c r="B582" s="20" t="s">
        <v>379</v>
      </c>
      <c r="C582" s="20"/>
      <c r="D582" s="3"/>
      <c r="E582" s="3"/>
      <c r="F582" s="7">
        <f>Ведомственная!G780</f>
        <v>178.3</v>
      </c>
      <c r="G582" s="7">
        <f>Ведомственная!H780</f>
        <v>274.10000000000002</v>
      </c>
      <c r="H582" s="7">
        <f>Ведомственная!I780</f>
        <v>274.10000000000002</v>
      </c>
    </row>
    <row r="583" spans="1:8" x14ac:dyDescent="0.25">
      <c r="A583" s="158" t="s">
        <v>19</v>
      </c>
      <c r="B583" s="20" t="s">
        <v>379</v>
      </c>
      <c r="C583" s="20" t="s">
        <v>40</v>
      </c>
      <c r="D583" s="3" t="s">
        <v>14</v>
      </c>
      <c r="E583" s="3" t="s">
        <v>24</v>
      </c>
      <c r="F583" s="7">
        <f>Ведомственная!G781</f>
        <v>178.3</v>
      </c>
      <c r="G583" s="7">
        <f>Ведомственная!H781</f>
        <v>274.10000000000002</v>
      </c>
      <c r="H583" s="7">
        <f>Ведомственная!I781</f>
        <v>274.10000000000002</v>
      </c>
    </row>
    <row r="584" spans="1:8" ht="63" x14ac:dyDescent="0.25">
      <c r="A584" s="158" t="s">
        <v>380</v>
      </c>
      <c r="B584" s="20" t="s">
        <v>381</v>
      </c>
      <c r="C584" s="20"/>
      <c r="D584" s="3"/>
      <c r="E584" s="3"/>
      <c r="F584" s="7">
        <f>Ведомственная!G782</f>
        <v>49500</v>
      </c>
      <c r="G584" s="7">
        <f>Ведомственная!H782</f>
        <v>15000</v>
      </c>
      <c r="H584" s="7">
        <f>Ведомственная!I782</f>
        <v>15000</v>
      </c>
    </row>
    <row r="585" spans="1:8" x14ac:dyDescent="0.25">
      <c r="A585" s="158" t="s">
        <v>19</v>
      </c>
      <c r="B585" s="20" t="s">
        <v>381</v>
      </c>
      <c r="C585" s="20" t="s">
        <v>40</v>
      </c>
      <c r="D585" s="3" t="s">
        <v>14</v>
      </c>
      <c r="E585" s="3" t="s">
        <v>24</v>
      </c>
      <c r="F585" s="7">
        <f>Ведомственная!G783</f>
        <v>49500</v>
      </c>
      <c r="G585" s="7">
        <f>Ведомственная!H783</f>
        <v>15000</v>
      </c>
      <c r="H585" s="7">
        <f>Ведомственная!I783</f>
        <v>15000</v>
      </c>
    </row>
    <row r="586" spans="1:8" ht="31.5" x14ac:dyDescent="0.25">
      <c r="A586" s="158" t="s">
        <v>382</v>
      </c>
      <c r="B586" s="20" t="s">
        <v>383</v>
      </c>
      <c r="C586" s="20"/>
      <c r="D586" s="3"/>
      <c r="E586" s="3"/>
      <c r="F586" s="7">
        <f>Ведомственная!G784</f>
        <v>0</v>
      </c>
      <c r="G586" s="7">
        <f>Ведомственная!H784</f>
        <v>27</v>
      </c>
      <c r="H586" s="7">
        <f>Ведомственная!I784</f>
        <v>27</v>
      </c>
    </row>
    <row r="587" spans="1:8" x14ac:dyDescent="0.25">
      <c r="A587" s="158" t="s">
        <v>19</v>
      </c>
      <c r="B587" s="20" t="s">
        <v>383</v>
      </c>
      <c r="C587" s="20" t="s">
        <v>40</v>
      </c>
      <c r="D587" s="3" t="s">
        <v>14</v>
      </c>
      <c r="E587" s="3" t="s">
        <v>24</v>
      </c>
      <c r="F587" s="7">
        <f>Ведомственная!G785</f>
        <v>0</v>
      </c>
      <c r="G587" s="7">
        <f>Ведомственная!H785</f>
        <v>27</v>
      </c>
      <c r="H587" s="7">
        <f>Ведомственная!I785</f>
        <v>27</v>
      </c>
    </row>
    <row r="588" spans="1:8" x14ac:dyDescent="0.25">
      <c r="A588" s="158" t="s">
        <v>384</v>
      </c>
      <c r="B588" s="20" t="s">
        <v>385</v>
      </c>
      <c r="C588" s="20"/>
      <c r="D588" s="3"/>
      <c r="E588" s="3"/>
      <c r="F588" s="7">
        <f>Ведомственная!G786</f>
        <v>1480.5</v>
      </c>
      <c r="G588" s="7">
        <f>Ведомственная!H786</f>
        <v>827.1</v>
      </c>
      <c r="H588" s="7">
        <f>Ведомственная!I786</f>
        <v>827.1</v>
      </c>
    </row>
    <row r="589" spans="1:8" ht="31.5" x14ac:dyDescent="0.25">
      <c r="A589" s="158" t="s">
        <v>22</v>
      </c>
      <c r="B589" s="20" t="s">
        <v>385</v>
      </c>
      <c r="C589" s="20">
        <v>200</v>
      </c>
      <c r="D589" s="3" t="s">
        <v>14</v>
      </c>
      <c r="E589" s="3" t="s">
        <v>24</v>
      </c>
      <c r="F589" s="7">
        <f>Ведомственная!G787</f>
        <v>783.5</v>
      </c>
      <c r="G589" s="7">
        <f>Ведомственная!H787</f>
        <v>491.1</v>
      </c>
      <c r="H589" s="7">
        <f>Ведомственная!I787</f>
        <v>491.1</v>
      </c>
    </row>
    <row r="590" spans="1:8" x14ac:dyDescent="0.25">
      <c r="A590" s="158" t="s">
        <v>19</v>
      </c>
      <c r="B590" s="20" t="s">
        <v>385</v>
      </c>
      <c r="C590" s="20">
        <v>300</v>
      </c>
      <c r="D590" s="3" t="s">
        <v>14</v>
      </c>
      <c r="E590" s="3" t="s">
        <v>24</v>
      </c>
      <c r="F590" s="7">
        <f>Ведомственная!G788</f>
        <v>697</v>
      </c>
      <c r="G590" s="7">
        <f>Ведомственная!H788</f>
        <v>336</v>
      </c>
      <c r="H590" s="7">
        <f>Ведомственная!I788</f>
        <v>336</v>
      </c>
    </row>
    <row r="591" spans="1:8" ht="31.5" x14ac:dyDescent="0.25">
      <c r="A591" s="158" t="s">
        <v>370</v>
      </c>
      <c r="B591" s="20" t="s">
        <v>371</v>
      </c>
      <c r="C591" s="20"/>
      <c r="D591" s="3"/>
      <c r="E591" s="3"/>
      <c r="F591" s="7">
        <f>Ведомственная!G789</f>
        <v>16210.4</v>
      </c>
      <c r="G591" s="7">
        <f>Ведомственная!H789</f>
        <v>16322.9</v>
      </c>
      <c r="H591" s="7">
        <f>Ведомственная!I789</f>
        <v>16944.400000000001</v>
      </c>
    </row>
    <row r="592" spans="1:8" x14ac:dyDescent="0.25">
      <c r="A592" s="158" t="s">
        <v>19</v>
      </c>
      <c r="B592" s="20" t="s">
        <v>371</v>
      </c>
      <c r="C592" s="20">
        <v>300</v>
      </c>
      <c r="D592" s="3" t="s">
        <v>14</v>
      </c>
      <c r="E592" s="3" t="s">
        <v>24</v>
      </c>
      <c r="F592" s="7">
        <f>Ведомственная!G790</f>
        <v>16210.4</v>
      </c>
      <c r="G592" s="7">
        <f>Ведомственная!H790</f>
        <v>16322.9</v>
      </c>
      <c r="H592" s="7">
        <f>Ведомственная!I790</f>
        <v>16944.400000000001</v>
      </c>
    </row>
    <row r="593" spans="1:8" ht="31.5" x14ac:dyDescent="0.25">
      <c r="A593" s="158" t="s">
        <v>353</v>
      </c>
      <c r="B593" s="20" t="s">
        <v>354</v>
      </c>
      <c r="C593" s="20"/>
      <c r="D593" s="3"/>
      <c r="E593" s="3"/>
      <c r="F593" s="7">
        <f>F575</f>
        <v>31877</v>
      </c>
      <c r="G593" s="7">
        <f>G575</f>
        <v>21300</v>
      </c>
      <c r="H593" s="7">
        <f>H575</f>
        <v>21300</v>
      </c>
    </row>
    <row r="594" spans="1:8" ht="47.25" x14ac:dyDescent="0.25">
      <c r="A594" s="158" t="s">
        <v>386</v>
      </c>
      <c r="B594" s="20" t="s">
        <v>387</v>
      </c>
      <c r="C594" s="20"/>
      <c r="D594" s="3"/>
      <c r="E594" s="3"/>
      <c r="F594" s="7">
        <f>F595</f>
        <v>10000</v>
      </c>
      <c r="G594" s="7">
        <f t="shared" ref="G594:H594" si="261">G595</f>
        <v>10000</v>
      </c>
      <c r="H594" s="7">
        <f t="shared" si="261"/>
        <v>10000</v>
      </c>
    </row>
    <row r="595" spans="1:8" ht="63" x14ac:dyDescent="0.25">
      <c r="A595" s="158" t="s">
        <v>388</v>
      </c>
      <c r="B595" s="20" t="s">
        <v>389</v>
      </c>
      <c r="C595" s="20"/>
      <c r="D595" s="3"/>
      <c r="E595" s="3"/>
      <c r="F595" s="7">
        <f>Ведомственная!G792</f>
        <v>10000</v>
      </c>
      <c r="G595" s="7">
        <f>Ведомственная!H792</f>
        <v>10000</v>
      </c>
      <c r="H595" s="7">
        <f>Ведомственная!I792</f>
        <v>10000</v>
      </c>
    </row>
    <row r="596" spans="1:8" x14ac:dyDescent="0.25">
      <c r="A596" s="158" t="s">
        <v>19</v>
      </c>
      <c r="B596" s="20" t="s">
        <v>389</v>
      </c>
      <c r="C596" s="20">
        <v>300</v>
      </c>
      <c r="D596" s="3" t="s">
        <v>14</v>
      </c>
      <c r="E596" s="3" t="s">
        <v>24</v>
      </c>
      <c r="F596" s="7">
        <f>Ведомственная!G793</f>
        <v>10000</v>
      </c>
      <c r="G596" s="7">
        <f>Ведомственная!H793</f>
        <v>10000</v>
      </c>
      <c r="H596" s="7">
        <f>Ведомственная!I793</f>
        <v>10000</v>
      </c>
    </row>
    <row r="597" spans="1:8" ht="47.25" x14ac:dyDescent="0.25">
      <c r="A597" s="158" t="s">
        <v>240</v>
      </c>
      <c r="B597" s="20" t="s">
        <v>241</v>
      </c>
      <c r="C597" s="20"/>
      <c r="D597" s="3"/>
      <c r="E597" s="3"/>
      <c r="F597" s="7">
        <f>F598</f>
        <v>2198.1</v>
      </c>
      <c r="G597" s="7">
        <f t="shared" ref="G597:H597" si="262">G598</f>
        <v>2560</v>
      </c>
      <c r="H597" s="7">
        <f t="shared" si="262"/>
        <v>2560</v>
      </c>
    </row>
    <row r="598" spans="1:8" x14ac:dyDescent="0.25">
      <c r="A598" s="158" t="s">
        <v>235</v>
      </c>
      <c r="B598" s="20" t="s">
        <v>278</v>
      </c>
      <c r="C598" s="20"/>
      <c r="D598" s="3"/>
      <c r="E598" s="3"/>
      <c r="F598" s="7">
        <f>F599+F600</f>
        <v>2198.1</v>
      </c>
      <c r="G598" s="7">
        <f t="shared" ref="G598:H598" si="263">G599+G600</f>
        <v>2560</v>
      </c>
      <c r="H598" s="7">
        <f t="shared" si="263"/>
        <v>2560</v>
      </c>
    </row>
    <row r="599" spans="1:8" x14ac:dyDescent="0.25">
      <c r="A599" s="216" t="s">
        <v>91</v>
      </c>
      <c r="B599" s="20" t="s">
        <v>278</v>
      </c>
      <c r="C599" s="20">
        <v>600</v>
      </c>
      <c r="D599" s="3" t="s">
        <v>14</v>
      </c>
      <c r="E599" s="3" t="s">
        <v>24</v>
      </c>
      <c r="F599" s="7">
        <f>Ведомственная!G796+Ведомственная!G891</f>
        <v>2198.1</v>
      </c>
      <c r="G599" s="7">
        <f>Ведомственная!H796+Ведомственная!H891</f>
        <v>2060</v>
      </c>
      <c r="H599" s="7">
        <f>Ведомственная!I796+Ведомственная!I891</f>
        <v>2060</v>
      </c>
    </row>
    <row r="600" spans="1:8" x14ac:dyDescent="0.25">
      <c r="A600" s="227"/>
      <c r="B600" s="20" t="s">
        <v>278</v>
      </c>
      <c r="C600" s="20">
        <v>600</v>
      </c>
      <c r="D600" s="3" t="s">
        <v>14</v>
      </c>
      <c r="E600" s="3" t="s">
        <v>26</v>
      </c>
      <c r="F600" s="7">
        <f>Ведомственная!G649</f>
        <v>0</v>
      </c>
      <c r="G600" s="7">
        <f>Ведомственная!H649</f>
        <v>500</v>
      </c>
      <c r="H600" s="7">
        <f>Ведомственная!I649</f>
        <v>500</v>
      </c>
    </row>
    <row r="601" spans="1:8" ht="63" x14ac:dyDescent="0.25">
      <c r="A601" s="53" t="s">
        <v>281</v>
      </c>
      <c r="B601" s="54" t="s">
        <v>280</v>
      </c>
      <c r="C601" s="54"/>
      <c r="D601" s="58"/>
      <c r="E601" s="58"/>
      <c r="F601" s="56">
        <f>F602</f>
        <v>4186.5</v>
      </c>
      <c r="G601" s="56">
        <f t="shared" ref="G601:H601" si="264">G602</f>
        <v>3988.5</v>
      </c>
      <c r="H601" s="56">
        <f t="shared" si="264"/>
        <v>3988.5</v>
      </c>
    </row>
    <row r="602" spans="1:8" x14ac:dyDescent="0.25">
      <c r="A602" s="158" t="s">
        <v>164</v>
      </c>
      <c r="B602" s="20" t="s">
        <v>390</v>
      </c>
      <c r="C602" s="20"/>
      <c r="D602" s="3"/>
      <c r="E602" s="3"/>
      <c r="F602" s="7">
        <f>F603</f>
        <v>4186.5</v>
      </c>
      <c r="G602" s="7">
        <f t="shared" ref="G602:H602" si="265">G603</f>
        <v>3988.5</v>
      </c>
      <c r="H602" s="7">
        <f t="shared" si="265"/>
        <v>3988.5</v>
      </c>
    </row>
    <row r="603" spans="1:8" ht="63" x14ac:dyDescent="0.25">
      <c r="A603" s="158" t="s">
        <v>391</v>
      </c>
      <c r="B603" s="20" t="s">
        <v>392</v>
      </c>
      <c r="C603" s="20"/>
      <c r="D603" s="3"/>
      <c r="E603" s="3"/>
      <c r="F603" s="7">
        <f>F604</f>
        <v>4186.5</v>
      </c>
      <c r="G603" s="7">
        <f t="shared" ref="G603:H603" si="266">G604</f>
        <v>3988.5</v>
      </c>
      <c r="H603" s="7">
        <f t="shared" si="266"/>
        <v>3988.5</v>
      </c>
    </row>
    <row r="604" spans="1:8" ht="31.5" x14ac:dyDescent="0.25">
      <c r="A604" s="158" t="s">
        <v>393</v>
      </c>
      <c r="B604" s="20" t="s">
        <v>394</v>
      </c>
      <c r="C604" s="20"/>
      <c r="D604" s="3"/>
      <c r="E604" s="3"/>
      <c r="F604" s="7">
        <f>F605</f>
        <v>4186.5</v>
      </c>
      <c r="G604" s="7">
        <f>G605</f>
        <v>3988.5</v>
      </c>
      <c r="H604" s="7">
        <f>H605</f>
        <v>3988.5</v>
      </c>
    </row>
    <row r="605" spans="1:8" ht="31.5" x14ac:dyDescent="0.25">
      <c r="A605" s="158" t="s">
        <v>22</v>
      </c>
      <c r="B605" s="20" t="s">
        <v>394</v>
      </c>
      <c r="C605" s="20">
        <v>200</v>
      </c>
      <c r="D605" s="3" t="s">
        <v>14</v>
      </c>
      <c r="E605" s="3" t="s">
        <v>24</v>
      </c>
      <c r="F605" s="7">
        <f>Ведомственная!G801</f>
        <v>4186.5</v>
      </c>
      <c r="G605" s="7">
        <f>Ведомственная!H801</f>
        <v>3988.5</v>
      </c>
      <c r="H605" s="7">
        <f>Ведомственная!I801</f>
        <v>3988.5</v>
      </c>
    </row>
    <row r="606" spans="1:8" ht="31.5" x14ac:dyDescent="0.25">
      <c r="A606" s="53" t="s">
        <v>117</v>
      </c>
      <c r="B606" s="54" t="s">
        <v>282</v>
      </c>
      <c r="C606" s="54"/>
      <c r="D606" s="58"/>
      <c r="E606" s="58"/>
      <c r="F606" s="56">
        <f>F645+F607</f>
        <v>443932.79999999993</v>
      </c>
      <c r="G606" s="56">
        <f t="shared" ref="G606:H606" si="267">G645+G607</f>
        <v>456992.9</v>
      </c>
      <c r="H606" s="56">
        <f t="shared" si="267"/>
        <v>533318.80000000005</v>
      </c>
    </row>
    <row r="607" spans="1:8" x14ac:dyDescent="0.25">
      <c r="A607" s="51" t="s">
        <v>207</v>
      </c>
      <c r="B607" s="76" t="s">
        <v>631</v>
      </c>
      <c r="C607" s="76"/>
      <c r="D607" s="3"/>
      <c r="E607" s="3"/>
      <c r="F607" s="7">
        <f>F608+F640+F637+F630</f>
        <v>27934.699999999997</v>
      </c>
      <c r="G607" s="7">
        <f t="shared" ref="G607:H607" si="268">G608+G640+G637+G630</f>
        <v>81600.399999999994</v>
      </c>
      <c r="H607" s="7">
        <f t="shared" si="268"/>
        <v>158002.5</v>
      </c>
    </row>
    <row r="608" spans="1:8" ht="31.5" x14ac:dyDescent="0.25">
      <c r="A608" s="82" t="s">
        <v>693</v>
      </c>
      <c r="B608" s="76" t="s">
        <v>632</v>
      </c>
      <c r="C608" s="76"/>
      <c r="D608" s="3"/>
      <c r="E608" s="3"/>
      <c r="F608" s="7">
        <f>F609+F611+F614+F616+F621+F623+F625+F628+F618</f>
        <v>18970.099999999999</v>
      </c>
      <c r="G608" s="7">
        <f t="shared" ref="G608:H608" si="269">G609+G611+G614+G616+G621+G623+G625+G628+G618</f>
        <v>18268.400000000001</v>
      </c>
      <c r="H608" s="7">
        <f t="shared" si="269"/>
        <v>18268.400000000001</v>
      </c>
    </row>
    <row r="609" spans="1:8" ht="47.25" x14ac:dyDescent="0.25">
      <c r="A609" s="106" t="s">
        <v>633</v>
      </c>
      <c r="B609" s="76" t="s">
        <v>634</v>
      </c>
      <c r="C609" s="76"/>
      <c r="D609" s="3"/>
      <c r="E609" s="3"/>
      <c r="F609" s="7">
        <f>F610</f>
        <v>1502.5</v>
      </c>
      <c r="G609" s="7">
        <f t="shared" ref="G609:H609" si="270">G610</f>
        <v>1451.3</v>
      </c>
      <c r="H609" s="7">
        <f t="shared" si="270"/>
        <v>1451.3</v>
      </c>
    </row>
    <row r="610" spans="1:8" ht="31.5" x14ac:dyDescent="0.25">
      <c r="A610" s="75" t="s">
        <v>91</v>
      </c>
      <c r="B610" s="76" t="s">
        <v>634</v>
      </c>
      <c r="C610" s="76" t="s">
        <v>50</v>
      </c>
      <c r="D610" s="3" t="s">
        <v>63</v>
      </c>
      <c r="E610" s="3" t="s">
        <v>20</v>
      </c>
      <c r="F610" s="7">
        <f>Ведомственная!G927</f>
        <v>1502.5</v>
      </c>
      <c r="G610" s="7">
        <f>Ведомственная!H927</f>
        <v>1451.3</v>
      </c>
      <c r="H610" s="7">
        <f>Ведомственная!I927</f>
        <v>1451.3</v>
      </c>
    </row>
    <row r="611" spans="1:8" ht="31.5" x14ac:dyDescent="0.25">
      <c r="A611" s="106" t="s">
        <v>635</v>
      </c>
      <c r="B611" s="76" t="s">
        <v>636</v>
      </c>
      <c r="C611" s="76"/>
      <c r="D611" s="3"/>
      <c r="E611" s="3"/>
      <c r="F611" s="7">
        <f>F612+F613</f>
        <v>4860.8</v>
      </c>
      <c r="G611" s="7">
        <f t="shared" ref="G611:H611" si="271">G612+G613</f>
        <v>4663.1000000000004</v>
      </c>
      <c r="H611" s="7">
        <f t="shared" si="271"/>
        <v>4663.1000000000004</v>
      </c>
    </row>
    <row r="612" spans="1:8" ht="31.5" x14ac:dyDescent="0.25">
      <c r="A612" s="170" t="s">
        <v>22</v>
      </c>
      <c r="B612" s="76" t="s">
        <v>636</v>
      </c>
      <c r="C612" s="76" t="s">
        <v>32</v>
      </c>
      <c r="D612" s="3" t="s">
        <v>63</v>
      </c>
      <c r="E612" s="3" t="s">
        <v>20</v>
      </c>
      <c r="F612" s="7">
        <f>Ведомственная!G929</f>
        <v>500</v>
      </c>
      <c r="G612" s="7">
        <f>Ведомственная!H929</f>
        <v>0</v>
      </c>
      <c r="H612" s="7">
        <f>Ведомственная!I929</f>
        <v>0</v>
      </c>
    </row>
    <row r="613" spans="1:8" ht="31.5" x14ac:dyDescent="0.25">
      <c r="A613" s="75" t="s">
        <v>91</v>
      </c>
      <c r="B613" s="76" t="s">
        <v>636</v>
      </c>
      <c r="C613" s="76" t="s">
        <v>50</v>
      </c>
      <c r="D613" s="3" t="s">
        <v>63</v>
      </c>
      <c r="E613" s="3" t="s">
        <v>20</v>
      </c>
      <c r="F613" s="7">
        <f>Ведомственная!G930</f>
        <v>4360.8</v>
      </c>
      <c r="G613" s="7">
        <f>Ведомственная!H930</f>
        <v>4663.1000000000004</v>
      </c>
      <c r="H613" s="7">
        <f>Ведомственная!I930</f>
        <v>4663.1000000000004</v>
      </c>
    </row>
    <row r="614" spans="1:8" ht="47.25" x14ac:dyDescent="0.25">
      <c r="A614" s="106" t="s">
        <v>637</v>
      </c>
      <c r="B614" s="76" t="s">
        <v>638</v>
      </c>
      <c r="C614" s="76"/>
      <c r="D614" s="3"/>
      <c r="E614" s="3"/>
      <c r="F614" s="7">
        <f>F615</f>
        <v>3004.9</v>
      </c>
      <c r="G614" s="7">
        <f t="shared" ref="G614:H614" si="272">G615</f>
        <v>2902.6</v>
      </c>
      <c r="H614" s="7">
        <f t="shared" si="272"/>
        <v>2902.6</v>
      </c>
    </row>
    <row r="615" spans="1:8" ht="31.5" x14ac:dyDescent="0.25">
      <c r="A615" s="75" t="s">
        <v>91</v>
      </c>
      <c r="B615" s="76" t="s">
        <v>638</v>
      </c>
      <c r="C615" s="76" t="s">
        <v>50</v>
      </c>
      <c r="D615" s="3" t="s">
        <v>63</v>
      </c>
      <c r="E615" s="3" t="s">
        <v>20</v>
      </c>
      <c r="F615" s="7">
        <f>Ведомственная!G932</f>
        <v>3004.9</v>
      </c>
      <c r="G615" s="7">
        <f>Ведомственная!H932</f>
        <v>2902.6</v>
      </c>
      <c r="H615" s="7">
        <f>Ведомственная!I932</f>
        <v>2902.6</v>
      </c>
    </row>
    <row r="616" spans="1:8" ht="47.25" x14ac:dyDescent="0.25">
      <c r="A616" s="106" t="s">
        <v>639</v>
      </c>
      <c r="B616" s="76" t="s">
        <v>640</v>
      </c>
      <c r="C616" s="76"/>
      <c r="D616" s="3"/>
      <c r="E616" s="3"/>
      <c r="F616" s="7">
        <f>F617</f>
        <v>1502.4</v>
      </c>
      <c r="G616" s="7">
        <f t="shared" ref="G616:H616" si="273">G617</f>
        <v>1451.2</v>
      </c>
      <c r="H616" s="7">
        <f t="shared" si="273"/>
        <v>1451.2</v>
      </c>
    </row>
    <row r="617" spans="1:8" ht="31.5" x14ac:dyDescent="0.25">
      <c r="A617" s="158" t="s">
        <v>22</v>
      </c>
      <c r="B617" s="76" t="s">
        <v>640</v>
      </c>
      <c r="C617" s="76" t="s">
        <v>32</v>
      </c>
      <c r="D617" s="3" t="s">
        <v>63</v>
      </c>
      <c r="E617" s="3" t="s">
        <v>20</v>
      </c>
      <c r="F617" s="7">
        <f>Ведомственная!G934</f>
        <v>1502.4</v>
      </c>
      <c r="G617" s="7">
        <f>Ведомственная!H934</f>
        <v>1451.2</v>
      </c>
      <c r="H617" s="7">
        <f>Ведомственная!I934</f>
        <v>1451.2</v>
      </c>
    </row>
    <row r="618" spans="1:8" ht="78.75" x14ac:dyDescent="0.25">
      <c r="A618" s="106" t="s">
        <v>649</v>
      </c>
      <c r="B618" s="76" t="s">
        <v>650</v>
      </c>
      <c r="C618" s="76"/>
      <c r="D618" s="3"/>
      <c r="E618" s="3"/>
      <c r="F618" s="7">
        <f>F619+F620</f>
        <v>5326.9</v>
      </c>
      <c r="G618" s="7">
        <f t="shared" ref="G618:H618" si="274">G619+G620</f>
        <v>5096.6000000000004</v>
      </c>
      <c r="H618" s="7">
        <f t="shared" si="274"/>
        <v>5096.6000000000004</v>
      </c>
    </row>
    <row r="619" spans="1:8" ht="31.5" x14ac:dyDescent="0.25">
      <c r="A619" s="170" t="s">
        <v>22</v>
      </c>
      <c r="B619" s="76" t="s">
        <v>650</v>
      </c>
      <c r="C619" s="76" t="s">
        <v>32</v>
      </c>
      <c r="D619" s="3" t="s">
        <v>63</v>
      </c>
      <c r="E619" s="3" t="s">
        <v>24</v>
      </c>
      <c r="F619" s="7">
        <f>Ведомственная!G957</f>
        <v>47</v>
      </c>
      <c r="G619" s="7">
        <f>Ведомственная!H957</f>
        <v>0</v>
      </c>
      <c r="H619" s="7">
        <f>Ведомственная!I957</f>
        <v>0</v>
      </c>
    </row>
    <row r="620" spans="1:8" ht="31.5" x14ac:dyDescent="0.25">
      <c r="A620" s="75" t="s">
        <v>91</v>
      </c>
      <c r="B620" s="76" t="s">
        <v>650</v>
      </c>
      <c r="C620" s="76" t="s">
        <v>50</v>
      </c>
      <c r="D620" s="3" t="s">
        <v>63</v>
      </c>
      <c r="E620" s="3" t="s">
        <v>24</v>
      </c>
      <c r="F620" s="7">
        <f>Ведомственная!G958</f>
        <v>5279.9</v>
      </c>
      <c r="G620" s="7">
        <f>Ведомственная!H958</f>
        <v>5096.6000000000004</v>
      </c>
      <c r="H620" s="7">
        <f>Ведомственная!I958</f>
        <v>5096.6000000000004</v>
      </c>
    </row>
    <row r="621" spans="1:8" ht="47.25" x14ac:dyDescent="0.25">
      <c r="A621" s="106" t="s">
        <v>641</v>
      </c>
      <c r="B621" s="76" t="s">
        <v>642</v>
      </c>
      <c r="C621" s="76"/>
      <c r="D621" s="3"/>
      <c r="E621" s="3"/>
      <c r="F621" s="7">
        <f>F622</f>
        <v>1502.5</v>
      </c>
      <c r="G621" s="7">
        <f t="shared" ref="G621:H621" si="275">G622</f>
        <v>1451.3</v>
      </c>
      <c r="H621" s="7">
        <f t="shared" si="275"/>
        <v>1451.3</v>
      </c>
    </row>
    <row r="622" spans="1:8" ht="31.5" x14ac:dyDescent="0.25">
      <c r="A622" s="75" t="s">
        <v>91</v>
      </c>
      <c r="B622" s="76" t="s">
        <v>642</v>
      </c>
      <c r="C622" s="76" t="s">
        <v>50</v>
      </c>
      <c r="D622" s="3" t="s">
        <v>63</v>
      </c>
      <c r="E622" s="3" t="s">
        <v>20</v>
      </c>
      <c r="F622" s="7">
        <f>Ведомственная!G936</f>
        <v>1502.5</v>
      </c>
      <c r="G622" s="7">
        <f>Ведомственная!H936</f>
        <v>1451.3</v>
      </c>
      <c r="H622" s="7">
        <f>Ведомственная!I936</f>
        <v>1451.3</v>
      </c>
    </row>
    <row r="623" spans="1:8" ht="31.5" x14ac:dyDescent="0.25">
      <c r="A623" s="106" t="s">
        <v>694</v>
      </c>
      <c r="B623" s="76" t="s">
        <v>643</v>
      </c>
      <c r="C623" s="76"/>
      <c r="D623" s="3"/>
      <c r="E623" s="3"/>
      <c r="F623" s="7">
        <f>F624</f>
        <v>474.7</v>
      </c>
      <c r="G623" s="7">
        <f t="shared" ref="G623:H623" si="276">G624</f>
        <v>456.9</v>
      </c>
      <c r="H623" s="7">
        <f t="shared" si="276"/>
        <v>456.9</v>
      </c>
    </row>
    <row r="624" spans="1:8" ht="31.5" x14ac:dyDescent="0.25">
      <c r="A624" s="75" t="s">
        <v>91</v>
      </c>
      <c r="B624" s="76" t="s">
        <v>643</v>
      </c>
      <c r="C624" s="76" t="s">
        <v>50</v>
      </c>
      <c r="D624" s="3" t="s">
        <v>63</v>
      </c>
      <c r="E624" s="3" t="s">
        <v>20</v>
      </c>
      <c r="F624" s="7">
        <f>Ведомственная!G938</f>
        <v>474.7</v>
      </c>
      <c r="G624" s="7">
        <f>Ведомственная!H938</f>
        <v>456.9</v>
      </c>
      <c r="H624" s="7">
        <f>Ведомственная!I938</f>
        <v>456.9</v>
      </c>
    </row>
    <row r="625" spans="1:8" ht="63" x14ac:dyDescent="0.25">
      <c r="A625" s="106" t="s">
        <v>867</v>
      </c>
      <c r="B625" s="76" t="s">
        <v>644</v>
      </c>
      <c r="C625" s="76"/>
      <c r="D625" s="3"/>
      <c r="E625" s="3"/>
      <c r="F625" s="7">
        <f>F626+F627</f>
        <v>80.099999999999994</v>
      </c>
      <c r="G625" s="7">
        <f t="shared" ref="G625:H625" si="277">G626+G627</f>
        <v>80.099999999999994</v>
      </c>
      <c r="H625" s="7">
        <f t="shared" si="277"/>
        <v>80.099999999999994</v>
      </c>
    </row>
    <row r="626" spans="1:8" ht="31.5" x14ac:dyDescent="0.25">
      <c r="A626" s="170" t="s">
        <v>22</v>
      </c>
      <c r="B626" s="76" t="s">
        <v>644</v>
      </c>
      <c r="C626" s="76" t="s">
        <v>32</v>
      </c>
      <c r="D626" s="3" t="s">
        <v>63</v>
      </c>
      <c r="E626" s="3" t="s">
        <v>20</v>
      </c>
      <c r="F626" s="7">
        <f>Ведомственная!G940</f>
        <v>16</v>
      </c>
      <c r="G626" s="7">
        <f>Ведомственная!H940</f>
        <v>0</v>
      </c>
      <c r="H626" s="7">
        <f>Ведомственная!I940</f>
        <v>0</v>
      </c>
    </row>
    <row r="627" spans="1:8" ht="31.5" x14ac:dyDescent="0.25">
      <c r="A627" s="75" t="s">
        <v>91</v>
      </c>
      <c r="B627" s="76" t="s">
        <v>644</v>
      </c>
      <c r="C627" s="76" t="s">
        <v>50</v>
      </c>
      <c r="D627" s="3" t="s">
        <v>63</v>
      </c>
      <c r="E627" s="3" t="s">
        <v>20</v>
      </c>
      <c r="F627" s="7">
        <f>Ведомственная!G941</f>
        <v>64.099999999999994</v>
      </c>
      <c r="G627" s="7">
        <f>Ведомственная!H941</f>
        <v>80.099999999999994</v>
      </c>
      <c r="H627" s="7">
        <f>Ведомственная!I941</f>
        <v>80.099999999999994</v>
      </c>
    </row>
    <row r="628" spans="1:8" ht="78.75" x14ac:dyDescent="0.25">
      <c r="A628" s="139" t="s">
        <v>695</v>
      </c>
      <c r="B628" s="3" t="s">
        <v>645</v>
      </c>
      <c r="C628" s="3"/>
      <c r="D628" s="3"/>
      <c r="E628" s="3"/>
      <c r="F628" s="7">
        <f>F629</f>
        <v>715.3</v>
      </c>
      <c r="G628" s="7">
        <f t="shared" ref="G628:H628" si="278">G629</f>
        <v>715.3</v>
      </c>
      <c r="H628" s="7">
        <f t="shared" si="278"/>
        <v>715.3</v>
      </c>
    </row>
    <row r="629" spans="1:8" ht="31.5" x14ac:dyDescent="0.25">
      <c r="A629" s="158" t="s">
        <v>22</v>
      </c>
      <c r="B629" s="3" t="s">
        <v>645</v>
      </c>
      <c r="C629" s="3" t="s">
        <v>32</v>
      </c>
      <c r="D629" s="3" t="s">
        <v>63</v>
      </c>
      <c r="E629" s="3" t="s">
        <v>20</v>
      </c>
      <c r="F629" s="7">
        <f>Ведомственная!G943</f>
        <v>715.3</v>
      </c>
      <c r="G629" s="7">
        <f>Ведомственная!H943</f>
        <v>715.3</v>
      </c>
      <c r="H629" s="7">
        <f>Ведомственная!I943</f>
        <v>715.3</v>
      </c>
    </row>
    <row r="630" spans="1:8" x14ac:dyDescent="0.25">
      <c r="A630" s="140" t="s">
        <v>785</v>
      </c>
      <c r="B630" s="3" t="s">
        <v>786</v>
      </c>
      <c r="C630" s="3"/>
      <c r="D630" s="3"/>
      <c r="E630" s="3"/>
      <c r="F630" s="7">
        <f>F631+F634</f>
        <v>8964.6</v>
      </c>
      <c r="G630" s="7">
        <f t="shared" ref="G630:H630" si="279">G631+G634</f>
        <v>4470.3999999999996</v>
      </c>
      <c r="H630" s="7">
        <f t="shared" si="279"/>
        <v>4599.1000000000004</v>
      </c>
    </row>
    <row r="631" spans="1:8" ht="31.5" x14ac:dyDescent="0.25">
      <c r="A631" s="118" t="s">
        <v>648</v>
      </c>
      <c r="B631" s="3" t="s">
        <v>787</v>
      </c>
      <c r="C631" s="3"/>
      <c r="D631" s="3"/>
      <c r="E631" s="3"/>
      <c r="F631" s="7">
        <f>F632+F633</f>
        <v>4619.6000000000004</v>
      </c>
      <c r="G631" s="7">
        <f t="shared" ref="G631:H631" si="280">G632+G633</f>
        <v>0</v>
      </c>
      <c r="H631" s="7">
        <f t="shared" si="280"/>
        <v>0</v>
      </c>
    </row>
    <row r="632" spans="1:8" ht="31.5" x14ac:dyDescent="0.25">
      <c r="A632" s="158" t="s">
        <v>91</v>
      </c>
      <c r="B632" s="3" t="s">
        <v>787</v>
      </c>
      <c r="C632" s="3" t="s">
        <v>50</v>
      </c>
      <c r="D632" s="3" t="s">
        <v>63</v>
      </c>
      <c r="E632" s="3" t="s">
        <v>24</v>
      </c>
      <c r="F632" s="7">
        <f>Ведомственная!G961</f>
        <v>3464.7</v>
      </c>
      <c r="G632" s="7">
        <f>Ведомственная!H961</f>
        <v>0</v>
      </c>
      <c r="H632" s="7">
        <f>Ведомственная!I961</f>
        <v>0</v>
      </c>
    </row>
    <row r="633" spans="1:8" x14ac:dyDescent="0.25">
      <c r="A633" s="75" t="s">
        <v>10</v>
      </c>
      <c r="B633" s="3" t="s">
        <v>787</v>
      </c>
      <c r="C633" s="3" t="s">
        <v>37</v>
      </c>
      <c r="D633" s="3" t="s">
        <v>63</v>
      </c>
      <c r="E633" s="3" t="s">
        <v>24</v>
      </c>
      <c r="F633" s="7">
        <f>Ведомственная!G962</f>
        <v>1154.9000000000001</v>
      </c>
      <c r="G633" s="7">
        <f>Ведомственная!H962</f>
        <v>0</v>
      </c>
      <c r="H633" s="7">
        <f>Ведомственная!I962</f>
        <v>0</v>
      </c>
    </row>
    <row r="634" spans="1:8" ht="78.75" x14ac:dyDescent="0.25">
      <c r="A634" s="119" t="s">
        <v>788</v>
      </c>
      <c r="B634" s="3" t="s">
        <v>789</v>
      </c>
      <c r="C634" s="3"/>
      <c r="D634" s="3"/>
      <c r="E634" s="3"/>
      <c r="F634" s="7">
        <f>F635</f>
        <v>4345</v>
      </c>
      <c r="G634" s="7">
        <f t="shared" ref="G634:H634" si="281">G635</f>
        <v>4470.3999999999996</v>
      </c>
      <c r="H634" s="7">
        <f t="shared" si="281"/>
        <v>4599.1000000000004</v>
      </c>
    </row>
    <row r="635" spans="1:8" ht="31.5" x14ac:dyDescent="0.25">
      <c r="A635" s="158" t="s">
        <v>91</v>
      </c>
      <c r="B635" s="3" t="s">
        <v>789</v>
      </c>
      <c r="C635" s="3" t="s">
        <v>50</v>
      </c>
      <c r="D635" s="3" t="s">
        <v>63</v>
      </c>
      <c r="E635" s="3" t="s">
        <v>24</v>
      </c>
      <c r="F635" s="7">
        <f>Ведомственная!G964</f>
        <v>4345</v>
      </c>
      <c r="G635" s="7">
        <f>Ведомственная!H964</f>
        <v>4470.3999999999996</v>
      </c>
      <c r="H635" s="7">
        <f>Ведомственная!I964</f>
        <v>4599.1000000000004</v>
      </c>
    </row>
    <row r="636" spans="1:8" x14ac:dyDescent="0.25">
      <c r="A636" s="158"/>
      <c r="B636" s="3"/>
      <c r="C636" s="3"/>
      <c r="D636" s="3"/>
      <c r="E636" s="3"/>
      <c r="F636" s="7"/>
      <c r="G636" s="7"/>
      <c r="H636" s="7"/>
    </row>
    <row r="637" spans="1:8" x14ac:dyDescent="0.25">
      <c r="A637" s="140" t="s">
        <v>779</v>
      </c>
      <c r="B637" s="3" t="s">
        <v>780</v>
      </c>
      <c r="C637" s="3"/>
      <c r="D637" s="3"/>
      <c r="E637" s="3"/>
      <c r="F637" s="7">
        <f>F638</f>
        <v>0</v>
      </c>
      <c r="G637" s="7">
        <f t="shared" ref="G637:H638" si="282">G638</f>
        <v>12012</v>
      </c>
      <c r="H637" s="7">
        <f t="shared" si="282"/>
        <v>0</v>
      </c>
    </row>
    <row r="638" spans="1:8" ht="31.5" x14ac:dyDescent="0.25">
      <c r="A638" s="158" t="s">
        <v>781</v>
      </c>
      <c r="B638" s="3" t="s">
        <v>782</v>
      </c>
      <c r="C638" s="3"/>
      <c r="D638" s="3"/>
      <c r="E638" s="3"/>
      <c r="F638" s="7">
        <f>F639</f>
        <v>0</v>
      </c>
      <c r="G638" s="7">
        <f t="shared" si="282"/>
        <v>12012</v>
      </c>
      <c r="H638" s="7">
        <f t="shared" si="282"/>
        <v>0</v>
      </c>
    </row>
    <row r="639" spans="1:8" ht="31.5" x14ac:dyDescent="0.25">
      <c r="A639" s="158" t="s">
        <v>91</v>
      </c>
      <c r="B639" s="3" t="s">
        <v>782</v>
      </c>
      <c r="C639" s="3" t="s">
        <v>50</v>
      </c>
      <c r="D639" s="3" t="s">
        <v>63</v>
      </c>
      <c r="E639" s="3" t="s">
        <v>20</v>
      </c>
      <c r="F639" s="7">
        <f>Ведомственная!G946</f>
        <v>0</v>
      </c>
      <c r="G639" s="7">
        <f>Ведомственная!H946</f>
        <v>12012</v>
      </c>
      <c r="H639" s="7">
        <f>Ведомственная!I946</f>
        <v>0</v>
      </c>
    </row>
    <row r="640" spans="1:8" x14ac:dyDescent="0.25">
      <c r="A640" s="140" t="s">
        <v>672</v>
      </c>
      <c r="B640" s="3" t="s">
        <v>646</v>
      </c>
      <c r="C640" s="3"/>
      <c r="D640" s="3"/>
      <c r="E640" s="3"/>
      <c r="F640" s="7">
        <f>F641+F643</f>
        <v>0</v>
      </c>
      <c r="G640" s="7">
        <f t="shared" ref="G640:H640" si="283">G641+G643</f>
        <v>46849.600000000006</v>
      </c>
      <c r="H640" s="7">
        <f t="shared" si="283"/>
        <v>135135</v>
      </c>
    </row>
    <row r="641" spans="1:8" ht="31.5" x14ac:dyDescent="0.25">
      <c r="A641" s="117" t="s">
        <v>783</v>
      </c>
      <c r="B641" s="3" t="s">
        <v>784</v>
      </c>
      <c r="C641" s="3"/>
      <c r="D641" s="3"/>
      <c r="E641" s="3"/>
      <c r="F641" s="7">
        <f>F642</f>
        <v>0</v>
      </c>
      <c r="G641" s="7">
        <f t="shared" ref="G641:H641" si="284">G642</f>
        <v>0</v>
      </c>
      <c r="H641" s="7">
        <f t="shared" si="284"/>
        <v>135135</v>
      </c>
    </row>
    <row r="642" spans="1:8" ht="31.5" x14ac:dyDescent="0.25">
      <c r="A642" s="158" t="s">
        <v>91</v>
      </c>
      <c r="B642" s="3" t="s">
        <v>784</v>
      </c>
      <c r="C642" s="3" t="s">
        <v>50</v>
      </c>
      <c r="D642" s="3" t="s">
        <v>63</v>
      </c>
      <c r="E642" s="3" t="s">
        <v>20</v>
      </c>
      <c r="F642" s="7">
        <f>Ведомственная!G949</f>
        <v>0</v>
      </c>
      <c r="G642" s="7">
        <f>Ведомственная!H949</f>
        <v>0</v>
      </c>
      <c r="H642" s="7">
        <f>Ведомственная!I949</f>
        <v>135135</v>
      </c>
    </row>
    <row r="643" spans="1:8" ht="63" x14ac:dyDescent="0.25">
      <c r="A643" s="106" t="s">
        <v>932</v>
      </c>
      <c r="B643" s="76" t="s">
        <v>647</v>
      </c>
      <c r="C643" s="76"/>
      <c r="D643" s="3"/>
      <c r="E643" s="3"/>
      <c r="F643" s="7">
        <f>F644</f>
        <v>0</v>
      </c>
      <c r="G643" s="7">
        <f t="shared" ref="G643:H643" si="285">G644</f>
        <v>46849.600000000006</v>
      </c>
      <c r="H643" s="7">
        <f t="shared" si="285"/>
        <v>0</v>
      </c>
    </row>
    <row r="644" spans="1:8" ht="31.5" x14ac:dyDescent="0.25">
      <c r="A644" s="75" t="s">
        <v>625</v>
      </c>
      <c r="B644" s="76" t="s">
        <v>647</v>
      </c>
      <c r="C644" s="76" t="s">
        <v>50</v>
      </c>
      <c r="D644" s="3" t="s">
        <v>63</v>
      </c>
      <c r="E644" s="3" t="s">
        <v>20</v>
      </c>
      <c r="F644" s="7">
        <f>Ведомственная!G951</f>
        <v>0</v>
      </c>
      <c r="G644" s="7">
        <f>Ведомственная!H951</f>
        <v>46849.600000000006</v>
      </c>
      <c r="H644" s="7">
        <f>Ведомственная!I951</f>
        <v>0</v>
      </c>
    </row>
    <row r="645" spans="1:8" x14ac:dyDescent="0.25">
      <c r="A645" s="75" t="s">
        <v>164</v>
      </c>
      <c r="B645" s="81" t="s">
        <v>619</v>
      </c>
      <c r="C645" s="76"/>
      <c r="D645" s="3"/>
      <c r="E645" s="3"/>
      <c r="F645" s="7">
        <f>F646+F664+F670+F652</f>
        <v>415998.09999999992</v>
      </c>
      <c r="G645" s="7">
        <f t="shared" ref="G645:H645" si="286">G646+G664+G670+G652</f>
        <v>375392.5</v>
      </c>
      <c r="H645" s="7">
        <f t="shared" si="286"/>
        <v>375316.30000000005</v>
      </c>
    </row>
    <row r="646" spans="1:8" ht="31.5" x14ac:dyDescent="0.25">
      <c r="A646" s="75" t="s">
        <v>620</v>
      </c>
      <c r="B646" s="76" t="s">
        <v>621</v>
      </c>
      <c r="C646" s="76"/>
      <c r="D646" s="3"/>
      <c r="E646" s="3"/>
      <c r="F646" s="7">
        <f>F647</f>
        <v>23322.6</v>
      </c>
      <c r="G646" s="7">
        <f t="shared" ref="G646:H646" si="287">G647</f>
        <v>21333</v>
      </c>
      <c r="H646" s="7">
        <f t="shared" si="287"/>
        <v>21333</v>
      </c>
    </row>
    <row r="647" spans="1:8" x14ac:dyDescent="0.25">
      <c r="A647" s="75" t="s">
        <v>18</v>
      </c>
      <c r="B647" s="76" t="s">
        <v>622</v>
      </c>
      <c r="C647" s="76"/>
      <c r="D647" s="3"/>
      <c r="E647" s="3"/>
      <c r="F647" s="7">
        <f>SUM(F648:F651)</f>
        <v>23322.6</v>
      </c>
      <c r="G647" s="7">
        <f t="shared" ref="G647:H647" si="288">SUM(G648:G651)</f>
        <v>21333</v>
      </c>
      <c r="H647" s="7">
        <f t="shared" si="288"/>
        <v>21333</v>
      </c>
    </row>
    <row r="648" spans="1:8" ht="63" x14ac:dyDescent="0.25">
      <c r="A648" s="75" t="s">
        <v>21</v>
      </c>
      <c r="B648" s="76" t="s">
        <v>622</v>
      </c>
      <c r="C648" s="76" t="s">
        <v>31</v>
      </c>
      <c r="D648" s="3" t="s">
        <v>63</v>
      </c>
      <c r="E648" s="3" t="s">
        <v>17</v>
      </c>
      <c r="F648" s="7">
        <f>Ведомственная!G898</f>
        <v>8476</v>
      </c>
      <c r="G648" s="7">
        <f>Ведомственная!H898</f>
        <v>12417</v>
      </c>
      <c r="H648" s="7">
        <f>Ведомственная!I898</f>
        <v>12417</v>
      </c>
    </row>
    <row r="649" spans="1:8" ht="31.5" x14ac:dyDescent="0.25">
      <c r="A649" s="75" t="s">
        <v>22</v>
      </c>
      <c r="B649" s="76" t="s">
        <v>622</v>
      </c>
      <c r="C649" s="76" t="s">
        <v>32</v>
      </c>
      <c r="D649" s="3" t="s">
        <v>63</v>
      </c>
      <c r="E649" s="3" t="s">
        <v>17</v>
      </c>
      <c r="F649" s="7">
        <f>Ведомственная!G899</f>
        <v>7287.6</v>
      </c>
      <c r="G649" s="7">
        <f>Ведомственная!H899</f>
        <v>8626</v>
      </c>
      <c r="H649" s="7">
        <f>Ведомственная!I899</f>
        <v>8626</v>
      </c>
    </row>
    <row r="650" spans="1:8" x14ac:dyDescent="0.25">
      <c r="A650" s="75" t="s">
        <v>19</v>
      </c>
      <c r="B650" s="76" t="s">
        <v>622</v>
      </c>
      <c r="C650" s="76" t="s">
        <v>40</v>
      </c>
      <c r="D650" s="3" t="s">
        <v>63</v>
      </c>
      <c r="E650" s="3" t="s">
        <v>17</v>
      </c>
      <c r="F650" s="7">
        <f>Ведомственная!G900</f>
        <v>279</v>
      </c>
      <c r="G650" s="7">
        <f>Ведомственная!H900</f>
        <v>290</v>
      </c>
      <c r="H650" s="7">
        <f>Ведомственная!I900</f>
        <v>290</v>
      </c>
    </row>
    <row r="651" spans="1:8" ht="31.5" x14ac:dyDescent="0.25">
      <c r="A651" s="75" t="s">
        <v>91</v>
      </c>
      <c r="B651" s="76" t="s">
        <v>622</v>
      </c>
      <c r="C651" s="76" t="s">
        <v>50</v>
      </c>
      <c r="D651" s="3" t="s">
        <v>63</v>
      </c>
      <c r="E651" s="3" t="s">
        <v>17</v>
      </c>
      <c r="F651" s="7">
        <f>Ведомственная!G901</f>
        <v>7280</v>
      </c>
      <c r="G651" s="7">
        <f>Ведомственная!H901</f>
        <v>0</v>
      </c>
      <c r="H651" s="7">
        <f>Ведомственная!I901</f>
        <v>0</v>
      </c>
    </row>
    <row r="652" spans="1:8" ht="31.5" x14ac:dyDescent="0.25">
      <c r="A652" s="75" t="s">
        <v>651</v>
      </c>
      <c r="B652" s="83" t="s">
        <v>652</v>
      </c>
      <c r="C652" s="76"/>
      <c r="D652" s="3"/>
      <c r="E652" s="3"/>
      <c r="F652" s="7">
        <f>F653+F656+F659+F661</f>
        <v>15259.099999999999</v>
      </c>
      <c r="G652" s="7">
        <f t="shared" ref="G652:H652" si="289">G653+G656+G659+G661</f>
        <v>13315.4</v>
      </c>
      <c r="H652" s="7">
        <f t="shared" si="289"/>
        <v>13315.4</v>
      </c>
    </row>
    <row r="653" spans="1:8" x14ac:dyDescent="0.25">
      <c r="A653" s="75" t="s">
        <v>27</v>
      </c>
      <c r="B653" s="83" t="s">
        <v>653</v>
      </c>
      <c r="C653" s="76"/>
      <c r="D653" s="3"/>
      <c r="E653" s="3"/>
      <c r="F653" s="7">
        <f>F654+F655</f>
        <v>13873.8</v>
      </c>
      <c r="G653" s="7">
        <f t="shared" ref="G653:H653" si="290">G654+G655</f>
        <v>11212.6</v>
      </c>
      <c r="H653" s="7">
        <f t="shared" si="290"/>
        <v>11212.6</v>
      </c>
    </row>
    <row r="654" spans="1:8" ht="63" x14ac:dyDescent="0.25">
      <c r="A654" s="75" t="s">
        <v>21</v>
      </c>
      <c r="B654" s="83" t="s">
        <v>653</v>
      </c>
      <c r="C654" s="76">
        <v>100</v>
      </c>
      <c r="D654" s="3" t="s">
        <v>63</v>
      </c>
      <c r="E654" s="3" t="s">
        <v>62</v>
      </c>
      <c r="F654" s="7">
        <f>Ведомственная!G970</f>
        <v>13872.8</v>
      </c>
      <c r="G654" s="7">
        <f>Ведомственная!H970</f>
        <v>11211.6</v>
      </c>
      <c r="H654" s="7">
        <f>Ведомственная!I970</f>
        <v>11211.6</v>
      </c>
    </row>
    <row r="655" spans="1:8" ht="31.5" x14ac:dyDescent="0.25">
      <c r="A655" s="75" t="s">
        <v>22</v>
      </c>
      <c r="B655" s="83" t="s">
        <v>653</v>
      </c>
      <c r="C655" s="76">
        <v>200</v>
      </c>
      <c r="D655" s="3" t="s">
        <v>63</v>
      </c>
      <c r="E655" s="3" t="s">
        <v>62</v>
      </c>
      <c r="F655" s="7">
        <f>Ведомственная!G971</f>
        <v>1</v>
      </c>
      <c r="G655" s="7">
        <f>Ведомственная!H971</f>
        <v>1</v>
      </c>
      <c r="H655" s="7">
        <f>Ведомственная!I971</f>
        <v>1</v>
      </c>
    </row>
    <row r="656" spans="1:8" x14ac:dyDescent="0.25">
      <c r="A656" s="75" t="s">
        <v>36</v>
      </c>
      <c r="B656" s="83" t="s">
        <v>654</v>
      </c>
      <c r="C656" s="76"/>
      <c r="D656" s="3"/>
      <c r="E656" s="3"/>
      <c r="F656" s="7">
        <f>F657+F658</f>
        <v>401.9</v>
      </c>
      <c r="G656" s="7">
        <f t="shared" ref="G656:H656" si="291">G657+G658</f>
        <v>406.79999999999995</v>
      </c>
      <c r="H656" s="7">
        <f t="shared" si="291"/>
        <v>406.79999999999995</v>
      </c>
    </row>
    <row r="657" spans="1:8" ht="31.5" x14ac:dyDescent="0.25">
      <c r="A657" s="75" t="s">
        <v>22</v>
      </c>
      <c r="B657" s="83" t="s">
        <v>654</v>
      </c>
      <c r="C657" s="76">
        <v>200</v>
      </c>
      <c r="D657" s="3" t="s">
        <v>63</v>
      </c>
      <c r="E657" s="3" t="s">
        <v>62</v>
      </c>
      <c r="F657" s="7">
        <f>Ведомственная!G973</f>
        <v>375</v>
      </c>
      <c r="G657" s="7">
        <f>Ведомственная!H973</f>
        <v>379.9</v>
      </c>
      <c r="H657" s="7">
        <f>Ведомственная!I973</f>
        <v>379.9</v>
      </c>
    </row>
    <row r="658" spans="1:8" x14ac:dyDescent="0.25">
      <c r="A658" s="75" t="s">
        <v>10</v>
      </c>
      <c r="B658" s="83" t="s">
        <v>654</v>
      </c>
      <c r="C658" s="76">
        <v>800</v>
      </c>
      <c r="D658" s="3" t="s">
        <v>63</v>
      </c>
      <c r="E658" s="3" t="s">
        <v>62</v>
      </c>
      <c r="F658" s="7">
        <f>Ведомственная!G974</f>
        <v>26.9</v>
      </c>
      <c r="G658" s="7">
        <f>Ведомственная!H974</f>
        <v>26.9</v>
      </c>
      <c r="H658" s="7">
        <f>Ведомственная!I974</f>
        <v>26.9</v>
      </c>
    </row>
    <row r="659" spans="1:8" ht="31.5" x14ac:dyDescent="0.25">
      <c r="A659" s="75" t="s">
        <v>38</v>
      </c>
      <c r="B659" s="83" t="s">
        <v>655</v>
      </c>
      <c r="C659" s="76"/>
      <c r="D659" s="3"/>
      <c r="E659" s="3"/>
      <c r="F659" s="7">
        <f>F660</f>
        <v>654.5</v>
      </c>
      <c r="G659" s="7">
        <f t="shared" ref="G659:H659" si="292">G660</f>
        <v>1220.2</v>
      </c>
      <c r="H659" s="7">
        <f t="shared" si="292"/>
        <v>1220.2</v>
      </c>
    </row>
    <row r="660" spans="1:8" ht="31.5" x14ac:dyDescent="0.25">
      <c r="A660" s="75" t="s">
        <v>22</v>
      </c>
      <c r="B660" s="83" t="s">
        <v>655</v>
      </c>
      <c r="C660" s="76">
        <v>200</v>
      </c>
      <c r="D660" s="3" t="s">
        <v>63</v>
      </c>
      <c r="E660" s="3" t="s">
        <v>62</v>
      </c>
      <c r="F660" s="7">
        <f>Ведомственная!G976</f>
        <v>654.5</v>
      </c>
      <c r="G660" s="7">
        <f>Ведомственная!H976</f>
        <v>1220.2</v>
      </c>
      <c r="H660" s="7">
        <f>Ведомственная!I976</f>
        <v>1220.2</v>
      </c>
    </row>
    <row r="661" spans="1:8" ht="31.5" x14ac:dyDescent="0.25">
      <c r="A661" s="75" t="s">
        <v>39</v>
      </c>
      <c r="B661" s="83" t="s">
        <v>656</v>
      </c>
      <c r="C661" s="76"/>
      <c r="D661" s="3"/>
      <c r="E661" s="3"/>
      <c r="F661" s="7">
        <f>F662+F663</f>
        <v>328.9</v>
      </c>
      <c r="G661" s="7">
        <f t="shared" ref="G661:H661" si="293">G662+G663</f>
        <v>475.79999999999995</v>
      </c>
      <c r="H661" s="7">
        <f t="shared" si="293"/>
        <v>475.79999999999995</v>
      </c>
    </row>
    <row r="662" spans="1:8" ht="31.5" x14ac:dyDescent="0.25">
      <c r="A662" s="75" t="s">
        <v>22</v>
      </c>
      <c r="B662" s="83" t="s">
        <v>656</v>
      </c>
      <c r="C662" s="76">
        <v>200</v>
      </c>
      <c r="D662" s="3" t="s">
        <v>63</v>
      </c>
      <c r="E662" s="3" t="s">
        <v>62</v>
      </c>
      <c r="F662" s="7">
        <f>Ведомственная!G978</f>
        <v>298.5</v>
      </c>
      <c r="G662" s="7">
        <f>Ведомственная!H978</f>
        <v>445.4</v>
      </c>
      <c r="H662" s="7">
        <f>Ведомственная!I978</f>
        <v>445.4</v>
      </c>
    </row>
    <row r="663" spans="1:8" x14ac:dyDescent="0.25">
      <c r="A663" s="75" t="s">
        <v>10</v>
      </c>
      <c r="B663" s="83" t="s">
        <v>656</v>
      </c>
      <c r="C663" s="76">
        <v>800</v>
      </c>
      <c r="D663" s="3" t="s">
        <v>63</v>
      </c>
      <c r="E663" s="3" t="s">
        <v>62</v>
      </c>
      <c r="F663" s="7">
        <f>Ведомственная!G979</f>
        <v>30.4</v>
      </c>
      <c r="G663" s="7">
        <f>Ведомственная!H979</f>
        <v>30.4</v>
      </c>
      <c r="H663" s="7">
        <f>Ведомственная!I979</f>
        <v>30.4</v>
      </c>
    </row>
    <row r="664" spans="1:8" ht="47.25" x14ac:dyDescent="0.25">
      <c r="A664" s="75" t="s">
        <v>719</v>
      </c>
      <c r="B664" s="76" t="s">
        <v>623</v>
      </c>
      <c r="C664" s="76"/>
      <c r="D664" s="3"/>
      <c r="E664" s="3"/>
      <c r="F664" s="7">
        <f>F665</f>
        <v>337261.19999999995</v>
      </c>
      <c r="G664" s="7">
        <f t="shared" ref="G664:H664" si="294">G665</f>
        <v>340744.1</v>
      </c>
      <c r="H664" s="7">
        <f t="shared" si="294"/>
        <v>340667.9</v>
      </c>
    </row>
    <row r="665" spans="1:8" x14ac:dyDescent="0.25">
      <c r="A665" s="75" t="s">
        <v>251</v>
      </c>
      <c r="B665" s="76" t="s">
        <v>624</v>
      </c>
      <c r="C665" s="76"/>
      <c r="D665" s="3"/>
      <c r="E665" s="3"/>
      <c r="F665" s="7">
        <f>SUM(F666:F669)</f>
        <v>337261.19999999995</v>
      </c>
      <c r="G665" s="7">
        <f t="shared" ref="G665:H665" si="295">SUM(G666:G669)</f>
        <v>340744.1</v>
      </c>
      <c r="H665" s="7">
        <f t="shared" si="295"/>
        <v>340667.9</v>
      </c>
    </row>
    <row r="666" spans="1:8" ht="63" x14ac:dyDescent="0.25">
      <c r="A666" s="75" t="s">
        <v>21</v>
      </c>
      <c r="B666" s="76" t="s">
        <v>624</v>
      </c>
      <c r="C666" s="76" t="s">
        <v>31</v>
      </c>
      <c r="D666" s="3" t="s">
        <v>63</v>
      </c>
      <c r="E666" s="3" t="s">
        <v>17</v>
      </c>
      <c r="F666" s="7">
        <f>Ведомственная!G904</f>
        <v>18193.099999999999</v>
      </c>
      <c r="G666" s="7">
        <f>Ведомственная!H904</f>
        <v>18193.099999999999</v>
      </c>
      <c r="H666" s="7">
        <f>Ведомственная!I904</f>
        <v>18193.099999999999</v>
      </c>
    </row>
    <row r="667" spans="1:8" ht="31.5" x14ac:dyDescent="0.25">
      <c r="A667" s="75" t="s">
        <v>22</v>
      </c>
      <c r="B667" s="76" t="s">
        <v>624</v>
      </c>
      <c r="C667" s="76" t="s">
        <v>32</v>
      </c>
      <c r="D667" s="3" t="s">
        <v>63</v>
      </c>
      <c r="E667" s="3" t="s">
        <v>17</v>
      </c>
      <c r="F667" s="7">
        <f>Ведомственная!G905</f>
        <v>2385.5</v>
      </c>
      <c r="G667" s="7">
        <f>Ведомственная!H905</f>
        <v>2417.3999999999996</v>
      </c>
      <c r="H667" s="7">
        <f>Ведомственная!I905</f>
        <v>2417.3999999999996</v>
      </c>
    </row>
    <row r="668" spans="1:8" ht="31.5" x14ac:dyDescent="0.25">
      <c r="A668" s="75" t="s">
        <v>91</v>
      </c>
      <c r="B668" s="76" t="s">
        <v>624</v>
      </c>
      <c r="C668" s="76" t="s">
        <v>50</v>
      </c>
      <c r="D668" s="3" t="s">
        <v>63</v>
      </c>
      <c r="E668" s="3" t="s">
        <v>17</v>
      </c>
      <c r="F668" s="7">
        <f>Ведомственная!G906</f>
        <v>316617.09999999998</v>
      </c>
      <c r="G668" s="7">
        <f>Ведомственная!H906</f>
        <v>320068.09999999998</v>
      </c>
      <c r="H668" s="7">
        <f>Ведомственная!I906</f>
        <v>319991.90000000002</v>
      </c>
    </row>
    <row r="669" spans="1:8" x14ac:dyDescent="0.25">
      <c r="A669" s="75" t="s">
        <v>10</v>
      </c>
      <c r="B669" s="76" t="s">
        <v>624</v>
      </c>
      <c r="C669" s="76" t="s">
        <v>37</v>
      </c>
      <c r="D669" s="3" t="s">
        <v>63</v>
      </c>
      <c r="E669" s="3" t="s">
        <v>17</v>
      </c>
      <c r="F669" s="7">
        <f>Ведомственная!G907</f>
        <v>65.5</v>
      </c>
      <c r="G669" s="7">
        <f>Ведомственная!H907</f>
        <v>65.5</v>
      </c>
      <c r="H669" s="7">
        <f>Ведомственная!I907</f>
        <v>65.5</v>
      </c>
    </row>
    <row r="670" spans="1:8" ht="47.25" x14ac:dyDescent="0.25">
      <c r="A670" s="75" t="s">
        <v>626</v>
      </c>
      <c r="B670" s="76" t="s">
        <v>627</v>
      </c>
      <c r="C670" s="76"/>
      <c r="D670" s="3"/>
      <c r="E670" s="3"/>
      <c r="F670" s="7">
        <f>F671</f>
        <v>40155.199999999997</v>
      </c>
      <c r="G670" s="7">
        <f t="shared" ref="G670:H670" si="296">G671</f>
        <v>0</v>
      </c>
      <c r="H670" s="7">
        <f t="shared" si="296"/>
        <v>0</v>
      </c>
    </row>
    <row r="671" spans="1:8" x14ac:dyDescent="0.25">
      <c r="A671" s="75" t="s">
        <v>18</v>
      </c>
      <c r="B671" s="76" t="s">
        <v>708</v>
      </c>
      <c r="C671" s="76"/>
      <c r="D671" s="3"/>
      <c r="E671" s="3"/>
      <c r="F671" s="7">
        <f>F672+F673</f>
        <v>40155.199999999997</v>
      </c>
      <c r="G671" s="7">
        <f t="shared" ref="G671:H671" si="297">G672+G673</f>
        <v>0</v>
      </c>
      <c r="H671" s="7">
        <f t="shared" si="297"/>
        <v>0</v>
      </c>
    </row>
    <row r="672" spans="1:8" ht="31.5" x14ac:dyDescent="0.25">
      <c r="A672" s="75" t="s">
        <v>22</v>
      </c>
      <c r="B672" s="76" t="s">
        <v>708</v>
      </c>
      <c r="C672" s="76" t="s">
        <v>32</v>
      </c>
      <c r="D672" s="3" t="s">
        <v>63</v>
      </c>
      <c r="E672" s="3" t="s">
        <v>17</v>
      </c>
      <c r="F672" s="7">
        <f>Ведомственная!G910</f>
        <v>200.5</v>
      </c>
      <c r="G672" s="7">
        <f>Ведомственная!H910</f>
        <v>0</v>
      </c>
      <c r="H672" s="7">
        <f>Ведомственная!I910</f>
        <v>0</v>
      </c>
    </row>
    <row r="673" spans="1:8" ht="31.5" x14ac:dyDescent="0.25">
      <c r="A673" s="75" t="s">
        <v>91</v>
      </c>
      <c r="B673" s="76" t="s">
        <v>708</v>
      </c>
      <c r="C673" s="76" t="s">
        <v>50</v>
      </c>
      <c r="D673" s="3" t="s">
        <v>63</v>
      </c>
      <c r="E673" s="3" t="s">
        <v>17</v>
      </c>
      <c r="F673" s="7">
        <f>Ведомственная!G911</f>
        <v>39954.699999999997</v>
      </c>
      <c r="G673" s="7">
        <f>Ведомственная!H911</f>
        <v>0</v>
      </c>
      <c r="H673" s="7">
        <f>Ведомственная!I911</f>
        <v>0</v>
      </c>
    </row>
    <row r="674" spans="1:8" ht="31.5" x14ac:dyDescent="0.25">
      <c r="A674" s="53" t="s">
        <v>284</v>
      </c>
      <c r="B674" s="54" t="s">
        <v>283</v>
      </c>
      <c r="C674" s="54"/>
      <c r="D674" s="58"/>
      <c r="E674" s="58"/>
      <c r="F674" s="56">
        <f>F675+F714+F776+F705</f>
        <v>4467406.3</v>
      </c>
      <c r="G674" s="56">
        <f>G675+G714+G776+G705</f>
        <v>4183108.8000000003</v>
      </c>
      <c r="H674" s="56">
        <f>H675+H714+H776+H705</f>
        <v>4393978.1000000006</v>
      </c>
    </row>
    <row r="675" spans="1:8" ht="31.5" x14ac:dyDescent="0.25">
      <c r="A675" s="158" t="s">
        <v>167</v>
      </c>
      <c r="B675" s="20" t="s">
        <v>441</v>
      </c>
      <c r="C675" s="3"/>
      <c r="D675" s="3"/>
      <c r="E675" s="3"/>
      <c r="F675" s="7">
        <f>F676+F680+F691+F701</f>
        <v>150385.90000000002</v>
      </c>
      <c r="G675" s="7">
        <f>G676+G680+G691+G701</f>
        <v>108546.8</v>
      </c>
      <c r="H675" s="7">
        <f>H676+H680+H691+H701</f>
        <v>285012.59999999998</v>
      </c>
    </row>
    <row r="676" spans="1:8" ht="31.5" x14ac:dyDescent="0.25">
      <c r="A676" s="158" t="s">
        <v>835</v>
      </c>
      <c r="B676" s="20" t="s">
        <v>836</v>
      </c>
      <c r="C676" s="3"/>
      <c r="D676" s="3"/>
      <c r="E676" s="3"/>
      <c r="F676" s="7">
        <f>F677</f>
        <v>421</v>
      </c>
      <c r="G676" s="7">
        <f t="shared" ref="G676:H676" si="298">G677</f>
        <v>421</v>
      </c>
      <c r="H676" s="7">
        <f t="shared" si="298"/>
        <v>421</v>
      </c>
    </row>
    <row r="677" spans="1:8" x14ac:dyDescent="0.25">
      <c r="A677" s="158" t="s">
        <v>469</v>
      </c>
      <c r="B677" s="3" t="s">
        <v>837</v>
      </c>
      <c r="C677" s="3"/>
      <c r="D677" s="3"/>
      <c r="E677" s="3"/>
      <c r="F677" s="7">
        <f>F678+F679</f>
        <v>421</v>
      </c>
      <c r="G677" s="7">
        <f t="shared" ref="G677:H677" si="299">G678+G679</f>
        <v>421</v>
      </c>
      <c r="H677" s="7">
        <f t="shared" si="299"/>
        <v>421</v>
      </c>
    </row>
    <row r="678" spans="1:8" ht="31.5" x14ac:dyDescent="0.25">
      <c r="A678" s="158" t="s">
        <v>22</v>
      </c>
      <c r="B678" s="3" t="s">
        <v>837</v>
      </c>
      <c r="C678" s="3" t="s">
        <v>32</v>
      </c>
      <c r="D678" s="3" t="s">
        <v>48</v>
      </c>
      <c r="E678" s="3" t="s">
        <v>48</v>
      </c>
      <c r="F678" s="7">
        <f>Ведомственная!G1164</f>
        <v>371</v>
      </c>
      <c r="G678" s="7">
        <f>Ведомственная!H1164</f>
        <v>421</v>
      </c>
      <c r="H678" s="7">
        <f>Ведомственная!I1164</f>
        <v>421</v>
      </c>
    </row>
    <row r="679" spans="1:8" x14ac:dyDescent="0.25">
      <c r="A679" s="157" t="s">
        <v>19</v>
      </c>
      <c r="B679" s="141" t="s">
        <v>837</v>
      </c>
      <c r="C679" s="141" t="s">
        <v>40</v>
      </c>
      <c r="D679" s="3" t="s">
        <v>48</v>
      </c>
      <c r="E679" s="3" t="s">
        <v>48</v>
      </c>
      <c r="F679" s="7">
        <f>Ведомственная!G1165</f>
        <v>50</v>
      </c>
      <c r="G679" s="7">
        <f>Ведомственная!H1165</f>
        <v>0</v>
      </c>
      <c r="H679" s="7">
        <f>Ведомственная!I1165</f>
        <v>0</v>
      </c>
    </row>
    <row r="680" spans="1:8" x14ac:dyDescent="0.25">
      <c r="A680" s="145" t="s">
        <v>806</v>
      </c>
      <c r="B680" s="142" t="s">
        <v>807</v>
      </c>
      <c r="C680" s="141"/>
      <c r="D680" s="3"/>
      <c r="E680" s="3"/>
      <c r="F680" s="7">
        <f>F684+F686+F689+F681</f>
        <v>13959.6</v>
      </c>
      <c r="G680" s="7">
        <f t="shared" ref="G680:H680" si="300">G684+G686+G689+G681</f>
        <v>1453.3</v>
      </c>
      <c r="H680" s="7">
        <f t="shared" si="300"/>
        <v>149889.9</v>
      </c>
    </row>
    <row r="681" spans="1:8" ht="31.5" x14ac:dyDescent="0.25">
      <c r="A681" s="67" t="s">
        <v>811</v>
      </c>
      <c r="B681" s="20" t="s">
        <v>927</v>
      </c>
      <c r="C681" s="3"/>
      <c r="D681" s="3"/>
      <c r="E681" s="3"/>
      <c r="F681" s="7">
        <f>SUM(F682:F683)</f>
        <v>3784.3999999999996</v>
      </c>
      <c r="G681" s="7">
        <f t="shared" ref="G681:H681" si="301">SUM(G682:G683)</f>
        <v>0</v>
      </c>
      <c r="H681" s="7">
        <f t="shared" si="301"/>
        <v>0</v>
      </c>
    </row>
    <row r="682" spans="1:8" ht="31.5" x14ac:dyDescent="0.25">
      <c r="A682" s="158" t="s">
        <v>22</v>
      </c>
      <c r="B682" s="20" t="s">
        <v>927</v>
      </c>
      <c r="C682" s="3" t="s">
        <v>32</v>
      </c>
      <c r="D682" s="3" t="s">
        <v>48</v>
      </c>
      <c r="E682" s="3" t="s">
        <v>20</v>
      </c>
      <c r="F682" s="7">
        <f>Ведомственная!G1047</f>
        <v>1182.3</v>
      </c>
      <c r="G682" s="7">
        <f>Ведомственная!H1047</f>
        <v>0</v>
      </c>
      <c r="H682" s="7">
        <f>Ведомственная!I1047</f>
        <v>0</v>
      </c>
    </row>
    <row r="683" spans="1:8" ht="31.5" x14ac:dyDescent="0.25">
      <c r="A683" s="158" t="s">
        <v>91</v>
      </c>
      <c r="B683" s="20" t="s">
        <v>927</v>
      </c>
      <c r="C683" s="3" t="s">
        <v>50</v>
      </c>
      <c r="D683" s="3" t="s">
        <v>48</v>
      </c>
      <c r="E683" s="3" t="s">
        <v>20</v>
      </c>
      <c r="F683" s="7">
        <f>Ведомственная!G1048</f>
        <v>2602.1</v>
      </c>
      <c r="G683" s="7">
        <f>Ведомственная!H1048</f>
        <v>0</v>
      </c>
      <c r="H683" s="7">
        <f>Ведомственная!I1048</f>
        <v>0</v>
      </c>
    </row>
    <row r="684" spans="1:8" ht="31.5" x14ac:dyDescent="0.25">
      <c r="A684" s="157" t="s">
        <v>444</v>
      </c>
      <c r="B684" s="142" t="s">
        <v>926</v>
      </c>
      <c r="C684" s="141"/>
      <c r="D684" s="3"/>
      <c r="E684" s="3"/>
      <c r="F684" s="7">
        <f>F685</f>
        <v>0</v>
      </c>
      <c r="G684" s="7">
        <f t="shared" ref="G684:H684" si="302">G685</f>
        <v>0</v>
      </c>
      <c r="H684" s="7">
        <f t="shared" si="302"/>
        <v>148450.5</v>
      </c>
    </row>
    <row r="685" spans="1:8" ht="31.5" x14ac:dyDescent="0.25">
      <c r="A685" s="157" t="s">
        <v>91</v>
      </c>
      <c r="B685" s="142" t="s">
        <v>926</v>
      </c>
      <c r="C685" s="141" t="s">
        <v>50</v>
      </c>
      <c r="D685" s="3" t="s">
        <v>48</v>
      </c>
      <c r="E685" s="3" t="s">
        <v>20</v>
      </c>
      <c r="F685" s="7">
        <f>Ведомственная!G1050</f>
        <v>0</v>
      </c>
      <c r="G685" s="7">
        <f>Ведомственная!H1050</f>
        <v>0</v>
      </c>
      <c r="H685" s="7">
        <f>Ведомственная!I1050</f>
        <v>148450.5</v>
      </c>
    </row>
    <row r="686" spans="1:8" ht="31.5" x14ac:dyDescent="0.25">
      <c r="A686" s="157" t="s">
        <v>445</v>
      </c>
      <c r="B686" s="142" t="s">
        <v>808</v>
      </c>
      <c r="C686" s="141"/>
      <c r="D686" s="3"/>
      <c r="E686" s="3"/>
      <c r="F686" s="7">
        <f>F687+F688</f>
        <v>1027.5999999999999</v>
      </c>
      <c r="G686" s="7">
        <f t="shared" ref="G686:H686" si="303">G687+G688</f>
        <v>1453.3</v>
      </c>
      <c r="H686" s="7">
        <f t="shared" si="303"/>
        <v>1439.4</v>
      </c>
    </row>
    <row r="687" spans="1:8" ht="31.5" x14ac:dyDescent="0.25">
      <c r="A687" s="157" t="s">
        <v>22</v>
      </c>
      <c r="B687" s="142" t="s">
        <v>808</v>
      </c>
      <c r="C687" s="141" t="s">
        <v>32</v>
      </c>
      <c r="D687" s="3" t="s">
        <v>48</v>
      </c>
      <c r="E687" s="3" t="s">
        <v>20</v>
      </c>
      <c r="F687" s="7">
        <f>Ведомственная!G1052</f>
        <v>0</v>
      </c>
      <c r="G687" s="7">
        <f>Ведомственная!H1052</f>
        <v>581.29999999999995</v>
      </c>
      <c r="H687" s="7">
        <f>Ведомственная!I1052</f>
        <v>863.6</v>
      </c>
    </row>
    <row r="688" spans="1:8" ht="31.5" x14ac:dyDescent="0.25">
      <c r="A688" s="157" t="s">
        <v>91</v>
      </c>
      <c r="B688" s="142" t="s">
        <v>808</v>
      </c>
      <c r="C688" s="141" t="s">
        <v>50</v>
      </c>
      <c r="D688" s="3" t="s">
        <v>48</v>
      </c>
      <c r="E688" s="3" t="s">
        <v>20</v>
      </c>
      <c r="F688" s="7">
        <f>Ведомственная!G1053</f>
        <v>1027.5999999999999</v>
      </c>
      <c r="G688" s="7">
        <f>Ведомственная!H1053</f>
        <v>872</v>
      </c>
      <c r="H688" s="7">
        <f>Ведомственная!I1053</f>
        <v>575.79999999999995</v>
      </c>
    </row>
    <row r="689" spans="1:8" ht="78.75" x14ac:dyDescent="0.25">
      <c r="A689" s="157" t="s">
        <v>809</v>
      </c>
      <c r="B689" s="20" t="s">
        <v>810</v>
      </c>
      <c r="C689" s="141"/>
      <c r="D689" s="3"/>
      <c r="E689" s="3"/>
      <c r="F689" s="7">
        <f>F690</f>
        <v>9147.6</v>
      </c>
      <c r="G689" s="7">
        <f t="shared" ref="G689:H689" si="304">G690</f>
        <v>0</v>
      </c>
      <c r="H689" s="7">
        <f t="shared" si="304"/>
        <v>0</v>
      </c>
    </row>
    <row r="690" spans="1:8" ht="31.5" x14ac:dyDescent="0.25">
      <c r="A690" s="157" t="s">
        <v>22</v>
      </c>
      <c r="B690" s="20" t="s">
        <v>810</v>
      </c>
      <c r="C690" s="141" t="s">
        <v>32</v>
      </c>
      <c r="D690" s="3" t="s">
        <v>48</v>
      </c>
      <c r="E690" s="3" t="s">
        <v>20</v>
      </c>
      <c r="F690" s="7">
        <f>Ведомственная!G1055</f>
        <v>9147.6</v>
      </c>
      <c r="G690" s="7">
        <f>Ведомственная!H1055</f>
        <v>0</v>
      </c>
      <c r="H690" s="7">
        <f>Ведомственная!I1055</f>
        <v>0</v>
      </c>
    </row>
    <row r="691" spans="1:8" x14ac:dyDescent="0.25">
      <c r="A691" s="157" t="s">
        <v>812</v>
      </c>
      <c r="B691" s="142" t="s">
        <v>813</v>
      </c>
      <c r="C691" s="141"/>
      <c r="D691" s="3"/>
      <c r="E691" s="3"/>
      <c r="F691" s="7">
        <f>F692+F695+F698</f>
        <v>106213.3</v>
      </c>
      <c r="G691" s="7">
        <f t="shared" ref="G691:H691" si="305">G692+G695+G698</f>
        <v>106672.5</v>
      </c>
      <c r="H691" s="7">
        <f t="shared" si="305"/>
        <v>103991.09999999999</v>
      </c>
    </row>
    <row r="692" spans="1:8" ht="63" x14ac:dyDescent="0.25">
      <c r="A692" s="146" t="s">
        <v>814</v>
      </c>
      <c r="B692" s="30" t="s">
        <v>815</v>
      </c>
      <c r="C692" s="141"/>
      <c r="D692" s="3"/>
      <c r="E692" s="3"/>
      <c r="F692" s="7">
        <f>F693+F694</f>
        <v>3527.8999999999996</v>
      </c>
      <c r="G692" s="7">
        <f t="shared" ref="G692:H692" si="306">G693+G694</f>
        <v>3527.8999999999996</v>
      </c>
      <c r="H692" s="7">
        <f t="shared" si="306"/>
        <v>3527.8999999999996</v>
      </c>
    </row>
    <row r="693" spans="1:8" ht="63" x14ac:dyDescent="0.25">
      <c r="A693" s="146" t="s">
        <v>21</v>
      </c>
      <c r="B693" s="30" t="s">
        <v>815</v>
      </c>
      <c r="C693" s="141" t="s">
        <v>31</v>
      </c>
      <c r="D693" s="3" t="s">
        <v>48</v>
      </c>
      <c r="E693" s="3" t="s">
        <v>20</v>
      </c>
      <c r="F693" s="7">
        <f>Ведомственная!G1058</f>
        <v>1139.2</v>
      </c>
      <c r="G693" s="7">
        <f>Ведомственная!H1058</f>
        <v>1078.8</v>
      </c>
      <c r="H693" s="7">
        <f>Ведомственная!I1058</f>
        <v>1078.8</v>
      </c>
    </row>
    <row r="694" spans="1:8" ht="31.5" x14ac:dyDescent="0.25">
      <c r="A694" s="157" t="s">
        <v>91</v>
      </c>
      <c r="B694" s="30" t="s">
        <v>815</v>
      </c>
      <c r="C694" s="141" t="s">
        <v>50</v>
      </c>
      <c r="D694" s="3" t="s">
        <v>48</v>
      </c>
      <c r="E694" s="3" t="s">
        <v>20</v>
      </c>
      <c r="F694" s="7">
        <f>Ведомственная!G1059</f>
        <v>2388.6999999999998</v>
      </c>
      <c r="G694" s="7">
        <f>Ведомственная!H1059</f>
        <v>2449.1</v>
      </c>
      <c r="H694" s="7">
        <f>Ведомственная!I1059</f>
        <v>2449.1</v>
      </c>
    </row>
    <row r="695" spans="1:8" ht="63" x14ac:dyDescent="0.25">
      <c r="A695" s="157" t="s">
        <v>816</v>
      </c>
      <c r="B695" s="142" t="s">
        <v>817</v>
      </c>
      <c r="C695" s="141"/>
      <c r="D695" s="3"/>
      <c r="E695" s="3"/>
      <c r="F695" s="7">
        <f>F696+F697</f>
        <v>8568.2000000000007</v>
      </c>
      <c r="G695" s="7">
        <f t="shared" ref="G695:H695" si="307">G696+G697</f>
        <v>8698.2000000000007</v>
      </c>
      <c r="H695" s="7">
        <f t="shared" si="307"/>
        <v>8855.5</v>
      </c>
    </row>
    <row r="696" spans="1:8" ht="63" x14ac:dyDescent="0.25">
      <c r="A696" s="157" t="s">
        <v>21</v>
      </c>
      <c r="B696" s="142" t="s">
        <v>817</v>
      </c>
      <c r="C696" s="141" t="s">
        <v>31</v>
      </c>
      <c r="D696" s="3" t="s">
        <v>48</v>
      </c>
      <c r="E696" s="3" t="s">
        <v>20</v>
      </c>
      <c r="F696" s="7">
        <f>Ведомственная!G1061</f>
        <v>2254.5</v>
      </c>
      <c r="G696" s="7">
        <f>Ведомственная!H1061</f>
        <v>2202.6999999999998</v>
      </c>
      <c r="H696" s="7">
        <f>Ведомственная!I1061</f>
        <v>2202.6999999999998</v>
      </c>
    </row>
    <row r="697" spans="1:8" ht="31.5" x14ac:dyDescent="0.25">
      <c r="A697" s="157" t="s">
        <v>91</v>
      </c>
      <c r="B697" s="142" t="s">
        <v>817</v>
      </c>
      <c r="C697" s="141" t="s">
        <v>50</v>
      </c>
      <c r="D697" s="3" t="s">
        <v>48</v>
      </c>
      <c r="E697" s="3" t="s">
        <v>20</v>
      </c>
      <c r="F697" s="7">
        <f>Ведомственная!G1062</f>
        <v>6313.7</v>
      </c>
      <c r="G697" s="7">
        <f>Ведомственная!H1062</f>
        <v>6495.5</v>
      </c>
      <c r="H697" s="7">
        <f>Ведомственная!I1062</f>
        <v>6652.8</v>
      </c>
    </row>
    <row r="698" spans="1:8" ht="47.25" x14ac:dyDescent="0.25">
      <c r="A698" s="157" t="s">
        <v>456</v>
      </c>
      <c r="B698" s="30" t="s">
        <v>818</v>
      </c>
      <c r="C698" s="141"/>
      <c r="D698" s="3"/>
      <c r="E698" s="3"/>
      <c r="F698" s="7">
        <f>F699+F700</f>
        <v>94117.2</v>
      </c>
      <c r="G698" s="7">
        <f t="shared" ref="G698:H698" si="308">G699+G700</f>
        <v>94446.399999999994</v>
      </c>
      <c r="H698" s="7">
        <f t="shared" si="308"/>
        <v>91607.7</v>
      </c>
    </row>
    <row r="699" spans="1:8" ht="63" x14ac:dyDescent="0.25">
      <c r="A699" s="146" t="s">
        <v>21</v>
      </c>
      <c r="B699" s="30" t="s">
        <v>818</v>
      </c>
      <c r="C699" s="141" t="s">
        <v>31</v>
      </c>
      <c r="D699" s="3" t="s">
        <v>48</v>
      </c>
      <c r="E699" s="3" t="s">
        <v>20</v>
      </c>
      <c r="F699" s="7">
        <f>Ведомственная!G1064</f>
        <v>32153.200000000001</v>
      </c>
      <c r="G699" s="7">
        <f>Ведомственная!H1064</f>
        <v>31378.9</v>
      </c>
      <c r="H699" s="7">
        <f>Ведомственная!I1064</f>
        <v>29206.6</v>
      </c>
    </row>
    <row r="700" spans="1:8" ht="31.5" x14ac:dyDescent="0.25">
      <c r="A700" s="158" t="s">
        <v>91</v>
      </c>
      <c r="B700" s="18" t="s">
        <v>818</v>
      </c>
      <c r="C700" s="3" t="s">
        <v>50</v>
      </c>
      <c r="D700" s="3" t="s">
        <v>48</v>
      </c>
      <c r="E700" s="3" t="s">
        <v>20</v>
      </c>
      <c r="F700" s="7">
        <f>Ведомственная!G1065</f>
        <v>61964</v>
      </c>
      <c r="G700" s="7">
        <f>Ведомственная!H1065</f>
        <v>63067.5</v>
      </c>
      <c r="H700" s="7">
        <f>Ведомственная!I1065</f>
        <v>62401.1</v>
      </c>
    </row>
    <row r="701" spans="1:8" s="144" customFormat="1" x14ac:dyDescent="0.25">
      <c r="A701" s="158" t="s">
        <v>802</v>
      </c>
      <c r="B701" s="20" t="s">
        <v>803</v>
      </c>
      <c r="C701" s="20"/>
      <c r="D701" s="3"/>
      <c r="E701" s="3"/>
      <c r="F701" s="7">
        <f>F702</f>
        <v>29792</v>
      </c>
      <c r="G701" s="7">
        <f t="shared" ref="G701:H701" si="309">G702</f>
        <v>0</v>
      </c>
      <c r="H701" s="7">
        <f t="shared" si="309"/>
        <v>30710.6</v>
      </c>
    </row>
    <row r="702" spans="1:8" s="144" customFormat="1" ht="47.25" x14ac:dyDescent="0.25">
      <c r="A702" s="158" t="s">
        <v>804</v>
      </c>
      <c r="B702" s="20" t="s">
        <v>925</v>
      </c>
      <c r="C702" s="20"/>
      <c r="D702" s="3"/>
      <c r="E702" s="3"/>
      <c r="F702" s="7">
        <f>SUM(F703:F704)</f>
        <v>29792</v>
      </c>
      <c r="G702" s="7">
        <f t="shared" ref="G702:H702" si="310">SUM(G703:G704)</f>
        <v>0</v>
      </c>
      <c r="H702" s="7">
        <f t="shared" si="310"/>
        <v>30710.6</v>
      </c>
    </row>
    <row r="703" spans="1:8" s="144" customFormat="1" ht="31.5" x14ac:dyDescent="0.25">
      <c r="A703" s="158" t="s">
        <v>22</v>
      </c>
      <c r="B703" s="20" t="s">
        <v>925</v>
      </c>
      <c r="C703" s="3" t="s">
        <v>32</v>
      </c>
      <c r="D703" s="3" t="s">
        <v>48</v>
      </c>
      <c r="E703" s="3" t="s">
        <v>17</v>
      </c>
      <c r="F703" s="7">
        <f>Ведомственная!G996</f>
        <v>0</v>
      </c>
      <c r="G703" s="7">
        <f>Ведомственная!H996</f>
        <v>0</v>
      </c>
      <c r="H703" s="7">
        <f>Ведомственная!I996</f>
        <v>30710.6</v>
      </c>
    </row>
    <row r="704" spans="1:8" s="200" customFormat="1" ht="31.5" x14ac:dyDescent="0.25">
      <c r="A704" s="203" t="s">
        <v>91</v>
      </c>
      <c r="B704" s="20" t="s">
        <v>925</v>
      </c>
      <c r="C704" s="3" t="s">
        <v>50</v>
      </c>
      <c r="D704" s="3" t="s">
        <v>48</v>
      </c>
      <c r="E704" s="3" t="s">
        <v>17</v>
      </c>
      <c r="F704" s="7">
        <f>Ведомственная!G997</f>
        <v>29792</v>
      </c>
      <c r="G704" s="7">
        <f>Ведомственная!H997</f>
        <v>0</v>
      </c>
      <c r="H704" s="7">
        <f>Ведомственная!I997</f>
        <v>0</v>
      </c>
    </row>
    <row r="705" spans="1:8" s="144" customFormat="1" x14ac:dyDescent="0.25">
      <c r="A705" s="158" t="s">
        <v>207</v>
      </c>
      <c r="B705" s="18" t="s">
        <v>442</v>
      </c>
      <c r="C705" s="3"/>
      <c r="D705" s="3"/>
      <c r="E705" s="3"/>
      <c r="F705" s="7">
        <f>F711+F706</f>
        <v>22234</v>
      </c>
      <c r="G705" s="7">
        <f t="shared" ref="G705:H705" si="311">G711+G706</f>
        <v>22324.400000000001</v>
      </c>
      <c r="H705" s="7">
        <f t="shared" si="311"/>
        <v>42334.400000000001</v>
      </c>
    </row>
    <row r="706" spans="1:8" s="144" customFormat="1" ht="31.5" x14ac:dyDescent="0.25">
      <c r="A706" s="158" t="s">
        <v>839</v>
      </c>
      <c r="B706" s="20" t="s">
        <v>443</v>
      </c>
      <c r="C706" s="20"/>
      <c r="D706" s="3"/>
      <c r="E706" s="3"/>
      <c r="F706" s="7">
        <f>F707</f>
        <v>22234</v>
      </c>
      <c r="G706" s="7">
        <f t="shared" ref="G706:H706" si="312">G707</f>
        <v>22324.400000000001</v>
      </c>
      <c r="H706" s="7">
        <f t="shared" si="312"/>
        <v>22324.400000000001</v>
      </c>
    </row>
    <row r="707" spans="1:8" s="144" customFormat="1" x14ac:dyDescent="0.25">
      <c r="A707" s="158" t="s">
        <v>475</v>
      </c>
      <c r="B707" s="3" t="s">
        <v>840</v>
      </c>
      <c r="C707" s="3"/>
      <c r="D707" s="3"/>
      <c r="E707" s="3"/>
      <c r="F707" s="7">
        <f>SUM(F708:F710)</f>
        <v>22234</v>
      </c>
      <c r="G707" s="7">
        <f t="shared" ref="G707:H707" si="313">SUM(G708:G710)</f>
        <v>22324.400000000001</v>
      </c>
      <c r="H707" s="7">
        <f t="shared" si="313"/>
        <v>22324.400000000001</v>
      </c>
    </row>
    <row r="708" spans="1:8" s="144" customFormat="1" ht="31.5" x14ac:dyDescent="0.25">
      <c r="A708" s="158" t="s">
        <v>22</v>
      </c>
      <c r="B708" s="3" t="s">
        <v>840</v>
      </c>
      <c r="C708" s="159" t="s">
        <v>32</v>
      </c>
      <c r="D708" s="3" t="s">
        <v>48</v>
      </c>
      <c r="E708" s="3" t="s">
        <v>65</v>
      </c>
      <c r="F708" s="7">
        <f>Ведомственная!G1185</f>
        <v>1362.4</v>
      </c>
      <c r="G708" s="7">
        <f>Ведомственная!H1185</f>
        <v>22324.400000000001</v>
      </c>
      <c r="H708" s="7">
        <f>Ведомственная!I1185</f>
        <v>22324.400000000001</v>
      </c>
    </row>
    <row r="709" spans="1:8" s="144" customFormat="1" ht="31.5" hidden="1" x14ac:dyDescent="0.25">
      <c r="A709" s="158" t="s">
        <v>91</v>
      </c>
      <c r="B709" s="3" t="s">
        <v>840</v>
      </c>
      <c r="C709" s="159" t="s">
        <v>50</v>
      </c>
      <c r="D709" s="3" t="s">
        <v>48</v>
      </c>
      <c r="E709" s="3" t="s">
        <v>65</v>
      </c>
      <c r="F709" s="7">
        <f>Ведомственная!G1186</f>
        <v>8363.6</v>
      </c>
      <c r="G709" s="7">
        <f>Ведомственная!H1186</f>
        <v>0</v>
      </c>
      <c r="H709" s="7">
        <f>Ведомственная!I1186</f>
        <v>0</v>
      </c>
    </row>
    <row r="710" spans="1:8" s="144" customFormat="1" hidden="1" x14ac:dyDescent="0.25">
      <c r="A710" s="158" t="s">
        <v>10</v>
      </c>
      <c r="B710" s="3" t="s">
        <v>840</v>
      </c>
      <c r="C710" s="159" t="s">
        <v>37</v>
      </c>
      <c r="D710" s="3" t="s">
        <v>48</v>
      </c>
      <c r="E710" s="3" t="s">
        <v>65</v>
      </c>
      <c r="F710" s="7">
        <f>Ведомственная!G1187</f>
        <v>12508</v>
      </c>
      <c r="G710" s="7">
        <f>Ведомственная!H1187</f>
        <v>0</v>
      </c>
      <c r="H710" s="7">
        <f>Ведомственная!I1187</f>
        <v>0</v>
      </c>
    </row>
    <row r="711" spans="1:8" s="144" customFormat="1" ht="47.25" x14ac:dyDescent="0.25">
      <c r="A711" s="158" t="s">
        <v>819</v>
      </c>
      <c r="B711" s="18" t="s">
        <v>820</v>
      </c>
      <c r="C711" s="3"/>
      <c r="D711" s="3"/>
      <c r="E711" s="3"/>
      <c r="F711" s="7">
        <f>Ведомственная!G1067</f>
        <v>0</v>
      </c>
      <c r="G711" s="7">
        <f>Ведомственная!H1067</f>
        <v>0</v>
      </c>
      <c r="H711" s="7">
        <f>Ведомственная!I1067</f>
        <v>20010</v>
      </c>
    </row>
    <row r="712" spans="1:8" s="144" customFormat="1" x14ac:dyDescent="0.25">
      <c r="A712" s="158" t="s">
        <v>452</v>
      </c>
      <c r="B712" s="20" t="s">
        <v>821</v>
      </c>
      <c r="C712" s="3"/>
      <c r="D712" s="3"/>
      <c r="E712" s="3"/>
      <c r="F712" s="7">
        <f>Ведомственная!G1068</f>
        <v>0</v>
      </c>
      <c r="G712" s="7">
        <f>Ведомственная!H1068</f>
        <v>0</v>
      </c>
      <c r="H712" s="7">
        <f>Ведомственная!I1068</f>
        <v>20010</v>
      </c>
    </row>
    <row r="713" spans="1:8" s="144" customFormat="1" ht="31.5" x14ac:dyDescent="0.25">
      <c r="A713" s="158" t="s">
        <v>91</v>
      </c>
      <c r="B713" s="20" t="s">
        <v>821</v>
      </c>
      <c r="C713" s="3" t="s">
        <v>50</v>
      </c>
      <c r="D713" s="3" t="s">
        <v>48</v>
      </c>
      <c r="E713" s="3" t="s">
        <v>20</v>
      </c>
      <c r="F713" s="7">
        <f>Ведомственная!G1069</f>
        <v>0</v>
      </c>
      <c r="G713" s="7">
        <f>Ведомственная!H1069</f>
        <v>0</v>
      </c>
      <c r="H713" s="7">
        <f>Ведомственная!I1069</f>
        <v>20010</v>
      </c>
    </row>
    <row r="714" spans="1:8" s="144" customFormat="1" x14ac:dyDescent="0.25">
      <c r="A714" s="158" t="s">
        <v>790</v>
      </c>
      <c r="B714" s="20" t="s">
        <v>791</v>
      </c>
      <c r="C714" s="20"/>
      <c r="D714" s="3"/>
      <c r="E714" s="3"/>
      <c r="F714" s="7">
        <f>F715+F757+F773</f>
        <v>2593697.1999999997</v>
      </c>
      <c r="G714" s="7">
        <f>G715+G757+G773</f>
        <v>2406176.0000000005</v>
      </c>
      <c r="H714" s="7">
        <f>H715+H757+H773</f>
        <v>2421580.1</v>
      </c>
    </row>
    <row r="715" spans="1:8" s="144" customFormat="1" ht="31.5" x14ac:dyDescent="0.25">
      <c r="A715" s="158" t="s">
        <v>792</v>
      </c>
      <c r="B715" s="69" t="s">
        <v>793</v>
      </c>
      <c r="C715" s="68"/>
      <c r="D715" s="3"/>
      <c r="E715" s="3"/>
      <c r="F715" s="7">
        <f>F716+F718+F721+F725+F730+F732+F734+F737+F740+F743+F746+F749+F755</f>
        <v>1727547.7999999998</v>
      </c>
      <c r="G715" s="7">
        <f t="shared" ref="G715:H715" si="314">G716+G718+G721+G725+G730+G732+G734+G737+G740+G743+G746+G749+G755</f>
        <v>1593519.9000000004</v>
      </c>
      <c r="H715" s="7">
        <f t="shared" si="314"/>
        <v>1608401.5000000002</v>
      </c>
    </row>
    <row r="716" spans="1:8" s="144" customFormat="1" ht="94.5" x14ac:dyDescent="0.25">
      <c r="A716" s="158" t="s">
        <v>855</v>
      </c>
      <c r="B716" s="20" t="s">
        <v>856</v>
      </c>
      <c r="C716" s="3"/>
      <c r="D716" s="3"/>
      <c r="E716" s="3"/>
      <c r="F716" s="7">
        <f>F717</f>
        <v>38837</v>
      </c>
      <c r="G716" s="7">
        <f t="shared" ref="G716:H716" si="315">G717</f>
        <v>38837</v>
      </c>
      <c r="H716" s="7">
        <f t="shared" si="315"/>
        <v>38837</v>
      </c>
    </row>
    <row r="717" spans="1:8" s="144" customFormat="1" x14ac:dyDescent="0.25">
      <c r="A717" s="158" t="s">
        <v>19</v>
      </c>
      <c r="B717" s="20" t="s">
        <v>856</v>
      </c>
      <c r="C717" s="3" t="s">
        <v>40</v>
      </c>
      <c r="D717" s="3" t="s">
        <v>14</v>
      </c>
      <c r="E717" s="3" t="s">
        <v>7</v>
      </c>
      <c r="F717" s="7">
        <f>Ведомственная!G1248</f>
        <v>38837</v>
      </c>
      <c r="G717" s="7">
        <f>Ведомственная!H1248</f>
        <v>38837</v>
      </c>
      <c r="H717" s="7">
        <f>Ведомственная!I1248</f>
        <v>38837</v>
      </c>
    </row>
    <row r="718" spans="1:8" s="144" customFormat="1" ht="78.75" x14ac:dyDescent="0.25">
      <c r="A718" s="157" t="s">
        <v>841</v>
      </c>
      <c r="B718" s="30" t="s">
        <v>842</v>
      </c>
      <c r="C718" s="141"/>
      <c r="D718" s="3"/>
      <c r="E718" s="3"/>
      <c r="F718" s="7">
        <f>F719+F720</f>
        <v>5753.1</v>
      </c>
      <c r="G718" s="7">
        <f t="shared" ref="G718:H718" si="316">G719+G720</f>
        <v>5409.7</v>
      </c>
      <c r="H718" s="7">
        <f t="shared" si="316"/>
        <v>5424.8</v>
      </c>
    </row>
    <row r="719" spans="1:8" s="144" customFormat="1" ht="63" x14ac:dyDescent="0.25">
      <c r="A719" s="157" t="s">
        <v>21</v>
      </c>
      <c r="B719" s="30" t="s">
        <v>842</v>
      </c>
      <c r="C719" s="141" t="s">
        <v>31</v>
      </c>
      <c r="D719" s="3" t="s">
        <v>48</v>
      </c>
      <c r="E719" s="3" t="s">
        <v>65</v>
      </c>
      <c r="F719" s="7">
        <f>Ведомственная!G1191</f>
        <v>5435.8</v>
      </c>
      <c r="G719" s="7">
        <f>Ведомственная!H1191</f>
        <v>5092.3999999999996</v>
      </c>
      <c r="H719" s="7">
        <f>Ведомственная!I1191</f>
        <v>5107.5</v>
      </c>
    </row>
    <row r="720" spans="1:8" s="144" customFormat="1" ht="31.5" x14ac:dyDescent="0.25">
      <c r="A720" s="157" t="s">
        <v>22</v>
      </c>
      <c r="B720" s="30" t="s">
        <v>842</v>
      </c>
      <c r="C720" s="141" t="s">
        <v>32</v>
      </c>
      <c r="D720" s="3" t="s">
        <v>48</v>
      </c>
      <c r="E720" s="3" t="s">
        <v>65</v>
      </c>
      <c r="F720" s="7">
        <f>Ведомственная!G1192</f>
        <v>317.3</v>
      </c>
      <c r="G720" s="7">
        <f>Ведомственная!H1192</f>
        <v>317.3</v>
      </c>
      <c r="H720" s="7">
        <f>Ведомственная!I1192</f>
        <v>317.3</v>
      </c>
    </row>
    <row r="721" spans="1:8" s="144" customFormat="1" ht="94.5" x14ac:dyDescent="0.25">
      <c r="A721" s="147" t="s">
        <v>446</v>
      </c>
      <c r="B721" s="142" t="s">
        <v>822</v>
      </c>
      <c r="C721" s="141"/>
      <c r="D721" s="3"/>
      <c r="E721" s="3"/>
      <c r="F721" s="7">
        <f>SUM(F722:F724)</f>
        <v>68092.5</v>
      </c>
      <c r="G721" s="7">
        <f t="shared" ref="G721:H721" si="317">SUM(G722:G724)</f>
        <v>65478.9</v>
      </c>
      <c r="H721" s="7">
        <f t="shared" si="317"/>
        <v>66556.5</v>
      </c>
    </row>
    <row r="722" spans="1:8" s="144" customFormat="1" ht="63" x14ac:dyDescent="0.25">
      <c r="A722" s="146" t="s">
        <v>21</v>
      </c>
      <c r="B722" s="142" t="s">
        <v>822</v>
      </c>
      <c r="C722" s="141" t="s">
        <v>31</v>
      </c>
      <c r="D722" s="3" t="s">
        <v>48</v>
      </c>
      <c r="E722" s="3" t="s">
        <v>20</v>
      </c>
      <c r="F722" s="7">
        <f>Ведомственная!G1073</f>
        <v>63582.1</v>
      </c>
      <c r="G722" s="7">
        <f>Ведомственная!H1073</f>
        <v>61458.400000000001</v>
      </c>
      <c r="H722" s="7">
        <f>Ведомственная!I1073</f>
        <v>62073</v>
      </c>
    </row>
    <row r="723" spans="1:8" s="144" customFormat="1" ht="31.5" x14ac:dyDescent="0.25">
      <c r="A723" s="157" t="s">
        <v>22</v>
      </c>
      <c r="B723" s="142" t="s">
        <v>822</v>
      </c>
      <c r="C723" s="141" t="s">
        <v>32</v>
      </c>
      <c r="D723" s="3" t="s">
        <v>48</v>
      </c>
      <c r="E723" s="3" t="s">
        <v>20</v>
      </c>
      <c r="F723" s="7">
        <f>Ведомственная!G1074</f>
        <v>4133.7</v>
      </c>
      <c r="G723" s="7">
        <f>Ведомственная!H1074</f>
        <v>3643.8</v>
      </c>
      <c r="H723" s="7">
        <f>Ведомственная!I1074</f>
        <v>4106.8</v>
      </c>
    </row>
    <row r="724" spans="1:8" s="144" customFormat="1" x14ac:dyDescent="0.25">
      <c r="A724" s="157" t="s">
        <v>19</v>
      </c>
      <c r="B724" s="142" t="s">
        <v>822</v>
      </c>
      <c r="C724" s="141" t="s">
        <v>40</v>
      </c>
      <c r="D724" s="3" t="s">
        <v>14</v>
      </c>
      <c r="E724" s="3" t="s">
        <v>7</v>
      </c>
      <c r="F724" s="7">
        <f>Ведомственная!G1250</f>
        <v>376.7</v>
      </c>
      <c r="G724" s="7">
        <f>Ведомственная!H1250</f>
        <v>376.7</v>
      </c>
      <c r="H724" s="7">
        <f>Ведомственная!I1250</f>
        <v>376.7</v>
      </c>
    </row>
    <row r="725" spans="1:8" s="144" customFormat="1" ht="78.75" x14ac:dyDescent="0.25">
      <c r="A725" s="157" t="s">
        <v>447</v>
      </c>
      <c r="B725" s="142" t="s">
        <v>823</v>
      </c>
      <c r="C725" s="141"/>
      <c r="D725" s="3"/>
      <c r="E725" s="3"/>
      <c r="F725" s="7">
        <f>SUM(F726:F729)</f>
        <v>1422113.0999999999</v>
      </c>
      <c r="G725" s="7">
        <f t="shared" ref="G725:H725" si="318">SUM(G726:G729)</f>
        <v>1293839.4000000001</v>
      </c>
      <c r="H725" s="7">
        <f t="shared" si="318"/>
        <v>1294796.2</v>
      </c>
    </row>
    <row r="726" spans="1:8" s="144" customFormat="1" ht="63" x14ac:dyDescent="0.25">
      <c r="A726" s="157" t="s">
        <v>21</v>
      </c>
      <c r="B726" s="142" t="s">
        <v>823</v>
      </c>
      <c r="C726" s="141" t="s">
        <v>31</v>
      </c>
      <c r="D726" s="3" t="s">
        <v>48</v>
      </c>
      <c r="E726" s="3" t="s">
        <v>20</v>
      </c>
      <c r="F726" s="7">
        <f>Ведомственная!G1076</f>
        <v>338064.9</v>
      </c>
      <c r="G726" s="7">
        <f>Ведомственная!H1076</f>
        <v>266732.5</v>
      </c>
      <c r="H726" s="7">
        <f>Ведомственная!I1076</f>
        <v>266931.59999999998</v>
      </c>
    </row>
    <row r="727" spans="1:8" s="144" customFormat="1" ht="31.5" x14ac:dyDescent="0.25">
      <c r="A727" s="157" t="s">
        <v>22</v>
      </c>
      <c r="B727" s="142" t="s">
        <v>823</v>
      </c>
      <c r="C727" s="141" t="s">
        <v>32</v>
      </c>
      <c r="D727" s="3" t="s">
        <v>48</v>
      </c>
      <c r="E727" s="3" t="s">
        <v>20</v>
      </c>
      <c r="F727" s="7">
        <f>Ведомственная!G1077</f>
        <v>10701</v>
      </c>
      <c r="G727" s="7">
        <f>Ведомственная!H1077</f>
        <v>14486.9</v>
      </c>
      <c r="H727" s="7">
        <f>Ведомственная!I1077</f>
        <v>14486.9</v>
      </c>
    </row>
    <row r="728" spans="1:8" s="144" customFormat="1" x14ac:dyDescent="0.25">
      <c r="A728" s="221" t="s">
        <v>91</v>
      </c>
      <c r="B728" s="142" t="s">
        <v>823</v>
      </c>
      <c r="C728" s="141" t="s">
        <v>50</v>
      </c>
      <c r="D728" s="3" t="s">
        <v>48</v>
      </c>
      <c r="E728" s="3" t="s">
        <v>20</v>
      </c>
      <c r="F728" s="7">
        <f>Ведомственная!G1078</f>
        <v>1052610</v>
      </c>
      <c r="G728" s="7">
        <f>Ведомственная!H1078</f>
        <v>993401.3</v>
      </c>
      <c r="H728" s="7">
        <f>Ведомственная!I1078</f>
        <v>994159</v>
      </c>
    </row>
    <row r="729" spans="1:8" s="144" customFormat="1" x14ac:dyDescent="0.25">
      <c r="A729" s="218"/>
      <c r="B729" s="142" t="s">
        <v>823</v>
      </c>
      <c r="C729" s="141" t="s">
        <v>50</v>
      </c>
      <c r="D729" s="3" t="s">
        <v>48</v>
      </c>
      <c r="E729" s="3" t="s">
        <v>24</v>
      </c>
      <c r="F729" s="7">
        <f>Ведомственная!G1129</f>
        <v>20737.2</v>
      </c>
      <c r="G729" s="7">
        <f>Ведомственная!H1129</f>
        <v>19218.7</v>
      </c>
      <c r="H729" s="7">
        <f>Ведомственная!I1129</f>
        <v>19218.7</v>
      </c>
    </row>
    <row r="730" spans="1:8" s="144" customFormat="1" ht="110.25" x14ac:dyDescent="0.25">
      <c r="A730" s="157" t="s">
        <v>459</v>
      </c>
      <c r="B730" s="142" t="s">
        <v>833</v>
      </c>
      <c r="C730" s="141"/>
      <c r="D730" s="3"/>
      <c r="E730" s="3"/>
      <c r="F730" s="7">
        <f>F731</f>
        <v>15128.8</v>
      </c>
      <c r="G730" s="7">
        <f t="shared" ref="G730:H730" si="319">G731</f>
        <v>16384.900000000001</v>
      </c>
      <c r="H730" s="7">
        <f t="shared" si="319"/>
        <v>16384.900000000001</v>
      </c>
    </row>
    <row r="731" spans="1:8" s="144" customFormat="1" ht="31.5" x14ac:dyDescent="0.25">
      <c r="A731" s="157" t="s">
        <v>91</v>
      </c>
      <c r="B731" s="142" t="s">
        <v>833</v>
      </c>
      <c r="C731" s="141" t="s">
        <v>50</v>
      </c>
      <c r="D731" s="3" t="s">
        <v>48</v>
      </c>
      <c r="E731" s="3" t="s">
        <v>24</v>
      </c>
      <c r="F731" s="7">
        <f>Ведомственная!G1131</f>
        <v>15128.8</v>
      </c>
      <c r="G731" s="7">
        <f>Ведомственная!H1131</f>
        <v>16384.900000000001</v>
      </c>
      <c r="H731" s="7">
        <f>Ведомственная!I1131</f>
        <v>16384.900000000001</v>
      </c>
    </row>
    <row r="732" spans="1:8" s="144" customFormat="1" ht="110.25" x14ac:dyDescent="0.25">
      <c r="A732" s="157" t="s">
        <v>857</v>
      </c>
      <c r="B732" s="142" t="s">
        <v>858</v>
      </c>
      <c r="C732" s="141"/>
      <c r="D732" s="3"/>
      <c r="E732" s="3"/>
      <c r="F732" s="7">
        <f>F733</f>
        <v>4656.8</v>
      </c>
      <c r="G732" s="7">
        <f t="shared" ref="G732:H732" si="320">G733</f>
        <v>4656.8</v>
      </c>
      <c r="H732" s="7">
        <f t="shared" si="320"/>
        <v>4656.8</v>
      </c>
    </row>
    <row r="733" spans="1:8" s="144" customFormat="1" x14ac:dyDescent="0.25">
      <c r="A733" s="157" t="s">
        <v>19</v>
      </c>
      <c r="B733" s="142" t="s">
        <v>858</v>
      </c>
      <c r="C733" s="141" t="s">
        <v>40</v>
      </c>
      <c r="D733" s="3" t="s">
        <v>14</v>
      </c>
      <c r="E733" s="3" t="s">
        <v>7</v>
      </c>
      <c r="F733" s="7">
        <f>Ведомственная!G1252</f>
        <v>4656.8</v>
      </c>
      <c r="G733" s="7">
        <f>Ведомственная!H1252</f>
        <v>4656.8</v>
      </c>
      <c r="H733" s="7">
        <f>Ведомственная!I1252</f>
        <v>4656.8</v>
      </c>
    </row>
    <row r="734" spans="1:8" s="144" customFormat="1" ht="173.25" x14ac:dyDescent="0.25">
      <c r="A734" s="157" t="s">
        <v>824</v>
      </c>
      <c r="B734" s="30" t="s">
        <v>825</v>
      </c>
      <c r="C734" s="30"/>
      <c r="D734" s="3"/>
      <c r="E734" s="3"/>
      <c r="F734" s="7">
        <f>Ведомственная!G1079</f>
        <v>5669.9</v>
      </c>
      <c r="G734" s="7">
        <f>Ведомственная!H1079</f>
        <v>5896.7000000000007</v>
      </c>
      <c r="H734" s="7">
        <f>Ведомственная!I1079</f>
        <v>6132.6</v>
      </c>
    </row>
    <row r="735" spans="1:8" s="144" customFormat="1" ht="31.5" x14ac:dyDescent="0.25">
      <c r="A735" s="157" t="s">
        <v>22</v>
      </c>
      <c r="B735" s="30" t="s">
        <v>825</v>
      </c>
      <c r="C735" s="30">
        <v>200</v>
      </c>
      <c r="D735" s="3" t="s">
        <v>48</v>
      </c>
      <c r="E735" s="3" t="s">
        <v>20</v>
      </c>
      <c r="F735" s="7">
        <f>Ведомственная!G1080</f>
        <v>1296.5</v>
      </c>
      <c r="G735" s="7">
        <f>Ведомственная!H1080</f>
        <v>1308.4000000000001</v>
      </c>
      <c r="H735" s="7">
        <f>Ведомственная!I1080</f>
        <v>1360.8</v>
      </c>
    </row>
    <row r="736" spans="1:8" s="144" customFormat="1" ht="31.5" x14ac:dyDescent="0.25">
      <c r="A736" s="157" t="s">
        <v>91</v>
      </c>
      <c r="B736" s="18" t="s">
        <v>825</v>
      </c>
      <c r="C736" s="18">
        <v>600</v>
      </c>
      <c r="D736" s="3" t="s">
        <v>48</v>
      </c>
      <c r="E736" s="3" t="s">
        <v>20</v>
      </c>
      <c r="F736" s="7">
        <f>Ведомственная!G1081</f>
        <v>4373.3999999999996</v>
      </c>
      <c r="G736" s="7">
        <f>Ведомственная!H1081</f>
        <v>4588.3</v>
      </c>
      <c r="H736" s="7">
        <f>Ведомственная!I1081</f>
        <v>4771.8</v>
      </c>
    </row>
    <row r="737" spans="1:8" s="144" customFormat="1" ht="204.75" x14ac:dyDescent="0.25">
      <c r="A737" s="157" t="s">
        <v>826</v>
      </c>
      <c r="B737" s="30" t="s">
        <v>827</v>
      </c>
      <c r="C737" s="30"/>
      <c r="D737" s="3"/>
      <c r="E737" s="3"/>
      <c r="F737" s="7">
        <f>Ведомственная!G1082</f>
        <v>17832.5</v>
      </c>
      <c r="G737" s="7">
        <f>Ведомственная!H1082</f>
        <v>17832.5</v>
      </c>
      <c r="H737" s="7">
        <f>Ведомственная!I1082</f>
        <v>17832.5</v>
      </c>
    </row>
    <row r="738" spans="1:8" s="144" customFormat="1" ht="31.5" x14ac:dyDescent="0.25">
      <c r="A738" s="157" t="s">
        <v>22</v>
      </c>
      <c r="B738" s="30" t="s">
        <v>827</v>
      </c>
      <c r="C738" s="30">
        <v>200</v>
      </c>
      <c r="D738" s="3" t="s">
        <v>48</v>
      </c>
      <c r="E738" s="3" t="s">
        <v>20</v>
      </c>
      <c r="F738" s="7">
        <f>Ведомственная!G1083</f>
        <v>16412.8</v>
      </c>
      <c r="G738" s="7">
        <f>Ведомственная!H1083</f>
        <v>16412.8</v>
      </c>
      <c r="H738" s="7">
        <f>Ведомственная!I1083</f>
        <v>16412.8</v>
      </c>
    </row>
    <row r="739" spans="1:8" s="144" customFormat="1" ht="31.5" x14ac:dyDescent="0.25">
      <c r="A739" s="157" t="s">
        <v>91</v>
      </c>
      <c r="B739" s="30" t="s">
        <v>827</v>
      </c>
      <c r="C739" s="30">
        <v>600</v>
      </c>
      <c r="D739" s="3" t="s">
        <v>48</v>
      </c>
      <c r="E739" s="3" t="s">
        <v>20</v>
      </c>
      <c r="F739" s="7">
        <f>Ведомственная!G1084</f>
        <v>1419.7</v>
      </c>
      <c r="G739" s="7">
        <f>Ведомственная!H1084</f>
        <v>1419.7</v>
      </c>
      <c r="H739" s="7">
        <f>Ведомственная!I1084</f>
        <v>1419.7</v>
      </c>
    </row>
    <row r="740" spans="1:8" s="144" customFormat="1" ht="47.25" x14ac:dyDescent="0.25">
      <c r="A740" s="157" t="s">
        <v>448</v>
      </c>
      <c r="B740" s="142" t="s">
        <v>828</v>
      </c>
      <c r="C740" s="141"/>
      <c r="D740" s="3"/>
      <c r="E740" s="3"/>
      <c r="F740" s="7">
        <f>Ведомственная!G1085</f>
        <v>121087.4</v>
      </c>
      <c r="G740" s="7">
        <f>Ведомственная!H1085</f>
        <v>108588.59999999999</v>
      </c>
      <c r="H740" s="7">
        <f>Ведомственная!I1085</f>
        <v>103693.3</v>
      </c>
    </row>
    <row r="741" spans="1:8" s="144" customFormat="1" ht="31.5" x14ac:dyDescent="0.25">
      <c r="A741" s="157" t="s">
        <v>22</v>
      </c>
      <c r="B741" s="142" t="s">
        <v>828</v>
      </c>
      <c r="C741" s="141" t="s">
        <v>32</v>
      </c>
      <c r="D741" s="3" t="s">
        <v>48</v>
      </c>
      <c r="E741" s="3" t="s">
        <v>20</v>
      </c>
      <c r="F741" s="7">
        <f>Ведомственная!G1086</f>
        <v>23115.7</v>
      </c>
      <c r="G741" s="7">
        <f>Ведомственная!H1086</f>
        <v>19934.7</v>
      </c>
      <c r="H741" s="7">
        <f>Ведомственная!I1086</f>
        <v>19036</v>
      </c>
    </row>
    <row r="742" spans="1:8" s="144" customFormat="1" ht="31.5" x14ac:dyDescent="0.25">
      <c r="A742" s="157" t="s">
        <v>91</v>
      </c>
      <c r="B742" s="142" t="s">
        <v>828</v>
      </c>
      <c r="C742" s="141" t="s">
        <v>50</v>
      </c>
      <c r="D742" s="3" t="s">
        <v>48</v>
      </c>
      <c r="E742" s="3" t="s">
        <v>20</v>
      </c>
      <c r="F742" s="7">
        <f>Ведомственная!G1087</f>
        <v>97971.7</v>
      </c>
      <c r="G742" s="7">
        <f>Ведомственная!H1087</f>
        <v>88653.9</v>
      </c>
      <c r="H742" s="7">
        <f>Ведомственная!I1087</f>
        <v>84657.3</v>
      </c>
    </row>
    <row r="743" spans="1:8" s="144" customFormat="1" ht="47.25" x14ac:dyDescent="0.25">
      <c r="A743" s="157" t="s">
        <v>449</v>
      </c>
      <c r="B743" s="30" t="s">
        <v>829</v>
      </c>
      <c r="C743" s="30"/>
      <c r="D743" s="3"/>
      <c r="E743" s="3"/>
      <c r="F743" s="7">
        <f>Ведомственная!G1088</f>
        <v>10163.5</v>
      </c>
      <c r="G743" s="7">
        <f>Ведомственная!H1088</f>
        <v>10163.5</v>
      </c>
      <c r="H743" s="7">
        <f>Ведомственная!I1088</f>
        <v>10163.5</v>
      </c>
    </row>
    <row r="744" spans="1:8" s="144" customFormat="1" ht="31.5" x14ac:dyDescent="0.25">
      <c r="A744" s="157" t="s">
        <v>22</v>
      </c>
      <c r="B744" s="30" t="s">
        <v>829</v>
      </c>
      <c r="C744" s="141" t="s">
        <v>32</v>
      </c>
      <c r="D744" s="3" t="s">
        <v>48</v>
      </c>
      <c r="E744" s="3" t="s">
        <v>20</v>
      </c>
      <c r="F744" s="7">
        <f>Ведомственная!G1089</f>
        <v>5395.9</v>
      </c>
      <c r="G744" s="7">
        <f>Ведомственная!H1089</f>
        <v>5916.4</v>
      </c>
      <c r="H744" s="7">
        <f>Ведомственная!I1089</f>
        <v>5916.4</v>
      </c>
    </row>
    <row r="745" spans="1:8" s="144" customFormat="1" ht="31.5" x14ac:dyDescent="0.25">
      <c r="A745" s="157" t="s">
        <v>91</v>
      </c>
      <c r="B745" s="30" t="s">
        <v>829</v>
      </c>
      <c r="C745" s="141" t="s">
        <v>50</v>
      </c>
      <c r="D745" s="3" t="s">
        <v>48</v>
      </c>
      <c r="E745" s="3" t="s">
        <v>20</v>
      </c>
      <c r="F745" s="7">
        <f>Ведомственная!G1090</f>
        <v>4767.6000000000004</v>
      </c>
      <c r="G745" s="7">
        <f>Ведомственная!H1090</f>
        <v>4247.1000000000004</v>
      </c>
      <c r="H745" s="7">
        <f>Ведомственная!I1090</f>
        <v>4247.1000000000004</v>
      </c>
    </row>
    <row r="746" spans="1:8" s="144" customFormat="1" ht="47.25" x14ac:dyDescent="0.25">
      <c r="A746" s="157" t="s">
        <v>450</v>
      </c>
      <c r="B746" s="30" t="s">
        <v>830</v>
      </c>
      <c r="C746" s="141"/>
      <c r="D746" s="3"/>
      <c r="E746" s="3"/>
      <c r="F746" s="7">
        <f>F747+F748</f>
        <v>15266.900000000001</v>
      </c>
      <c r="G746" s="7">
        <f t="shared" ref="G746:H746" si="321">G747+G748</f>
        <v>15329.8</v>
      </c>
      <c r="H746" s="7">
        <f t="shared" si="321"/>
        <v>15329.8</v>
      </c>
    </row>
    <row r="747" spans="1:8" s="144" customFormat="1" ht="31.5" x14ac:dyDescent="0.25">
      <c r="A747" s="157" t="s">
        <v>22</v>
      </c>
      <c r="B747" s="30" t="s">
        <v>830</v>
      </c>
      <c r="C747" s="141" t="s">
        <v>32</v>
      </c>
      <c r="D747" s="3" t="s">
        <v>48</v>
      </c>
      <c r="E747" s="3" t="s">
        <v>20</v>
      </c>
      <c r="F747" s="7">
        <f>Ведомственная!G1092</f>
        <v>3050.3</v>
      </c>
      <c r="G747" s="7">
        <f>Ведомственная!H1092</f>
        <v>2881.8</v>
      </c>
      <c r="H747" s="7">
        <f>Ведомственная!I1092</f>
        <v>2881.8</v>
      </c>
    </row>
    <row r="748" spans="1:8" s="144" customFormat="1" ht="31.5" x14ac:dyDescent="0.25">
      <c r="A748" s="157" t="s">
        <v>91</v>
      </c>
      <c r="B748" s="30" t="s">
        <v>830</v>
      </c>
      <c r="C748" s="141" t="s">
        <v>50</v>
      </c>
      <c r="D748" s="3" t="s">
        <v>48</v>
      </c>
      <c r="E748" s="3" t="s">
        <v>20</v>
      </c>
      <c r="F748" s="7">
        <f>Ведомственная!G1093</f>
        <v>12216.6</v>
      </c>
      <c r="G748" s="7">
        <f>Ведомственная!H1093</f>
        <v>12448</v>
      </c>
      <c r="H748" s="7">
        <f>Ведомственная!I1093</f>
        <v>12448</v>
      </c>
    </row>
    <row r="749" spans="1:8" s="144" customFormat="1" ht="47.25" x14ac:dyDescent="0.25">
      <c r="A749" s="158" t="s">
        <v>438</v>
      </c>
      <c r="B749" s="20" t="s">
        <v>794</v>
      </c>
      <c r="C749" s="3"/>
      <c r="D749" s="3"/>
      <c r="E749" s="3"/>
      <c r="F749" s="7">
        <f>SUM(F750:F754)</f>
        <v>750</v>
      </c>
      <c r="G749" s="7">
        <f>SUM(G750:G754)</f>
        <v>8905.7999999999993</v>
      </c>
      <c r="H749" s="7">
        <f>SUM(H750:H754)</f>
        <v>26397.299999999996</v>
      </c>
    </row>
    <row r="750" spans="1:8" s="144" customFormat="1" x14ac:dyDescent="0.25">
      <c r="A750" s="216" t="s">
        <v>22</v>
      </c>
      <c r="B750" s="20" t="s">
        <v>794</v>
      </c>
      <c r="C750" s="3" t="s">
        <v>32</v>
      </c>
      <c r="D750" s="3" t="s">
        <v>48</v>
      </c>
      <c r="E750" s="3" t="s">
        <v>17</v>
      </c>
      <c r="F750" s="7">
        <f>Ведомственная!G1001</f>
        <v>0</v>
      </c>
      <c r="G750" s="7">
        <f>Ведомственная!H1001</f>
        <v>650</v>
      </c>
      <c r="H750" s="7">
        <f>Ведомственная!I1001</f>
        <v>0</v>
      </c>
    </row>
    <row r="751" spans="1:8" s="144" customFormat="1" x14ac:dyDescent="0.25">
      <c r="A751" s="220"/>
      <c r="B751" s="20" t="s">
        <v>794</v>
      </c>
      <c r="C751" s="3" t="s">
        <v>32</v>
      </c>
      <c r="D751" s="3" t="s">
        <v>48</v>
      </c>
      <c r="E751" s="3" t="s">
        <v>20</v>
      </c>
      <c r="F751" s="7">
        <f>Ведомственная!G1095</f>
        <v>0</v>
      </c>
      <c r="G751" s="7">
        <f>Ведомственная!H1095</f>
        <v>2100</v>
      </c>
      <c r="H751" s="7">
        <f>Ведомственная!I1095</f>
        <v>5000</v>
      </c>
    </row>
    <row r="752" spans="1:8" s="144" customFormat="1" x14ac:dyDescent="0.25">
      <c r="A752" s="216" t="s">
        <v>91</v>
      </c>
      <c r="B752" s="20" t="s">
        <v>794</v>
      </c>
      <c r="C752" s="3" t="s">
        <v>50</v>
      </c>
      <c r="D752" s="3" t="s">
        <v>48</v>
      </c>
      <c r="E752" s="3" t="s">
        <v>17</v>
      </c>
      <c r="F752" s="7">
        <f>Ведомственная!G1002</f>
        <v>0</v>
      </c>
      <c r="G752" s="7">
        <f>Ведомственная!H1002</f>
        <v>3010.1</v>
      </c>
      <c r="H752" s="7">
        <f>Ведомственная!I1002</f>
        <v>20752.599999999999</v>
      </c>
    </row>
    <row r="753" spans="1:8" s="144" customFormat="1" x14ac:dyDescent="0.25">
      <c r="A753" s="219"/>
      <c r="B753" s="20" t="s">
        <v>794</v>
      </c>
      <c r="C753" s="3" t="s">
        <v>50</v>
      </c>
      <c r="D753" s="3" t="s">
        <v>48</v>
      </c>
      <c r="E753" s="3" t="s">
        <v>20</v>
      </c>
      <c r="F753" s="7">
        <f>Ведомственная!G1096</f>
        <v>500</v>
      </c>
      <c r="G753" s="7">
        <f>Ведомственная!H1096</f>
        <v>2413.6999999999998</v>
      </c>
      <c r="H753" s="7">
        <f>Ведомственная!I1096</f>
        <v>22.1</v>
      </c>
    </row>
    <row r="754" spans="1:8" s="144" customFormat="1" x14ac:dyDescent="0.25">
      <c r="A754" s="223"/>
      <c r="B754" s="20" t="s">
        <v>794</v>
      </c>
      <c r="C754" s="3" t="s">
        <v>50</v>
      </c>
      <c r="D754" s="3" t="s">
        <v>48</v>
      </c>
      <c r="E754" s="3" t="s">
        <v>24</v>
      </c>
      <c r="F754" s="7">
        <f>Ведомственная!G1133</f>
        <v>250</v>
      </c>
      <c r="G754" s="7">
        <f>Ведомственная!H1133</f>
        <v>732</v>
      </c>
      <c r="H754" s="7">
        <f>Ведомственная!I1133</f>
        <v>622.6</v>
      </c>
    </row>
    <row r="755" spans="1:8" s="144" customFormat="1" ht="31.5" x14ac:dyDescent="0.25">
      <c r="A755" s="158" t="s">
        <v>451</v>
      </c>
      <c r="B755" s="18" t="s">
        <v>831</v>
      </c>
      <c r="C755" s="3"/>
      <c r="D755" s="3"/>
      <c r="E755" s="3"/>
      <c r="F755" s="7">
        <f>Ведомственная!G1097</f>
        <v>2196.3000000000002</v>
      </c>
      <c r="G755" s="7">
        <f>Ведомственная!H1097</f>
        <v>2196.3000000000002</v>
      </c>
      <c r="H755" s="7">
        <f>Ведомственная!I1097</f>
        <v>2196.3000000000002</v>
      </c>
    </row>
    <row r="756" spans="1:8" s="144" customFormat="1" ht="31.5" x14ac:dyDescent="0.25">
      <c r="A756" s="158" t="s">
        <v>91</v>
      </c>
      <c r="B756" s="18" t="s">
        <v>831</v>
      </c>
      <c r="C756" s="3" t="s">
        <v>50</v>
      </c>
      <c r="D756" s="3" t="s">
        <v>48</v>
      </c>
      <c r="E756" s="3" t="s">
        <v>20</v>
      </c>
      <c r="F756" s="7">
        <f>Ведомственная!G1098</f>
        <v>2196.3000000000002</v>
      </c>
      <c r="G756" s="7">
        <f>Ведомственная!H1098</f>
        <v>2196.3000000000002</v>
      </c>
      <c r="H756" s="7">
        <f>Ведомственная!I1098</f>
        <v>2196.3000000000002</v>
      </c>
    </row>
    <row r="757" spans="1:8" s="144" customFormat="1" ht="31.5" x14ac:dyDescent="0.25">
      <c r="A757" s="158" t="s">
        <v>795</v>
      </c>
      <c r="B757" s="20" t="s">
        <v>796</v>
      </c>
      <c r="C757" s="20"/>
      <c r="D757" s="3"/>
      <c r="E757" s="3"/>
      <c r="F757" s="7">
        <f>F758+F762+F764+F767+F769+F771</f>
        <v>864936.69999999984</v>
      </c>
      <c r="G757" s="7">
        <f t="shared" ref="G757:H757" si="322">G758+G762+G764+G767+G769+G771</f>
        <v>811443.39999999979</v>
      </c>
      <c r="H757" s="7">
        <f t="shared" si="322"/>
        <v>811965.89999999979</v>
      </c>
    </row>
    <row r="758" spans="1:8" s="144" customFormat="1" ht="47.25" x14ac:dyDescent="0.25">
      <c r="A758" s="158" t="s">
        <v>429</v>
      </c>
      <c r="B758" s="18" t="s">
        <v>797</v>
      </c>
      <c r="C758" s="3"/>
      <c r="D758" s="3"/>
      <c r="E758" s="3"/>
      <c r="F758" s="7">
        <f>F759+F760+F761</f>
        <v>828481.39999999991</v>
      </c>
      <c r="G758" s="7">
        <f t="shared" ref="G758:H758" si="323">G759+G760+G761</f>
        <v>774804.19999999984</v>
      </c>
      <c r="H758" s="7">
        <f t="shared" si="323"/>
        <v>775326.69999999984</v>
      </c>
    </row>
    <row r="759" spans="1:8" s="144" customFormat="1" ht="63" x14ac:dyDescent="0.25">
      <c r="A759" s="158" t="s">
        <v>21</v>
      </c>
      <c r="B759" s="18" t="s">
        <v>797</v>
      </c>
      <c r="C759" s="3" t="s">
        <v>31</v>
      </c>
      <c r="D759" s="3" t="s">
        <v>48</v>
      </c>
      <c r="E759" s="3" t="s">
        <v>17</v>
      </c>
      <c r="F759" s="7">
        <f>Ведомственная!G1005</f>
        <v>25778.400000000001</v>
      </c>
      <c r="G759" s="7">
        <f>Ведомственная!H1005</f>
        <v>22672.400000000001</v>
      </c>
      <c r="H759" s="7">
        <f>Ведомственная!I1005</f>
        <v>23194.9</v>
      </c>
    </row>
    <row r="760" spans="1:8" s="144" customFormat="1" ht="31.5" x14ac:dyDescent="0.25">
      <c r="A760" s="158" t="s">
        <v>22</v>
      </c>
      <c r="B760" s="18" t="s">
        <v>797</v>
      </c>
      <c r="C760" s="3" t="s">
        <v>32</v>
      </c>
      <c r="D760" s="3" t="s">
        <v>48</v>
      </c>
      <c r="E760" s="3" t="s">
        <v>17</v>
      </c>
      <c r="F760" s="7">
        <f>Ведомственная!G1006</f>
        <v>340.8</v>
      </c>
      <c r="G760" s="7">
        <f>Ведомственная!H1006</f>
        <v>340.8</v>
      </c>
      <c r="H760" s="7">
        <f>Ведомственная!I1006</f>
        <v>340.8</v>
      </c>
    </row>
    <row r="761" spans="1:8" s="144" customFormat="1" ht="31.5" x14ac:dyDescent="0.25">
      <c r="A761" s="157" t="s">
        <v>91</v>
      </c>
      <c r="B761" s="18" t="s">
        <v>797</v>
      </c>
      <c r="C761" s="3" t="s">
        <v>50</v>
      </c>
      <c r="D761" s="3" t="s">
        <v>48</v>
      </c>
      <c r="E761" s="3" t="s">
        <v>17</v>
      </c>
      <c r="F761" s="7">
        <f>Ведомственная!G1007</f>
        <v>802362.2</v>
      </c>
      <c r="G761" s="7">
        <f>Ведомственная!H1007</f>
        <v>751790.99999999988</v>
      </c>
      <c r="H761" s="7">
        <f>Ведомственная!I1007</f>
        <v>751790.99999999988</v>
      </c>
    </row>
    <row r="762" spans="1:8" s="144" customFormat="1" ht="94.5" x14ac:dyDescent="0.25">
      <c r="A762" s="157" t="s">
        <v>859</v>
      </c>
      <c r="B762" s="142" t="s">
        <v>860</v>
      </c>
      <c r="C762" s="141"/>
      <c r="D762" s="3"/>
      <c r="E762" s="3"/>
      <c r="F762" s="7">
        <f>F763</f>
        <v>31039.1</v>
      </c>
      <c r="G762" s="7">
        <f t="shared" ref="G762:H762" si="324">G763</f>
        <v>31039.1</v>
      </c>
      <c r="H762" s="7">
        <f t="shared" si="324"/>
        <v>31039.1</v>
      </c>
    </row>
    <row r="763" spans="1:8" s="144" customFormat="1" x14ac:dyDescent="0.25">
      <c r="A763" s="157" t="s">
        <v>19</v>
      </c>
      <c r="B763" s="142" t="s">
        <v>860</v>
      </c>
      <c r="C763" s="141">
        <v>300</v>
      </c>
      <c r="D763" s="3" t="s">
        <v>14</v>
      </c>
      <c r="E763" s="3" t="s">
        <v>7</v>
      </c>
      <c r="F763" s="7">
        <f>Ведомственная!G1255</f>
        <v>31039.1</v>
      </c>
      <c r="G763" s="7">
        <f>Ведомственная!H1255</f>
        <v>31039.1</v>
      </c>
      <c r="H763" s="7">
        <f>Ведомственная!I1255</f>
        <v>31039.1</v>
      </c>
    </row>
    <row r="764" spans="1:8" s="144" customFormat="1" ht="78.75" x14ac:dyDescent="0.25">
      <c r="A764" s="157" t="s">
        <v>798</v>
      </c>
      <c r="B764" s="20" t="s">
        <v>799</v>
      </c>
      <c r="C764" s="20"/>
      <c r="D764" s="3"/>
      <c r="E764" s="3"/>
      <c r="F764" s="7">
        <f>F765+F766</f>
        <v>700</v>
      </c>
      <c r="G764" s="7">
        <f t="shared" ref="G764:H764" si="325">G765+G766</f>
        <v>883.9</v>
      </c>
      <c r="H764" s="7">
        <f t="shared" si="325"/>
        <v>883.9</v>
      </c>
    </row>
    <row r="765" spans="1:8" s="144" customFormat="1" ht="31.5" x14ac:dyDescent="0.25">
      <c r="A765" s="157" t="s">
        <v>91</v>
      </c>
      <c r="B765" s="69" t="s">
        <v>799</v>
      </c>
      <c r="C765" s="68" t="s">
        <v>50</v>
      </c>
      <c r="D765" s="3" t="s">
        <v>48</v>
      </c>
      <c r="E765" s="3" t="s">
        <v>17</v>
      </c>
      <c r="F765" s="7">
        <f>Ведомственная!G1009</f>
        <v>700</v>
      </c>
      <c r="G765" s="7">
        <f>Ведомственная!H1009</f>
        <v>441.9</v>
      </c>
      <c r="H765" s="7">
        <f>Ведомственная!I1009</f>
        <v>883.9</v>
      </c>
    </row>
    <row r="766" spans="1:8" s="144" customFormat="1" ht="31.5" x14ac:dyDescent="0.25">
      <c r="A766" s="157" t="s">
        <v>91</v>
      </c>
      <c r="B766" s="69" t="s">
        <v>799</v>
      </c>
      <c r="C766" s="68" t="s">
        <v>50</v>
      </c>
      <c r="D766" s="3" t="s">
        <v>48</v>
      </c>
      <c r="E766" s="3" t="s">
        <v>20</v>
      </c>
      <c r="F766" s="7">
        <f>Ведомственная!G1101</f>
        <v>0</v>
      </c>
      <c r="G766" s="7">
        <f>Ведомственная!H1101</f>
        <v>442</v>
      </c>
      <c r="H766" s="7">
        <f>Ведомственная!I1101</f>
        <v>0</v>
      </c>
    </row>
    <row r="767" spans="1:8" s="144" customFormat="1" ht="63" x14ac:dyDescent="0.25">
      <c r="A767" s="157" t="s">
        <v>434</v>
      </c>
      <c r="B767" s="20" t="s">
        <v>800</v>
      </c>
      <c r="C767" s="68"/>
      <c r="D767" s="3"/>
      <c r="E767" s="3"/>
      <c r="F767" s="7">
        <f>F768</f>
        <v>563.5</v>
      </c>
      <c r="G767" s="7">
        <f t="shared" ref="G767:H767" si="326">G768</f>
        <v>563.5</v>
      </c>
      <c r="H767" s="7">
        <f t="shared" si="326"/>
        <v>563.5</v>
      </c>
    </row>
    <row r="768" spans="1:8" s="144" customFormat="1" ht="31.5" x14ac:dyDescent="0.25">
      <c r="A768" s="157" t="s">
        <v>91</v>
      </c>
      <c r="B768" s="69" t="s">
        <v>800</v>
      </c>
      <c r="C768" s="68" t="s">
        <v>50</v>
      </c>
      <c r="D768" s="3" t="s">
        <v>48</v>
      </c>
      <c r="E768" s="3" t="s">
        <v>17</v>
      </c>
      <c r="F768" s="7">
        <f>Ведомственная!G1011</f>
        <v>563.5</v>
      </c>
      <c r="G768" s="7">
        <f>Ведомственная!H1011</f>
        <v>563.5</v>
      </c>
      <c r="H768" s="7">
        <f>Ведомственная!I1011</f>
        <v>563.5</v>
      </c>
    </row>
    <row r="769" spans="1:8" s="144" customFormat="1" ht="78.75" x14ac:dyDescent="0.25">
      <c r="A769" s="157" t="s">
        <v>861</v>
      </c>
      <c r="B769" s="142" t="s">
        <v>862</v>
      </c>
      <c r="C769" s="141"/>
      <c r="D769" s="3"/>
      <c r="E769" s="3"/>
      <c r="F769" s="7">
        <f>F770</f>
        <v>3427.2</v>
      </c>
      <c r="G769" s="7">
        <f t="shared" ref="G769:H769" si="327">G770</f>
        <v>3427.2</v>
      </c>
      <c r="H769" s="7">
        <f t="shared" si="327"/>
        <v>3427.2</v>
      </c>
    </row>
    <row r="770" spans="1:8" s="144" customFormat="1" x14ac:dyDescent="0.25">
      <c r="A770" s="157" t="s">
        <v>19</v>
      </c>
      <c r="B770" s="142" t="s">
        <v>862</v>
      </c>
      <c r="C770" s="141" t="s">
        <v>40</v>
      </c>
      <c r="D770" s="3" t="s">
        <v>14</v>
      </c>
      <c r="E770" s="3" t="s">
        <v>7</v>
      </c>
      <c r="F770" s="7">
        <f>Ведомственная!G1257</f>
        <v>3427.2</v>
      </c>
      <c r="G770" s="7">
        <f>Ведомственная!H1257</f>
        <v>3427.2</v>
      </c>
      <c r="H770" s="7">
        <f>Ведомственная!I1257</f>
        <v>3427.2</v>
      </c>
    </row>
    <row r="771" spans="1:8" s="144" customFormat="1" ht="63" x14ac:dyDescent="0.25">
      <c r="A771" s="158" t="s">
        <v>440</v>
      </c>
      <c r="B771" s="69" t="s">
        <v>801</v>
      </c>
      <c r="C771" s="68"/>
      <c r="D771" s="3"/>
      <c r="E771" s="3"/>
      <c r="F771" s="7">
        <f>F772</f>
        <v>725.5</v>
      </c>
      <c r="G771" s="7">
        <f t="shared" ref="G771:H771" si="328">G772</f>
        <v>725.5</v>
      </c>
      <c r="H771" s="7">
        <f t="shared" si="328"/>
        <v>725.5</v>
      </c>
    </row>
    <row r="772" spans="1:8" s="144" customFormat="1" ht="31.5" x14ac:dyDescent="0.25">
      <c r="A772" s="158" t="s">
        <v>91</v>
      </c>
      <c r="B772" s="69" t="s">
        <v>801</v>
      </c>
      <c r="C772" s="68" t="s">
        <v>50</v>
      </c>
      <c r="D772" s="3" t="s">
        <v>48</v>
      </c>
      <c r="E772" s="3" t="s">
        <v>17</v>
      </c>
      <c r="F772" s="7">
        <f>Ведомственная!G1013</f>
        <v>725.5</v>
      </c>
      <c r="G772" s="7">
        <f>Ведомственная!H1013</f>
        <v>725.5</v>
      </c>
      <c r="H772" s="7">
        <f>Ведомственная!I1013</f>
        <v>725.5</v>
      </c>
    </row>
    <row r="773" spans="1:8" s="144" customFormat="1" ht="47.25" x14ac:dyDescent="0.25">
      <c r="A773" s="158" t="s">
        <v>843</v>
      </c>
      <c r="B773" s="18" t="s">
        <v>844</v>
      </c>
      <c r="C773" s="3"/>
      <c r="D773" s="3"/>
      <c r="E773" s="3"/>
      <c r="F773" s="7">
        <f>F774</f>
        <v>1212.7</v>
      </c>
      <c r="G773" s="7">
        <f t="shared" ref="G773:H773" si="329">G774</f>
        <v>1212.7</v>
      </c>
      <c r="H773" s="7">
        <f t="shared" si="329"/>
        <v>1212.7</v>
      </c>
    </row>
    <row r="774" spans="1:8" s="144" customFormat="1" ht="31.5" x14ac:dyDescent="0.25">
      <c r="A774" s="158" t="s">
        <v>476</v>
      </c>
      <c r="B774" s="3" t="s">
        <v>845</v>
      </c>
      <c r="C774" s="159"/>
      <c r="D774" s="3"/>
      <c r="E774" s="3"/>
      <c r="F774" s="7">
        <f>F775</f>
        <v>1212.7</v>
      </c>
      <c r="G774" s="7">
        <f t="shared" ref="G774:H774" si="330">G775</f>
        <v>1212.7</v>
      </c>
      <c r="H774" s="7">
        <f t="shared" si="330"/>
        <v>1212.7</v>
      </c>
    </row>
    <row r="775" spans="1:8" s="144" customFormat="1" x14ac:dyDescent="0.25">
      <c r="A775" s="158" t="s">
        <v>10</v>
      </c>
      <c r="B775" s="3" t="s">
        <v>845</v>
      </c>
      <c r="C775" s="159" t="s">
        <v>37</v>
      </c>
      <c r="D775" s="3" t="s">
        <v>48</v>
      </c>
      <c r="E775" s="3" t="s">
        <v>65</v>
      </c>
      <c r="F775" s="7">
        <f>Ведомственная!G1195</f>
        <v>1212.7</v>
      </c>
      <c r="G775" s="7">
        <f>Ведомственная!H1195</f>
        <v>1212.7</v>
      </c>
      <c r="H775" s="7">
        <f>Ведомственная!I1195</f>
        <v>1212.7</v>
      </c>
    </row>
    <row r="776" spans="1:8" s="144" customFormat="1" x14ac:dyDescent="0.25">
      <c r="A776" s="67" t="s">
        <v>164</v>
      </c>
      <c r="B776" s="20" t="s">
        <v>427</v>
      </c>
      <c r="C776" s="3"/>
      <c r="D776" s="3"/>
      <c r="E776" s="3"/>
      <c r="F776" s="7">
        <f>F777+F802+F809+F819+F830+F849</f>
        <v>1701089.2000000002</v>
      </c>
      <c r="G776" s="7">
        <f>G777+G802+G809+G819+G830+G849</f>
        <v>1646061.6</v>
      </c>
      <c r="H776" s="7">
        <f>H777+H802+H809+H819+H830+H849</f>
        <v>1645050.9999999998</v>
      </c>
    </row>
    <row r="777" spans="1:8" s="144" customFormat="1" ht="31.5" x14ac:dyDescent="0.25">
      <c r="A777" s="158" t="s">
        <v>628</v>
      </c>
      <c r="B777" s="20" t="s">
        <v>428</v>
      </c>
      <c r="C777" s="3"/>
      <c r="D777" s="3"/>
      <c r="E777" s="3"/>
      <c r="F777" s="7">
        <f>F778+F793+F795+F798</f>
        <v>1462895.4000000001</v>
      </c>
      <c r="G777" s="7">
        <f t="shared" ref="G777:H777" si="331">G778+G793+G795+G798</f>
        <v>1493363.5</v>
      </c>
      <c r="H777" s="7">
        <f t="shared" si="331"/>
        <v>1493397.8999999997</v>
      </c>
    </row>
    <row r="778" spans="1:8" s="144" customFormat="1" x14ac:dyDescent="0.25">
      <c r="A778" s="158" t="s">
        <v>251</v>
      </c>
      <c r="B778" s="20" t="s">
        <v>430</v>
      </c>
      <c r="C778" s="3"/>
      <c r="D778" s="3"/>
      <c r="E778" s="3"/>
      <c r="F778" s="7">
        <f>SUM(F779:F792)</f>
        <v>1419112.9000000001</v>
      </c>
      <c r="G778" s="7">
        <f t="shared" ref="G778:H778" si="332">SUM(G779:G792)</f>
        <v>1446800.5</v>
      </c>
      <c r="H778" s="7">
        <f t="shared" si="332"/>
        <v>1446733.7999999998</v>
      </c>
    </row>
    <row r="779" spans="1:8" s="144" customFormat="1" ht="33" customHeight="1" x14ac:dyDescent="0.25">
      <c r="A779" s="216" t="s">
        <v>21</v>
      </c>
      <c r="B779" s="20" t="s">
        <v>430</v>
      </c>
      <c r="C779" s="3" t="s">
        <v>31</v>
      </c>
      <c r="D779" s="3" t="s">
        <v>48</v>
      </c>
      <c r="E779" s="3" t="s">
        <v>17</v>
      </c>
      <c r="F779" s="7">
        <f>Ведомственная!G1017</f>
        <v>18587.400000000001</v>
      </c>
      <c r="G779" s="7">
        <f>Ведомственная!H1017</f>
        <v>18486.400000000001</v>
      </c>
      <c r="H779" s="7">
        <f>Ведомственная!I1017</f>
        <v>18486.400000000001</v>
      </c>
    </row>
    <row r="780" spans="1:8" s="144" customFormat="1" ht="31.5" customHeight="1" x14ac:dyDescent="0.25">
      <c r="A780" s="219"/>
      <c r="B780" s="20" t="s">
        <v>430</v>
      </c>
      <c r="C780" s="3" t="s">
        <v>31</v>
      </c>
      <c r="D780" s="3" t="s">
        <v>48</v>
      </c>
      <c r="E780" s="3" t="s">
        <v>20</v>
      </c>
      <c r="F780" s="7">
        <f>Ведомственная!G1105</f>
        <v>125868.2</v>
      </c>
      <c r="G780" s="7">
        <f>Ведомственная!H1105</f>
        <v>116086.8</v>
      </c>
      <c r="H780" s="7">
        <f>Ведомственная!I1105</f>
        <v>116086.8</v>
      </c>
    </row>
    <row r="781" spans="1:8" s="144" customFormat="1" ht="31.5" customHeight="1" x14ac:dyDescent="0.25">
      <c r="A781" s="220"/>
      <c r="B781" s="20" t="s">
        <v>430</v>
      </c>
      <c r="C781" s="3" t="s">
        <v>31</v>
      </c>
      <c r="D781" s="3" t="s">
        <v>48</v>
      </c>
      <c r="E781" s="3" t="s">
        <v>65</v>
      </c>
      <c r="F781" s="7">
        <f>Ведомственная!G1199</f>
        <v>10753</v>
      </c>
      <c r="G781" s="7">
        <f>Ведомственная!H1199</f>
        <v>10277.5</v>
      </c>
      <c r="H781" s="7">
        <f>Ведомственная!I1199</f>
        <v>10277.5</v>
      </c>
    </row>
    <row r="782" spans="1:8" s="144" customFormat="1" x14ac:dyDescent="0.25">
      <c r="A782" s="216" t="s">
        <v>22</v>
      </c>
      <c r="B782" s="20" t="s">
        <v>430</v>
      </c>
      <c r="C782" s="3" t="s">
        <v>32</v>
      </c>
      <c r="D782" s="3" t="s">
        <v>48</v>
      </c>
      <c r="E782" s="3" t="s">
        <v>17</v>
      </c>
      <c r="F782" s="7">
        <f>Ведомственная!G1018</f>
        <v>18895.400000000001</v>
      </c>
      <c r="G782" s="7">
        <f>Ведомственная!H1018</f>
        <v>17947.099999999999</v>
      </c>
      <c r="H782" s="7">
        <f>Ведомственная!I1018</f>
        <v>17947.099999999999</v>
      </c>
    </row>
    <row r="783" spans="1:8" s="144" customFormat="1" x14ac:dyDescent="0.25">
      <c r="A783" s="217"/>
      <c r="B783" s="20" t="s">
        <v>430</v>
      </c>
      <c r="C783" s="3" t="s">
        <v>32</v>
      </c>
      <c r="D783" s="3" t="s">
        <v>48</v>
      </c>
      <c r="E783" s="3" t="s">
        <v>20</v>
      </c>
      <c r="F783" s="7">
        <f>Ведомственная!G1106</f>
        <v>106279.1</v>
      </c>
      <c r="G783" s="7">
        <f>Ведомственная!H1106</f>
        <v>97652.800000000003</v>
      </c>
      <c r="H783" s="7">
        <f>Ведомственная!I1106</f>
        <v>97586.1</v>
      </c>
    </row>
    <row r="784" spans="1:8" s="144" customFormat="1" x14ac:dyDescent="0.25">
      <c r="A784" s="218"/>
      <c r="B784" s="20" t="s">
        <v>430</v>
      </c>
      <c r="C784" s="3" t="s">
        <v>32</v>
      </c>
      <c r="D784" s="3" t="s">
        <v>48</v>
      </c>
      <c r="E784" s="3" t="s">
        <v>65</v>
      </c>
      <c r="F784" s="7">
        <f>Ведомственная!G1200</f>
        <v>1282.3</v>
      </c>
      <c r="G784" s="7">
        <f>Ведомственная!H1200</f>
        <v>1331.3999999999996</v>
      </c>
      <c r="H784" s="7">
        <f>Ведомственная!I1200</f>
        <v>1331.3999999999996</v>
      </c>
    </row>
    <row r="785" spans="1:8" s="144" customFormat="1" x14ac:dyDescent="0.25">
      <c r="A785" s="157" t="s">
        <v>19</v>
      </c>
      <c r="B785" s="20" t="s">
        <v>430</v>
      </c>
      <c r="C785" s="3" t="s">
        <v>40</v>
      </c>
      <c r="D785" s="3" t="s">
        <v>14</v>
      </c>
      <c r="E785" s="3" t="s">
        <v>7</v>
      </c>
      <c r="F785" s="7">
        <f>Ведомственная!G1261</f>
        <v>145.69999999999999</v>
      </c>
      <c r="G785" s="7">
        <f>Ведомственная!H1261</f>
        <v>194.6</v>
      </c>
      <c r="H785" s="7">
        <f>Ведомственная!I1261</f>
        <v>194.6</v>
      </c>
    </row>
    <row r="786" spans="1:8" s="144" customFormat="1" x14ac:dyDescent="0.25">
      <c r="A786" s="216" t="s">
        <v>91</v>
      </c>
      <c r="B786" s="20" t="s">
        <v>430</v>
      </c>
      <c r="C786" s="3" t="s">
        <v>50</v>
      </c>
      <c r="D786" s="3" t="s">
        <v>48</v>
      </c>
      <c r="E786" s="3" t="s">
        <v>17</v>
      </c>
      <c r="F786" s="7">
        <f>Ведомственная!G1019</f>
        <v>519282.2</v>
      </c>
      <c r="G786" s="7">
        <f>Ведомственная!H1019</f>
        <v>539403.9</v>
      </c>
      <c r="H786" s="7">
        <f>Ведомственная!I1019</f>
        <v>539403.9</v>
      </c>
    </row>
    <row r="787" spans="1:8" s="144" customFormat="1" x14ac:dyDescent="0.25">
      <c r="A787" s="217"/>
      <c r="B787" s="20" t="s">
        <v>430</v>
      </c>
      <c r="C787" s="3" t="s">
        <v>50</v>
      </c>
      <c r="D787" s="3" t="s">
        <v>48</v>
      </c>
      <c r="E787" s="3" t="s">
        <v>20</v>
      </c>
      <c r="F787" s="7">
        <f>Ведомственная!G1107</f>
        <v>458120.6</v>
      </c>
      <c r="G787" s="7">
        <f>Ведомственная!H1107</f>
        <v>488995.1</v>
      </c>
      <c r="H787" s="7">
        <f>Ведомственная!I1107</f>
        <v>488995.1</v>
      </c>
    </row>
    <row r="788" spans="1:8" s="144" customFormat="1" x14ac:dyDescent="0.25">
      <c r="A788" s="217"/>
      <c r="B788" s="20" t="s">
        <v>430</v>
      </c>
      <c r="C788" s="3" t="s">
        <v>50</v>
      </c>
      <c r="D788" s="3" t="s">
        <v>48</v>
      </c>
      <c r="E788" s="3" t="s">
        <v>24</v>
      </c>
      <c r="F788" s="7">
        <f>Ведомственная!G1137</f>
        <v>151214.6</v>
      </c>
      <c r="G788" s="7">
        <f>Ведомственная!H1137</f>
        <v>148166.20000000001</v>
      </c>
      <c r="H788" s="7">
        <f>Ведомственная!I1137</f>
        <v>148166.20000000001</v>
      </c>
    </row>
    <row r="789" spans="1:8" s="144" customFormat="1" x14ac:dyDescent="0.25">
      <c r="A789" s="218"/>
      <c r="B789" s="20" t="s">
        <v>430</v>
      </c>
      <c r="C789" s="3" t="s">
        <v>50</v>
      </c>
      <c r="D789" s="3" t="s">
        <v>14</v>
      </c>
      <c r="E789" s="3" t="s">
        <v>7</v>
      </c>
      <c r="F789" s="7">
        <f>Ведомственная!G1262</f>
        <v>260.8</v>
      </c>
      <c r="G789" s="7">
        <f>Ведомственная!H1262</f>
        <v>390.4</v>
      </c>
      <c r="H789" s="7">
        <f>Ведомственная!I1262</f>
        <v>390.4</v>
      </c>
    </row>
    <row r="790" spans="1:8" s="144" customFormat="1" x14ac:dyDescent="0.25">
      <c r="A790" s="216" t="s">
        <v>10</v>
      </c>
      <c r="B790" s="20" t="s">
        <v>430</v>
      </c>
      <c r="C790" s="3" t="s">
        <v>37</v>
      </c>
      <c r="D790" s="3" t="s">
        <v>48</v>
      </c>
      <c r="E790" s="3" t="s">
        <v>17</v>
      </c>
      <c r="F790" s="7">
        <f>Ведомственная!G1020</f>
        <v>466.6</v>
      </c>
      <c r="G790" s="7">
        <f>Ведомственная!H1020</f>
        <v>466.6</v>
      </c>
      <c r="H790" s="7">
        <f>Ведомственная!I1020</f>
        <v>466.6</v>
      </c>
    </row>
    <row r="791" spans="1:8" s="144" customFormat="1" x14ac:dyDescent="0.25">
      <c r="A791" s="217"/>
      <c r="B791" s="20" t="s">
        <v>430</v>
      </c>
      <c r="C791" s="3" t="s">
        <v>37</v>
      </c>
      <c r="D791" s="3" t="s">
        <v>48</v>
      </c>
      <c r="E791" s="3" t="s">
        <v>20</v>
      </c>
      <c r="F791" s="7">
        <f>Ведомственная!G1108</f>
        <v>7864.4</v>
      </c>
      <c r="G791" s="7">
        <f>Ведомственная!H1108</f>
        <v>7309.2</v>
      </c>
      <c r="H791" s="7">
        <f>Ведомственная!I1108</f>
        <v>7309.2</v>
      </c>
    </row>
    <row r="792" spans="1:8" s="144" customFormat="1" x14ac:dyDescent="0.25">
      <c r="A792" s="218"/>
      <c r="B792" s="20" t="s">
        <v>430</v>
      </c>
      <c r="C792" s="3" t="s">
        <v>37</v>
      </c>
      <c r="D792" s="3" t="s">
        <v>48</v>
      </c>
      <c r="E792" s="3" t="s">
        <v>65</v>
      </c>
      <c r="F792" s="7">
        <f>Ведомственная!G1201</f>
        <v>92.6</v>
      </c>
      <c r="G792" s="7">
        <f>Ведомственная!H1201</f>
        <v>92.5</v>
      </c>
      <c r="H792" s="7">
        <f>Ведомственная!I1201</f>
        <v>92.5</v>
      </c>
    </row>
    <row r="793" spans="1:8" s="144" customFormat="1" ht="63" x14ac:dyDescent="0.25">
      <c r="A793" s="157" t="s">
        <v>460</v>
      </c>
      <c r="B793" s="30" t="s">
        <v>461</v>
      </c>
      <c r="C793" s="141"/>
      <c r="D793" s="3"/>
      <c r="E793" s="3"/>
      <c r="F793" s="7">
        <f>F794</f>
        <v>37199.699999999997</v>
      </c>
      <c r="G793" s="7">
        <f t="shared" ref="G793:H793" si="333">G794</f>
        <v>37573.9</v>
      </c>
      <c r="H793" s="7">
        <f t="shared" si="333"/>
        <v>37573.9</v>
      </c>
    </row>
    <row r="794" spans="1:8" s="144" customFormat="1" ht="31.5" x14ac:dyDescent="0.25">
      <c r="A794" s="157" t="s">
        <v>91</v>
      </c>
      <c r="B794" s="30" t="s">
        <v>461</v>
      </c>
      <c r="C794" s="141" t="s">
        <v>50</v>
      </c>
      <c r="D794" s="3" t="s">
        <v>48</v>
      </c>
      <c r="E794" s="3" t="s">
        <v>24</v>
      </c>
      <c r="F794" s="7">
        <f>Ведомственная!G1139</f>
        <v>37199.699999999997</v>
      </c>
      <c r="G794" s="7">
        <f>Ведомственная!H1139</f>
        <v>37573.9</v>
      </c>
      <c r="H794" s="7">
        <f>Ведомственная!I1139</f>
        <v>37573.9</v>
      </c>
    </row>
    <row r="795" spans="1:8" s="144" customFormat="1" ht="31.5" x14ac:dyDescent="0.25">
      <c r="A795" s="150" t="s">
        <v>474</v>
      </c>
      <c r="B795" s="141" t="s">
        <v>846</v>
      </c>
      <c r="C795" s="143"/>
      <c r="D795" s="3"/>
      <c r="E795" s="3"/>
      <c r="F795" s="7">
        <f>F796+F797</f>
        <v>3744.8</v>
      </c>
      <c r="G795" s="7">
        <f t="shared" ref="G795:H795" si="334">G796+G797</f>
        <v>4877.3</v>
      </c>
      <c r="H795" s="7">
        <f t="shared" si="334"/>
        <v>4877.3</v>
      </c>
    </row>
    <row r="796" spans="1:8" s="144" customFormat="1" ht="31.5" x14ac:dyDescent="0.25">
      <c r="A796" s="157" t="s">
        <v>22</v>
      </c>
      <c r="B796" s="141" t="s">
        <v>846</v>
      </c>
      <c r="C796" s="143" t="s">
        <v>32</v>
      </c>
      <c r="D796" s="3" t="s">
        <v>48</v>
      </c>
      <c r="E796" s="3" t="s">
        <v>65</v>
      </c>
      <c r="F796" s="7">
        <f>Ведомственная!G1203</f>
        <v>679.5</v>
      </c>
      <c r="G796" s="7">
        <f>Ведомственная!H1203</f>
        <v>4877.3</v>
      </c>
      <c r="H796" s="7">
        <f>Ведомственная!I1203</f>
        <v>4877.3</v>
      </c>
    </row>
    <row r="797" spans="1:8" s="185" customFormat="1" ht="31.5" x14ac:dyDescent="0.25">
      <c r="A797" s="186" t="s">
        <v>91</v>
      </c>
      <c r="B797" s="141" t="s">
        <v>846</v>
      </c>
      <c r="C797" s="143" t="s">
        <v>50</v>
      </c>
      <c r="D797" s="3" t="s">
        <v>48</v>
      </c>
      <c r="E797" s="3" t="s">
        <v>65</v>
      </c>
      <c r="F797" s="7">
        <f>Ведомственная!G1204</f>
        <v>3065.3</v>
      </c>
      <c r="G797" s="7">
        <f>Ведомственная!H1204</f>
        <v>0</v>
      </c>
      <c r="H797" s="7">
        <f>Ведомственная!I1204</f>
        <v>0</v>
      </c>
    </row>
    <row r="798" spans="1:8" s="144" customFormat="1" ht="94.5" x14ac:dyDescent="0.25">
      <c r="A798" s="157" t="s">
        <v>462</v>
      </c>
      <c r="B798" s="30" t="s">
        <v>463</v>
      </c>
      <c r="C798" s="141"/>
      <c r="D798" s="3"/>
      <c r="E798" s="3"/>
      <c r="F798" s="7">
        <f>SUM(F799:F801)</f>
        <v>2838</v>
      </c>
      <c r="G798" s="7">
        <f>SUM(G799:G801)</f>
        <v>4111.8</v>
      </c>
      <c r="H798" s="7">
        <f>SUM(H799:H801)</f>
        <v>4212.8999999999996</v>
      </c>
    </row>
    <row r="799" spans="1:8" s="144" customFormat="1" ht="31.5" x14ac:dyDescent="0.25">
      <c r="A799" s="157" t="s">
        <v>91</v>
      </c>
      <c r="B799" s="30" t="s">
        <v>463</v>
      </c>
      <c r="C799" s="141" t="s">
        <v>50</v>
      </c>
      <c r="D799" s="3" t="s">
        <v>48</v>
      </c>
      <c r="E799" s="3" t="s">
        <v>24</v>
      </c>
      <c r="F799" s="7">
        <f>Ведомственная!G1141</f>
        <v>1674.7</v>
      </c>
      <c r="G799" s="7">
        <f>Ведомственная!H1141</f>
        <v>2041.8</v>
      </c>
      <c r="H799" s="7">
        <f>Ведомственная!I1141</f>
        <v>2142.9</v>
      </c>
    </row>
    <row r="800" spans="1:8" s="200" customFormat="1" x14ac:dyDescent="0.25">
      <c r="A800" s="221" t="s">
        <v>10</v>
      </c>
      <c r="B800" s="30" t="s">
        <v>463</v>
      </c>
      <c r="C800" s="141" t="s">
        <v>37</v>
      </c>
      <c r="D800" s="3" t="s">
        <v>48</v>
      </c>
      <c r="E800" s="3" t="s">
        <v>24</v>
      </c>
      <c r="F800" s="7">
        <f>Ведомственная!G1142</f>
        <v>273.3</v>
      </c>
      <c r="G800" s="7">
        <f>Ведомственная!H1142</f>
        <v>0</v>
      </c>
      <c r="H800" s="7">
        <f>Ведомственная!I1142</f>
        <v>0</v>
      </c>
    </row>
    <row r="801" spans="1:8" s="144" customFormat="1" x14ac:dyDescent="0.25">
      <c r="A801" s="223"/>
      <c r="B801" s="30" t="s">
        <v>463</v>
      </c>
      <c r="C801" s="141" t="s">
        <v>37</v>
      </c>
      <c r="D801" s="3" t="s">
        <v>63</v>
      </c>
      <c r="E801" s="3" t="s">
        <v>17</v>
      </c>
      <c r="F801" s="7">
        <f>Ведомственная!G916</f>
        <v>890</v>
      </c>
      <c r="G801" s="7">
        <f>Ведомственная!H916</f>
        <v>2070</v>
      </c>
      <c r="H801" s="7">
        <f>Ведомственная!I916</f>
        <v>2070</v>
      </c>
    </row>
    <row r="802" spans="1:8" s="144" customFormat="1" ht="31.5" x14ac:dyDescent="0.25">
      <c r="A802" s="157" t="s">
        <v>431</v>
      </c>
      <c r="B802" s="20" t="s">
        <v>432</v>
      </c>
      <c r="C802" s="3"/>
      <c r="D802" s="3"/>
      <c r="E802" s="3"/>
      <c r="F802" s="7">
        <f>F803</f>
        <v>41131</v>
      </c>
      <c r="G802" s="7">
        <f t="shared" ref="G802:H802" si="335">G803</f>
        <v>12510</v>
      </c>
      <c r="H802" s="7">
        <f t="shared" si="335"/>
        <v>10</v>
      </c>
    </row>
    <row r="803" spans="1:8" s="144" customFormat="1" x14ac:dyDescent="0.25">
      <c r="A803" s="157" t="s">
        <v>18</v>
      </c>
      <c r="B803" s="20" t="s">
        <v>433</v>
      </c>
      <c r="C803" s="3"/>
      <c r="D803" s="3"/>
      <c r="E803" s="3"/>
      <c r="F803" s="7">
        <f>SUM(F804:F808)</f>
        <v>41131</v>
      </c>
      <c r="G803" s="7">
        <f t="shared" ref="G803:H803" si="336">SUM(G804:G808)</f>
        <v>12510</v>
      </c>
      <c r="H803" s="7">
        <f t="shared" si="336"/>
        <v>10</v>
      </c>
    </row>
    <row r="804" spans="1:8" s="144" customFormat="1" x14ac:dyDescent="0.25">
      <c r="A804" s="221" t="s">
        <v>22</v>
      </c>
      <c r="B804" s="20" t="s">
        <v>433</v>
      </c>
      <c r="C804" s="3" t="s">
        <v>32</v>
      </c>
      <c r="D804" s="3" t="s">
        <v>48</v>
      </c>
      <c r="E804" s="3" t="s">
        <v>17</v>
      </c>
      <c r="F804" s="7">
        <f>Ведомственная!G1023</f>
        <v>369.3</v>
      </c>
      <c r="G804" s="7">
        <f>Ведомственная!H1023</f>
        <v>0</v>
      </c>
      <c r="H804" s="7">
        <f>Ведомственная!I1023</f>
        <v>0</v>
      </c>
    </row>
    <row r="805" spans="1:8" s="144" customFormat="1" x14ac:dyDescent="0.25">
      <c r="A805" s="217"/>
      <c r="B805" s="20" t="s">
        <v>433</v>
      </c>
      <c r="C805" s="3" t="s">
        <v>32</v>
      </c>
      <c r="D805" s="3" t="s">
        <v>48</v>
      </c>
      <c r="E805" s="3" t="s">
        <v>20</v>
      </c>
      <c r="F805" s="7">
        <f>Ведомственная!G1111</f>
        <v>16370.7</v>
      </c>
      <c r="G805" s="7">
        <f>Ведомственная!H1111</f>
        <v>12500</v>
      </c>
      <c r="H805" s="7">
        <f>Ведомственная!I1111</f>
        <v>0</v>
      </c>
    </row>
    <row r="806" spans="1:8" s="144" customFormat="1" x14ac:dyDescent="0.25">
      <c r="A806" s="218"/>
      <c r="B806" s="20" t="s">
        <v>433</v>
      </c>
      <c r="C806" s="3" t="s">
        <v>32</v>
      </c>
      <c r="D806" s="3" t="s">
        <v>48</v>
      </c>
      <c r="E806" s="3" t="s">
        <v>65</v>
      </c>
      <c r="F806" s="7">
        <f>Ведомственная!G1207</f>
        <v>10</v>
      </c>
      <c r="G806" s="7">
        <f>Ведомственная!H1207</f>
        <v>10</v>
      </c>
      <c r="H806" s="7">
        <f>Ведомственная!I1207</f>
        <v>10</v>
      </c>
    </row>
    <row r="807" spans="1:8" s="144" customFormat="1" x14ac:dyDescent="0.25">
      <c r="A807" s="221" t="s">
        <v>91</v>
      </c>
      <c r="B807" s="20" t="s">
        <v>433</v>
      </c>
      <c r="C807" s="3" t="s">
        <v>50</v>
      </c>
      <c r="D807" s="3" t="s">
        <v>48</v>
      </c>
      <c r="E807" s="3" t="s">
        <v>17</v>
      </c>
      <c r="F807" s="7">
        <f>Ведомственная!G1024</f>
        <v>706.6</v>
      </c>
      <c r="G807" s="7">
        <f>Ведомственная!H1024</f>
        <v>0</v>
      </c>
      <c r="H807" s="7">
        <f>Ведомственная!I1024</f>
        <v>0</v>
      </c>
    </row>
    <row r="808" spans="1:8" s="144" customFormat="1" x14ac:dyDescent="0.25">
      <c r="A808" s="218"/>
      <c r="B808" s="20" t="s">
        <v>433</v>
      </c>
      <c r="C808" s="3" t="s">
        <v>50</v>
      </c>
      <c r="D808" s="3" t="s">
        <v>48</v>
      </c>
      <c r="E808" s="3" t="s">
        <v>20</v>
      </c>
      <c r="F808" s="7">
        <f>Ведомственная!G1112</f>
        <v>23674.400000000001</v>
      </c>
      <c r="G808" s="7">
        <f>Ведомственная!H1112</f>
        <v>0</v>
      </c>
      <c r="H808" s="7">
        <f>Ведомственная!I1112</f>
        <v>0</v>
      </c>
    </row>
    <row r="809" spans="1:8" s="144" customFormat="1" ht="31.5" x14ac:dyDescent="0.25">
      <c r="A809" s="157" t="s">
        <v>453</v>
      </c>
      <c r="B809" s="20" t="s">
        <v>480</v>
      </c>
      <c r="C809" s="3"/>
      <c r="D809" s="3"/>
      <c r="E809" s="3"/>
      <c r="F809" s="7">
        <f>F810+F817</f>
        <v>5459.9</v>
      </c>
      <c r="G809" s="7">
        <f t="shared" ref="G809:H809" si="337">G810+G817</f>
        <v>7670</v>
      </c>
      <c r="H809" s="7">
        <f t="shared" si="337"/>
        <v>7670</v>
      </c>
    </row>
    <row r="810" spans="1:8" s="144" customFormat="1" x14ac:dyDescent="0.25">
      <c r="A810" s="157" t="s">
        <v>18</v>
      </c>
      <c r="B810" s="20" t="s">
        <v>805</v>
      </c>
      <c r="C810" s="3"/>
      <c r="D810" s="3"/>
      <c r="E810" s="3"/>
      <c r="F810" s="7">
        <f>SUM(F811:F816)</f>
        <v>1459.9</v>
      </c>
      <c r="G810" s="7">
        <f t="shared" ref="G810:H810" si="338">SUM(G811:G816)</f>
        <v>2670</v>
      </c>
      <c r="H810" s="7">
        <f t="shared" si="338"/>
        <v>2670</v>
      </c>
    </row>
    <row r="811" spans="1:8" s="144" customFormat="1" x14ac:dyDescent="0.25">
      <c r="A811" s="221" t="s">
        <v>22</v>
      </c>
      <c r="B811" s="20" t="s">
        <v>805</v>
      </c>
      <c r="C811" s="3" t="s">
        <v>32</v>
      </c>
      <c r="D811" s="3" t="s">
        <v>48</v>
      </c>
      <c r="E811" s="3" t="s">
        <v>20</v>
      </c>
      <c r="F811" s="7">
        <f>Ведомственная!G1115</f>
        <v>120</v>
      </c>
      <c r="G811" s="7">
        <f>Ведомственная!H1115</f>
        <v>0</v>
      </c>
      <c r="H811" s="7">
        <f>Ведомственная!I1115</f>
        <v>0</v>
      </c>
    </row>
    <row r="812" spans="1:8" s="144" customFormat="1" x14ac:dyDescent="0.25">
      <c r="A812" s="218"/>
      <c r="B812" s="20" t="s">
        <v>805</v>
      </c>
      <c r="C812" s="3" t="s">
        <v>32</v>
      </c>
      <c r="D812" s="3" t="s">
        <v>48</v>
      </c>
      <c r="E812" s="3" t="s">
        <v>65</v>
      </c>
      <c r="F812" s="7">
        <f>Ведомственная!G1210</f>
        <v>480</v>
      </c>
      <c r="G812" s="7">
        <f>Ведомственная!H1210</f>
        <v>2490</v>
      </c>
      <c r="H812" s="7">
        <f>Ведомственная!I1210</f>
        <v>2490</v>
      </c>
    </row>
    <row r="813" spans="1:8" s="144" customFormat="1" x14ac:dyDescent="0.25">
      <c r="A813" s="157" t="s">
        <v>19</v>
      </c>
      <c r="B813" s="20" t="s">
        <v>805</v>
      </c>
      <c r="C813" s="3" t="s">
        <v>40</v>
      </c>
      <c r="D813" s="3" t="s">
        <v>48</v>
      </c>
      <c r="E813" s="3" t="s">
        <v>65</v>
      </c>
      <c r="F813" s="7">
        <f>Ведомственная!G1211</f>
        <v>214.9</v>
      </c>
      <c r="G813" s="7">
        <f>Ведомственная!H1211</f>
        <v>180</v>
      </c>
      <c r="H813" s="7">
        <f>Ведомственная!I1211</f>
        <v>180</v>
      </c>
    </row>
    <row r="814" spans="1:8" s="144" customFormat="1" x14ac:dyDescent="0.25">
      <c r="A814" s="221" t="s">
        <v>91</v>
      </c>
      <c r="B814" s="20" t="s">
        <v>805</v>
      </c>
      <c r="C814" s="3" t="s">
        <v>50</v>
      </c>
      <c r="D814" s="3" t="s">
        <v>48</v>
      </c>
      <c r="E814" s="3" t="s">
        <v>17</v>
      </c>
      <c r="F814" s="7">
        <f>Ведомственная!G1027</f>
        <v>30</v>
      </c>
      <c r="G814" s="7">
        <f>Ведомственная!H1027</f>
        <v>0</v>
      </c>
      <c r="H814" s="7">
        <f>Ведомственная!I1027</f>
        <v>0</v>
      </c>
    </row>
    <row r="815" spans="1:8" s="144" customFormat="1" x14ac:dyDescent="0.25">
      <c r="A815" s="217"/>
      <c r="B815" s="20" t="s">
        <v>805</v>
      </c>
      <c r="C815" s="3" t="s">
        <v>50</v>
      </c>
      <c r="D815" s="3" t="s">
        <v>48</v>
      </c>
      <c r="E815" s="3" t="s">
        <v>20</v>
      </c>
      <c r="F815" s="7">
        <f>Ведомственная!G1116</f>
        <v>115</v>
      </c>
      <c r="G815" s="7">
        <f>Ведомственная!H1116</f>
        <v>0</v>
      </c>
      <c r="H815" s="7">
        <f>Ведомственная!I1116</f>
        <v>0</v>
      </c>
    </row>
    <row r="816" spans="1:8" s="144" customFormat="1" x14ac:dyDescent="0.25">
      <c r="A816" s="218"/>
      <c r="B816" s="20" t="s">
        <v>805</v>
      </c>
      <c r="C816" s="3" t="s">
        <v>50</v>
      </c>
      <c r="D816" s="3" t="s">
        <v>48</v>
      </c>
      <c r="E816" s="3" t="s">
        <v>24</v>
      </c>
      <c r="F816" s="7">
        <f>Ведомственная!G1145</f>
        <v>500</v>
      </c>
      <c r="G816" s="7">
        <f>Ведомственная!H1145</f>
        <v>0</v>
      </c>
      <c r="H816" s="7">
        <f>Ведомственная!I1145</f>
        <v>0</v>
      </c>
    </row>
    <row r="817" spans="1:10" s="144" customFormat="1" ht="47.25" x14ac:dyDescent="0.25">
      <c r="A817" s="13" t="s">
        <v>479</v>
      </c>
      <c r="B817" s="18" t="s">
        <v>865</v>
      </c>
      <c r="C817" s="3"/>
      <c r="D817" s="3"/>
      <c r="E817" s="3"/>
      <c r="F817" s="7">
        <f>F818</f>
        <v>4000</v>
      </c>
      <c r="G817" s="7">
        <f t="shared" ref="G817:H817" si="339">G818</f>
        <v>5000</v>
      </c>
      <c r="H817" s="7">
        <f t="shared" si="339"/>
        <v>5000</v>
      </c>
    </row>
    <row r="818" spans="1:10" s="144" customFormat="1" x14ac:dyDescent="0.25">
      <c r="A818" s="158" t="s">
        <v>19</v>
      </c>
      <c r="B818" s="18" t="s">
        <v>865</v>
      </c>
      <c r="C818" s="3" t="s">
        <v>40</v>
      </c>
      <c r="D818" s="3" t="s">
        <v>14</v>
      </c>
      <c r="E818" s="3" t="s">
        <v>24</v>
      </c>
      <c r="F818" s="7">
        <f>Ведомственная!G1242</f>
        <v>4000</v>
      </c>
      <c r="G818" s="7">
        <f>Ведомственная!H1242</f>
        <v>5000</v>
      </c>
      <c r="H818" s="7">
        <f>Ведомственная!I1242</f>
        <v>5000</v>
      </c>
    </row>
    <row r="819" spans="1:10" s="144" customFormat="1" ht="63" x14ac:dyDescent="0.25">
      <c r="A819" s="157" t="s">
        <v>834</v>
      </c>
      <c r="B819" s="142" t="s">
        <v>454</v>
      </c>
      <c r="C819" s="141"/>
      <c r="D819" s="3"/>
      <c r="E819" s="3"/>
      <c r="F819" s="7">
        <f>F820+F826</f>
        <v>7836.5999999999995</v>
      </c>
      <c r="G819" s="7">
        <f>G820+G826</f>
        <v>11625.8</v>
      </c>
      <c r="H819" s="7">
        <f>H820+H826</f>
        <v>11625.8</v>
      </c>
    </row>
    <row r="820" spans="1:10" s="144" customFormat="1" x14ac:dyDescent="0.25">
      <c r="A820" s="157" t="s">
        <v>18</v>
      </c>
      <c r="B820" s="142" t="s">
        <v>455</v>
      </c>
      <c r="C820" s="141"/>
      <c r="D820" s="3"/>
      <c r="E820" s="3"/>
      <c r="F820" s="7">
        <f>SUM(F821:F825)</f>
        <v>1921.2</v>
      </c>
      <c r="G820" s="7">
        <f t="shared" ref="G820:H820" si="340">SUM(G821:G825)</f>
        <v>5350</v>
      </c>
      <c r="H820" s="7">
        <f t="shared" si="340"/>
        <v>5350</v>
      </c>
    </row>
    <row r="821" spans="1:10" s="144" customFormat="1" x14ac:dyDescent="0.25">
      <c r="A821" s="221" t="s">
        <v>22</v>
      </c>
      <c r="B821" s="141" t="s">
        <v>455</v>
      </c>
      <c r="C821" s="141" t="s">
        <v>32</v>
      </c>
      <c r="D821" s="3" t="s">
        <v>48</v>
      </c>
      <c r="E821" s="3" t="s">
        <v>48</v>
      </c>
      <c r="F821" s="7">
        <f>Ведомственная!G1169</f>
        <v>429</v>
      </c>
      <c r="G821" s="7">
        <f>Ведомственная!H1169</f>
        <v>2000</v>
      </c>
      <c r="H821" s="7">
        <f>Ведомственная!I1169</f>
        <v>2000</v>
      </c>
    </row>
    <row r="822" spans="1:10" s="144" customFormat="1" x14ac:dyDescent="0.25">
      <c r="A822" s="218"/>
      <c r="B822" s="141" t="s">
        <v>455</v>
      </c>
      <c r="C822" s="141" t="s">
        <v>32</v>
      </c>
      <c r="D822" s="3" t="s">
        <v>48</v>
      </c>
      <c r="E822" s="3" t="s">
        <v>65</v>
      </c>
      <c r="F822" s="7">
        <f>Ведомственная!G1214</f>
        <v>794.5</v>
      </c>
      <c r="G822" s="7">
        <f>Ведомственная!H1214</f>
        <v>2350</v>
      </c>
      <c r="H822" s="7">
        <f>Ведомственная!I1214</f>
        <v>2350</v>
      </c>
    </row>
    <row r="823" spans="1:10" s="180" customFormat="1" x14ac:dyDescent="0.25">
      <c r="A823" s="179" t="s">
        <v>19</v>
      </c>
      <c r="B823" s="141" t="s">
        <v>455</v>
      </c>
      <c r="C823" s="141" t="s">
        <v>40</v>
      </c>
      <c r="D823" s="3" t="s">
        <v>48</v>
      </c>
      <c r="E823" s="3" t="s">
        <v>48</v>
      </c>
      <c r="F823" s="7">
        <f>Ведомственная!G1170</f>
        <v>71</v>
      </c>
      <c r="G823" s="7">
        <f>Ведомственная!H1170</f>
        <v>0</v>
      </c>
      <c r="H823" s="7">
        <f>Ведомственная!I1170</f>
        <v>0</v>
      </c>
    </row>
    <row r="824" spans="1:10" s="171" customFormat="1" x14ac:dyDescent="0.25">
      <c r="A824" s="221" t="s">
        <v>91</v>
      </c>
      <c r="B824" s="142" t="s">
        <v>455</v>
      </c>
      <c r="C824" s="141" t="s">
        <v>50</v>
      </c>
      <c r="D824" s="3" t="s">
        <v>48</v>
      </c>
      <c r="E824" s="3" t="s">
        <v>20</v>
      </c>
      <c r="F824" s="7">
        <f>Ведомственная!G1119</f>
        <v>10</v>
      </c>
      <c r="G824" s="7">
        <f>Ведомственная!H1119</f>
        <v>0</v>
      </c>
      <c r="H824" s="7">
        <f>Ведомственная!I1119</f>
        <v>0</v>
      </c>
    </row>
    <row r="825" spans="1:10" s="144" customFormat="1" x14ac:dyDescent="0.25">
      <c r="A825" s="223"/>
      <c r="B825" s="142" t="s">
        <v>455</v>
      </c>
      <c r="C825" s="141" t="s">
        <v>50</v>
      </c>
      <c r="D825" s="3" t="s">
        <v>48</v>
      </c>
      <c r="E825" s="3" t="s">
        <v>24</v>
      </c>
      <c r="F825" s="7">
        <f>Ведомственная!G1148</f>
        <v>616.70000000000005</v>
      </c>
      <c r="G825" s="7">
        <f>Ведомственная!H1148</f>
        <v>1000</v>
      </c>
      <c r="H825" s="7">
        <f>Ведомственная!I1148</f>
        <v>1000</v>
      </c>
    </row>
    <row r="826" spans="1:10" s="144" customFormat="1" ht="31.5" x14ac:dyDescent="0.25">
      <c r="A826" s="157" t="s">
        <v>472</v>
      </c>
      <c r="B826" s="141" t="s">
        <v>838</v>
      </c>
      <c r="C826" s="141"/>
      <c r="D826" s="3"/>
      <c r="E826" s="3"/>
      <c r="F826" s="7">
        <f>SUM(F827:F829)</f>
        <v>5915.4</v>
      </c>
      <c r="G826" s="7">
        <f>SUM(G827:G829)</f>
        <v>6275.8</v>
      </c>
      <c r="H826" s="7">
        <f>SUM(H827:H829)</f>
        <v>6275.8</v>
      </c>
      <c r="I826" s="165"/>
      <c r="J826" s="165"/>
    </row>
    <row r="827" spans="1:10" s="144" customFormat="1" ht="63" x14ac:dyDescent="0.25">
      <c r="A827" s="146" t="s">
        <v>21</v>
      </c>
      <c r="B827" s="141" t="s">
        <v>838</v>
      </c>
      <c r="C827" s="141" t="s">
        <v>31</v>
      </c>
      <c r="D827" s="3" t="s">
        <v>48</v>
      </c>
      <c r="E827" s="3" t="s">
        <v>48</v>
      </c>
      <c r="F827" s="7">
        <f>Ведомственная!G1172+Ведомственная!G1300</f>
        <v>1209.4000000000001</v>
      </c>
      <c r="G827" s="7">
        <f>Ведомственная!H1172+Ведомственная!H1300</f>
        <v>5128.3999999999996</v>
      </c>
      <c r="H827" s="7">
        <f>Ведомственная!I1172+Ведомственная!I1300</f>
        <v>5128.3999999999996</v>
      </c>
      <c r="I827" s="165"/>
      <c r="J827" s="165"/>
    </row>
    <row r="828" spans="1:10" s="144" customFormat="1" ht="31.5" x14ac:dyDescent="0.25">
      <c r="A828" s="157" t="s">
        <v>22</v>
      </c>
      <c r="B828" s="141" t="s">
        <v>838</v>
      </c>
      <c r="C828" s="141" t="s">
        <v>32</v>
      </c>
      <c r="D828" s="3" t="s">
        <v>48</v>
      </c>
      <c r="E828" s="3" t="s">
        <v>48</v>
      </c>
      <c r="F828" s="7">
        <f>Ведомственная!G1173+Ведомственная!G1301</f>
        <v>256.09999999999997</v>
      </c>
      <c r="G828" s="7">
        <f>Ведомственная!H1173+Ведомственная!H1301</f>
        <v>1147.4000000000005</v>
      </c>
      <c r="H828" s="7">
        <f>Ведомственная!I1173+Ведомственная!I1301</f>
        <v>1147.4000000000005</v>
      </c>
    </row>
    <row r="829" spans="1:10" s="144" customFormat="1" ht="31.5" x14ac:dyDescent="0.25">
      <c r="A829" s="157" t="s">
        <v>91</v>
      </c>
      <c r="B829" s="141" t="s">
        <v>838</v>
      </c>
      <c r="C829" s="141" t="s">
        <v>50</v>
      </c>
      <c r="D829" s="3" t="s">
        <v>48</v>
      </c>
      <c r="E829" s="3" t="s">
        <v>48</v>
      </c>
      <c r="F829" s="7">
        <f>Ведомственная!G1174+Ведомственная!G1302</f>
        <v>4449.8999999999996</v>
      </c>
      <c r="G829" s="7">
        <f>Ведомственная!H1174+Ведомственная!H1302</f>
        <v>0</v>
      </c>
      <c r="H829" s="7">
        <f>Ведомственная!I1174+Ведомственная!I1302</f>
        <v>0</v>
      </c>
    </row>
    <row r="830" spans="1:10" s="144" customFormat="1" ht="47.25" x14ac:dyDescent="0.25">
      <c r="A830" s="157" t="s">
        <v>848</v>
      </c>
      <c r="B830" s="141" t="s">
        <v>471</v>
      </c>
      <c r="C830" s="143"/>
      <c r="D830" s="3"/>
      <c r="E830" s="3"/>
      <c r="F830" s="7">
        <f>F831+F838+F841+F844+F846+F836</f>
        <v>116915.09999999999</v>
      </c>
      <c r="G830" s="7">
        <f t="shared" ref="G830:H830" si="341">G831+G838+G841+G844+G846+G836</f>
        <v>98509.1</v>
      </c>
      <c r="H830" s="7">
        <f t="shared" si="341"/>
        <v>98575.8</v>
      </c>
    </row>
    <row r="831" spans="1:10" s="144" customFormat="1" x14ac:dyDescent="0.25">
      <c r="A831" s="157" t="s">
        <v>251</v>
      </c>
      <c r="B831" s="30" t="s">
        <v>849</v>
      </c>
      <c r="C831" s="141"/>
      <c r="D831" s="3"/>
      <c r="E831" s="3"/>
      <c r="F831" s="7">
        <f>SUM(F832:F835)</f>
        <v>79856.299999999988</v>
      </c>
      <c r="G831" s="7">
        <f t="shared" ref="G831:H831" si="342">SUM(G832:G835)</f>
        <v>70256</v>
      </c>
      <c r="H831" s="7">
        <f t="shared" si="342"/>
        <v>70322.7</v>
      </c>
    </row>
    <row r="832" spans="1:10" s="144" customFormat="1" ht="63" x14ac:dyDescent="0.25">
      <c r="A832" s="146" t="s">
        <v>21</v>
      </c>
      <c r="B832" s="30" t="s">
        <v>849</v>
      </c>
      <c r="C832" s="141" t="s">
        <v>31</v>
      </c>
      <c r="D832" s="3" t="s">
        <v>48</v>
      </c>
      <c r="E832" s="3" t="s">
        <v>65</v>
      </c>
      <c r="F832" s="7">
        <f>Ведомственная!G1217</f>
        <v>68744.399999999994</v>
      </c>
      <c r="G832" s="7">
        <f>Ведомственная!H1217</f>
        <v>59479.1</v>
      </c>
      <c r="H832" s="7">
        <f>Ведомственная!I1217</f>
        <v>59479.1</v>
      </c>
    </row>
    <row r="833" spans="1:8" s="144" customFormat="1" ht="63" x14ac:dyDescent="0.25">
      <c r="A833" s="146" t="s">
        <v>21</v>
      </c>
      <c r="B833" s="30" t="s">
        <v>849</v>
      </c>
      <c r="C833" s="141" t="s">
        <v>31</v>
      </c>
      <c r="D833" s="3" t="s">
        <v>63</v>
      </c>
      <c r="E833" s="3" t="s">
        <v>62</v>
      </c>
      <c r="F833" s="7">
        <f>SUM(Ведомственная!G1269)</f>
        <v>4145.8999999999996</v>
      </c>
      <c r="G833" s="7">
        <f>SUM(Ведомственная!H1269)</f>
        <v>3869</v>
      </c>
      <c r="H833" s="7">
        <f>SUM(Ведомственная!I1269)</f>
        <v>3869</v>
      </c>
    </row>
    <row r="834" spans="1:8" s="144" customFormat="1" ht="31.5" x14ac:dyDescent="0.25">
      <c r="A834" s="157" t="s">
        <v>22</v>
      </c>
      <c r="B834" s="30" t="s">
        <v>849</v>
      </c>
      <c r="C834" s="141" t="s">
        <v>32</v>
      </c>
      <c r="D834" s="3" t="s">
        <v>48</v>
      </c>
      <c r="E834" s="3" t="s">
        <v>65</v>
      </c>
      <c r="F834" s="7">
        <f>Ведомственная!G1218</f>
        <v>6802.8</v>
      </c>
      <c r="G834" s="7">
        <f>Ведомственная!H1218</f>
        <v>6744.7</v>
      </c>
      <c r="H834" s="7">
        <f>Ведомственная!I1218</f>
        <v>6811.4</v>
      </c>
    </row>
    <row r="835" spans="1:8" s="144" customFormat="1" x14ac:dyDescent="0.25">
      <c r="A835" s="157" t="s">
        <v>10</v>
      </c>
      <c r="B835" s="30" t="s">
        <v>849</v>
      </c>
      <c r="C835" s="141" t="s">
        <v>37</v>
      </c>
      <c r="D835" s="3" t="s">
        <v>48</v>
      </c>
      <c r="E835" s="3" t="s">
        <v>65</v>
      </c>
      <c r="F835" s="7">
        <f>Ведомственная!G1219</f>
        <v>163.19999999999999</v>
      </c>
      <c r="G835" s="7">
        <f>Ведомственная!H1219</f>
        <v>163.19999999999999</v>
      </c>
      <c r="H835" s="7">
        <f>Ведомственная!I1219</f>
        <v>163.19999999999999</v>
      </c>
    </row>
    <row r="836" spans="1:8" s="144" customFormat="1" x14ac:dyDescent="0.25">
      <c r="A836" s="157" t="s">
        <v>18</v>
      </c>
      <c r="B836" s="141" t="s">
        <v>850</v>
      </c>
      <c r="C836" s="141"/>
      <c r="D836" s="3"/>
      <c r="E836" s="3"/>
      <c r="F836" s="7">
        <f>F837</f>
        <v>240</v>
      </c>
      <c r="G836" s="7">
        <f t="shared" ref="G836:H836" si="343">G837</f>
        <v>0</v>
      </c>
      <c r="H836" s="7">
        <f t="shared" si="343"/>
        <v>0</v>
      </c>
    </row>
    <row r="837" spans="1:8" s="144" customFormat="1" ht="31.5" x14ac:dyDescent="0.25">
      <c r="A837" s="157" t="s">
        <v>22</v>
      </c>
      <c r="B837" s="141" t="s">
        <v>850</v>
      </c>
      <c r="C837" s="141" t="s">
        <v>32</v>
      </c>
      <c r="D837" s="3" t="s">
        <v>48</v>
      </c>
      <c r="E837" s="3" t="s">
        <v>65</v>
      </c>
      <c r="F837" s="7">
        <f>Ведомственная!G1221</f>
        <v>240</v>
      </c>
      <c r="G837" s="7">
        <f>Ведомственная!H1221</f>
        <v>0</v>
      </c>
      <c r="H837" s="7">
        <f>Ведомственная!I1221</f>
        <v>0</v>
      </c>
    </row>
    <row r="838" spans="1:8" s="144" customFormat="1" x14ac:dyDescent="0.25">
      <c r="A838" s="149" t="s">
        <v>27</v>
      </c>
      <c r="B838" s="151" t="s">
        <v>851</v>
      </c>
      <c r="C838" s="148"/>
      <c r="D838" s="3"/>
      <c r="E838" s="3"/>
      <c r="F838" s="7">
        <f>F839+F840</f>
        <v>34001.699999999997</v>
      </c>
      <c r="G838" s="7">
        <f t="shared" ref="G838:H838" si="344">G839+G840</f>
        <v>25432.699999999997</v>
      </c>
      <c r="H838" s="7">
        <f t="shared" si="344"/>
        <v>25432.699999999997</v>
      </c>
    </row>
    <row r="839" spans="1:8" s="144" customFormat="1" ht="63" x14ac:dyDescent="0.25">
      <c r="A839" s="149" t="s">
        <v>21</v>
      </c>
      <c r="B839" s="151" t="s">
        <v>851</v>
      </c>
      <c r="C839" s="148" t="s">
        <v>31</v>
      </c>
      <c r="D839" s="3" t="s">
        <v>48</v>
      </c>
      <c r="E839" s="3" t="s">
        <v>65</v>
      </c>
      <c r="F839" s="7">
        <f>Ведомственная!G1223</f>
        <v>34000.699999999997</v>
      </c>
      <c r="G839" s="7">
        <f>Ведомственная!H1223</f>
        <v>25431.699999999997</v>
      </c>
      <c r="H839" s="7">
        <f>Ведомственная!I1223</f>
        <v>25431.699999999997</v>
      </c>
    </row>
    <row r="840" spans="1:8" s="144" customFormat="1" ht="31.5" x14ac:dyDescent="0.25">
      <c r="A840" s="149" t="s">
        <v>22</v>
      </c>
      <c r="B840" s="151" t="s">
        <v>851</v>
      </c>
      <c r="C840" s="148" t="s">
        <v>32</v>
      </c>
      <c r="D840" s="3" t="s">
        <v>48</v>
      </c>
      <c r="E840" s="3" t="s">
        <v>65</v>
      </c>
      <c r="F840" s="7">
        <f>Ведомственная!G1224</f>
        <v>1</v>
      </c>
      <c r="G840" s="7">
        <f>Ведомственная!H1224</f>
        <v>1</v>
      </c>
      <c r="H840" s="7">
        <f>Ведомственная!I1224</f>
        <v>1</v>
      </c>
    </row>
    <row r="841" spans="1:8" s="144" customFormat="1" x14ac:dyDescent="0.25">
      <c r="A841" s="149" t="s">
        <v>36</v>
      </c>
      <c r="B841" s="151" t="s">
        <v>852</v>
      </c>
      <c r="C841" s="148"/>
      <c r="D841" s="3"/>
      <c r="E841" s="3"/>
      <c r="F841" s="7">
        <f>F842+F843</f>
        <v>428</v>
      </c>
      <c r="G841" s="7">
        <f t="shared" ref="G841:H841" si="345">G842+G843</f>
        <v>578</v>
      </c>
      <c r="H841" s="7">
        <f t="shared" si="345"/>
        <v>578</v>
      </c>
    </row>
    <row r="842" spans="1:8" s="144" customFormat="1" ht="31.5" x14ac:dyDescent="0.25">
      <c r="A842" s="149" t="s">
        <v>22</v>
      </c>
      <c r="B842" s="151" t="s">
        <v>852</v>
      </c>
      <c r="C842" s="148" t="s">
        <v>32</v>
      </c>
      <c r="D842" s="3" t="s">
        <v>48</v>
      </c>
      <c r="E842" s="3" t="s">
        <v>65</v>
      </c>
      <c r="F842" s="7">
        <f>Ведомственная!G1226</f>
        <v>426.5</v>
      </c>
      <c r="G842" s="7">
        <f>Ведомственная!H1226</f>
        <v>576.5</v>
      </c>
      <c r="H842" s="7">
        <f>Ведомственная!I1226</f>
        <v>576.5</v>
      </c>
    </row>
    <row r="843" spans="1:8" s="144" customFormat="1" x14ac:dyDescent="0.25">
      <c r="A843" s="157" t="s">
        <v>10</v>
      </c>
      <c r="B843" s="151" t="s">
        <v>852</v>
      </c>
      <c r="C843" s="148" t="s">
        <v>37</v>
      </c>
      <c r="D843" s="3" t="s">
        <v>48</v>
      </c>
      <c r="E843" s="3" t="s">
        <v>65</v>
      </c>
      <c r="F843" s="7">
        <f>Ведомственная!G1227</f>
        <v>1.5</v>
      </c>
      <c r="G843" s="7">
        <f>Ведомственная!H1227</f>
        <v>1.5</v>
      </c>
      <c r="H843" s="7">
        <f>Ведомственная!I1227</f>
        <v>1.5</v>
      </c>
    </row>
    <row r="844" spans="1:8" s="144" customFormat="1" ht="31.5" x14ac:dyDescent="0.25">
      <c r="A844" s="149" t="s">
        <v>38</v>
      </c>
      <c r="B844" s="151" t="s">
        <v>853</v>
      </c>
      <c r="C844" s="148"/>
      <c r="D844" s="3"/>
      <c r="E844" s="3"/>
      <c r="F844" s="7">
        <f>F845</f>
        <v>1416.1</v>
      </c>
      <c r="G844" s="7">
        <f t="shared" ref="G844:H844" si="346">G845</f>
        <v>1082.3</v>
      </c>
      <c r="H844" s="7">
        <f t="shared" si="346"/>
        <v>1082.3</v>
      </c>
    </row>
    <row r="845" spans="1:8" s="144" customFormat="1" ht="31.5" x14ac:dyDescent="0.25">
      <c r="A845" s="149" t="s">
        <v>22</v>
      </c>
      <c r="B845" s="151" t="s">
        <v>853</v>
      </c>
      <c r="C845" s="148" t="s">
        <v>32</v>
      </c>
      <c r="D845" s="3" t="s">
        <v>48</v>
      </c>
      <c r="E845" s="3" t="s">
        <v>65</v>
      </c>
      <c r="F845" s="7">
        <f>Ведомственная!G1229</f>
        <v>1416.1</v>
      </c>
      <c r="G845" s="7">
        <f>Ведомственная!H1229</f>
        <v>1082.3</v>
      </c>
      <c r="H845" s="7">
        <f>Ведомственная!I1229</f>
        <v>1082.3</v>
      </c>
    </row>
    <row r="846" spans="1:8" s="144" customFormat="1" ht="31.5" x14ac:dyDescent="0.25">
      <c r="A846" s="149" t="s">
        <v>478</v>
      </c>
      <c r="B846" s="151" t="s">
        <v>854</v>
      </c>
      <c r="C846" s="148"/>
      <c r="D846" s="3"/>
      <c r="E846" s="3"/>
      <c r="F846" s="7">
        <f>Ведомственная!G1230</f>
        <v>973</v>
      </c>
      <c r="G846" s="7">
        <f>Ведомственная!H1230</f>
        <v>1160.0999999999999</v>
      </c>
      <c r="H846" s="7">
        <f>Ведомственная!I1230</f>
        <v>1160.0999999999999</v>
      </c>
    </row>
    <row r="847" spans="1:8" s="144" customFormat="1" ht="31.5" x14ac:dyDescent="0.25">
      <c r="A847" s="149" t="s">
        <v>22</v>
      </c>
      <c r="B847" s="151" t="s">
        <v>854</v>
      </c>
      <c r="C847" s="148" t="s">
        <v>32</v>
      </c>
      <c r="D847" s="3" t="s">
        <v>48</v>
      </c>
      <c r="E847" s="3" t="s">
        <v>65</v>
      </c>
      <c r="F847" s="7">
        <f>Ведомственная!G1231</f>
        <v>903</v>
      </c>
      <c r="G847" s="7">
        <f>Ведомственная!H1231</f>
        <v>1090.0999999999999</v>
      </c>
      <c r="H847" s="7">
        <f>Ведомственная!I1231</f>
        <v>1090.0999999999999</v>
      </c>
    </row>
    <row r="848" spans="1:8" s="144" customFormat="1" x14ac:dyDescent="0.25">
      <c r="A848" s="157" t="s">
        <v>10</v>
      </c>
      <c r="B848" s="151" t="s">
        <v>854</v>
      </c>
      <c r="C848" s="148" t="s">
        <v>37</v>
      </c>
      <c r="D848" s="3" t="s">
        <v>48</v>
      </c>
      <c r="E848" s="3" t="s">
        <v>65</v>
      </c>
      <c r="F848" s="7">
        <f>Ведомственная!G1232</f>
        <v>70</v>
      </c>
      <c r="G848" s="7">
        <f>Ведомственная!H1232</f>
        <v>70</v>
      </c>
      <c r="H848" s="7">
        <f>Ведомственная!I1232</f>
        <v>70</v>
      </c>
    </row>
    <row r="849" spans="1:8" s="144" customFormat="1" ht="47.25" x14ac:dyDescent="0.25">
      <c r="A849" s="157" t="s">
        <v>718</v>
      </c>
      <c r="B849" s="20" t="s">
        <v>457</v>
      </c>
      <c r="C849" s="3"/>
      <c r="D849" s="3"/>
      <c r="E849" s="3"/>
      <c r="F849" s="7">
        <f>F850</f>
        <v>66851.199999999997</v>
      </c>
      <c r="G849" s="7">
        <f t="shared" ref="G849:H849" si="347">G850</f>
        <v>22383.199999999997</v>
      </c>
      <c r="H849" s="7">
        <f t="shared" si="347"/>
        <v>33771.5</v>
      </c>
    </row>
    <row r="850" spans="1:8" s="144" customFormat="1" x14ac:dyDescent="0.25">
      <c r="A850" s="157" t="s">
        <v>18</v>
      </c>
      <c r="B850" s="20" t="s">
        <v>458</v>
      </c>
      <c r="C850" s="3"/>
      <c r="D850" s="3"/>
      <c r="E850" s="3"/>
      <c r="F850" s="7">
        <f>SUM(F851:F855)</f>
        <v>66851.199999999997</v>
      </c>
      <c r="G850" s="7">
        <f t="shared" ref="G850:H850" si="348">SUM(G851:G855)</f>
        <v>22383.199999999997</v>
      </c>
      <c r="H850" s="7">
        <f t="shared" si="348"/>
        <v>33771.5</v>
      </c>
    </row>
    <row r="851" spans="1:8" s="144" customFormat="1" x14ac:dyDescent="0.25">
      <c r="A851" s="224" t="s">
        <v>22</v>
      </c>
      <c r="B851" s="20" t="s">
        <v>458</v>
      </c>
      <c r="C851" s="3" t="s">
        <v>32</v>
      </c>
      <c r="D851" s="3" t="s">
        <v>48</v>
      </c>
      <c r="E851" s="3" t="s">
        <v>17</v>
      </c>
      <c r="F851" s="7">
        <f>Ведомственная!G1030</f>
        <v>1343</v>
      </c>
      <c r="G851" s="7">
        <f>Ведомственная!H1030</f>
        <v>0</v>
      </c>
      <c r="H851" s="7">
        <f>Ведомственная!I1030</f>
        <v>1408.1</v>
      </c>
    </row>
    <row r="852" spans="1:8" s="144" customFormat="1" x14ac:dyDescent="0.25">
      <c r="A852" s="225"/>
      <c r="B852" s="20" t="s">
        <v>458</v>
      </c>
      <c r="C852" s="3" t="s">
        <v>32</v>
      </c>
      <c r="D852" s="3" t="s">
        <v>48</v>
      </c>
      <c r="E852" s="3" t="s">
        <v>20</v>
      </c>
      <c r="F852" s="7">
        <f>Ведомственная!G1122</f>
        <v>36101.300000000003</v>
      </c>
      <c r="G852" s="7">
        <f>Ведомственная!H1122</f>
        <v>0</v>
      </c>
      <c r="H852" s="7">
        <f>Ведомственная!I1122</f>
        <v>10600</v>
      </c>
    </row>
    <row r="853" spans="1:8" s="144" customFormat="1" x14ac:dyDescent="0.25">
      <c r="A853" s="221" t="s">
        <v>91</v>
      </c>
      <c r="B853" s="20" t="s">
        <v>458</v>
      </c>
      <c r="C853" s="3" t="s">
        <v>50</v>
      </c>
      <c r="D853" s="3" t="s">
        <v>48</v>
      </c>
      <c r="E853" s="3" t="s">
        <v>17</v>
      </c>
      <c r="F853" s="7">
        <f>Ведомственная!G1031</f>
        <v>14873.2</v>
      </c>
      <c r="G853" s="7">
        <f>Ведомственная!H1031</f>
        <v>5124.6000000000004</v>
      </c>
      <c r="H853" s="7">
        <f>Ведомственная!I1031</f>
        <v>6870.4000000000005</v>
      </c>
    </row>
    <row r="854" spans="1:8" s="144" customFormat="1" x14ac:dyDescent="0.25">
      <c r="A854" s="217"/>
      <c r="B854" s="20" t="s">
        <v>458</v>
      </c>
      <c r="C854" s="3" t="s">
        <v>50</v>
      </c>
      <c r="D854" s="3" t="s">
        <v>48</v>
      </c>
      <c r="E854" s="3" t="s">
        <v>20</v>
      </c>
      <c r="F854" s="7">
        <f>Ведомственная!G1123</f>
        <v>11851.2</v>
      </c>
      <c r="G854" s="7">
        <f>Ведомственная!H1123</f>
        <v>17258.599999999999</v>
      </c>
      <c r="H854" s="7">
        <f>Ведомственная!I1123</f>
        <v>14893</v>
      </c>
    </row>
    <row r="855" spans="1:8" s="200" customFormat="1" x14ac:dyDescent="0.25">
      <c r="A855" s="223"/>
      <c r="B855" s="20" t="s">
        <v>458</v>
      </c>
      <c r="C855" s="3" t="s">
        <v>50</v>
      </c>
      <c r="D855" s="3" t="s">
        <v>48</v>
      </c>
      <c r="E855" s="3" t="s">
        <v>24</v>
      </c>
      <c r="F855" s="7">
        <f>Ведомственная!G1153</f>
        <v>2682.5</v>
      </c>
      <c r="G855" s="7">
        <f>Ведомственная!H1153</f>
        <v>0</v>
      </c>
      <c r="H855" s="7">
        <f>Ведомственная!I1153</f>
        <v>0</v>
      </c>
    </row>
    <row r="856" spans="1:8" ht="47.25" x14ac:dyDescent="0.25">
      <c r="A856" s="53" t="s">
        <v>286</v>
      </c>
      <c r="B856" s="54" t="s">
        <v>285</v>
      </c>
      <c r="C856" s="54"/>
      <c r="D856" s="58"/>
      <c r="E856" s="58"/>
      <c r="F856" s="56">
        <f>F857</f>
        <v>178.5</v>
      </c>
      <c r="G856" s="56">
        <f t="shared" ref="G856:H856" si="349">G857</f>
        <v>178.5</v>
      </c>
      <c r="H856" s="56">
        <f t="shared" si="349"/>
        <v>178.5</v>
      </c>
    </row>
    <row r="857" spans="1:8" x14ac:dyDescent="0.25">
      <c r="A857" s="158" t="s">
        <v>168</v>
      </c>
      <c r="B857" s="159" t="s">
        <v>465</v>
      </c>
      <c r="C857" s="159"/>
      <c r="D857" s="3"/>
      <c r="E857" s="3"/>
      <c r="F857" s="7">
        <f>F858</f>
        <v>178.5</v>
      </c>
      <c r="G857" s="7">
        <f t="shared" ref="G857:H857" si="350">G858</f>
        <v>178.5</v>
      </c>
      <c r="H857" s="7">
        <f t="shared" si="350"/>
        <v>178.5</v>
      </c>
    </row>
    <row r="858" spans="1:8" ht="31.5" x14ac:dyDescent="0.25">
      <c r="A858" s="158" t="s">
        <v>466</v>
      </c>
      <c r="B858" s="159" t="s">
        <v>467</v>
      </c>
      <c r="C858" s="159"/>
      <c r="D858" s="3"/>
      <c r="E858" s="3"/>
      <c r="F858" s="7">
        <f>F859</f>
        <v>178.5</v>
      </c>
      <c r="G858" s="7">
        <f t="shared" ref="G858:H858" si="351">G859</f>
        <v>178.5</v>
      </c>
      <c r="H858" s="7">
        <f t="shared" si="351"/>
        <v>178.5</v>
      </c>
    </row>
    <row r="859" spans="1:8" x14ac:dyDescent="0.25">
      <c r="A859" s="158" t="s">
        <v>18</v>
      </c>
      <c r="B859" s="159" t="s">
        <v>468</v>
      </c>
      <c r="C859" s="159"/>
      <c r="D859" s="3"/>
      <c r="E859" s="3"/>
      <c r="F859" s="7">
        <f>F860</f>
        <v>178.5</v>
      </c>
      <c r="G859" s="7">
        <f t="shared" ref="G859:H859" si="352">G860</f>
        <v>178.5</v>
      </c>
      <c r="H859" s="7">
        <f t="shared" si="352"/>
        <v>178.5</v>
      </c>
    </row>
    <row r="860" spans="1:8" ht="31.5" x14ac:dyDescent="0.25">
      <c r="A860" s="158" t="s">
        <v>22</v>
      </c>
      <c r="B860" s="159" t="s">
        <v>468</v>
      </c>
      <c r="C860" s="159" t="s">
        <v>32</v>
      </c>
      <c r="D860" s="3" t="s">
        <v>48</v>
      </c>
      <c r="E860" s="3" t="s">
        <v>48</v>
      </c>
      <c r="F860" s="7">
        <f>Ведомственная!G1179</f>
        <v>178.5</v>
      </c>
      <c r="G860" s="7">
        <f>Ведомственная!H1179</f>
        <v>178.5</v>
      </c>
      <c r="H860" s="7">
        <f>Ведомственная!I1179</f>
        <v>178.5</v>
      </c>
    </row>
    <row r="861" spans="1:8" ht="31.5" x14ac:dyDescent="0.25">
      <c r="A861" s="53" t="s">
        <v>288</v>
      </c>
      <c r="B861" s="54" t="s">
        <v>287</v>
      </c>
      <c r="C861" s="54"/>
      <c r="D861" s="58"/>
      <c r="E861" s="58"/>
      <c r="F861" s="56">
        <f>F868+F877+F862</f>
        <v>541478.9</v>
      </c>
      <c r="G861" s="56">
        <f>G868+G877+G862</f>
        <v>491494.80000000005</v>
      </c>
      <c r="H861" s="56">
        <f>H868+H877+H862</f>
        <v>546599.6</v>
      </c>
    </row>
    <row r="862" spans="1:8" ht="31.5" x14ac:dyDescent="0.25">
      <c r="A862" s="158" t="s">
        <v>167</v>
      </c>
      <c r="B862" s="3" t="s">
        <v>716</v>
      </c>
      <c r="C862" s="3"/>
      <c r="D862" s="3"/>
      <c r="E862" s="3"/>
      <c r="F862" s="7">
        <f>F863</f>
        <v>15015</v>
      </c>
      <c r="G862" s="7">
        <f t="shared" ref="G862:H862" si="353">G863</f>
        <v>0</v>
      </c>
      <c r="H862" s="7">
        <f t="shared" si="353"/>
        <v>45821.2</v>
      </c>
    </row>
    <row r="863" spans="1:8" ht="31.5" x14ac:dyDescent="0.25">
      <c r="A863" s="158" t="s">
        <v>771</v>
      </c>
      <c r="B863" s="3" t="s">
        <v>772</v>
      </c>
      <c r="C863" s="3"/>
      <c r="D863" s="3"/>
      <c r="E863" s="3"/>
      <c r="F863" s="7">
        <f>F864+F866</f>
        <v>15015</v>
      </c>
      <c r="G863" s="7">
        <f t="shared" ref="G863:H863" si="354">G864+G866</f>
        <v>0</v>
      </c>
      <c r="H863" s="7">
        <f t="shared" si="354"/>
        <v>45821.2</v>
      </c>
    </row>
    <row r="864" spans="1:8" x14ac:dyDescent="0.25">
      <c r="A864" s="158" t="s">
        <v>773</v>
      </c>
      <c r="B864" s="3" t="s">
        <v>774</v>
      </c>
      <c r="C864" s="3"/>
      <c r="D864" s="3"/>
      <c r="E864" s="3"/>
      <c r="F864" s="7">
        <f>F865</f>
        <v>15015</v>
      </c>
      <c r="G864" s="7">
        <f t="shared" ref="G864:H864" si="355">G865</f>
        <v>0</v>
      </c>
      <c r="H864" s="7">
        <f t="shared" si="355"/>
        <v>0</v>
      </c>
    </row>
    <row r="865" spans="1:8" ht="31.5" x14ac:dyDescent="0.25">
      <c r="A865" s="158" t="s">
        <v>22</v>
      </c>
      <c r="B865" s="3" t="s">
        <v>774</v>
      </c>
      <c r="C865" s="3" t="s">
        <v>32</v>
      </c>
      <c r="D865" s="3" t="s">
        <v>9</v>
      </c>
      <c r="E865" s="3" t="s">
        <v>17</v>
      </c>
      <c r="F865" s="7">
        <f>Ведомственная!G1324</f>
        <v>15015</v>
      </c>
      <c r="G865" s="7">
        <f>Ведомственная!H1324</f>
        <v>0</v>
      </c>
      <c r="H865" s="7">
        <f>Ведомственная!I1324</f>
        <v>0</v>
      </c>
    </row>
    <row r="866" spans="1:8" ht="31.5" x14ac:dyDescent="0.25">
      <c r="A866" s="67" t="s">
        <v>775</v>
      </c>
      <c r="B866" s="3" t="s">
        <v>776</v>
      </c>
      <c r="C866" s="3"/>
      <c r="D866" s="3"/>
      <c r="E866" s="3"/>
      <c r="F866" s="7">
        <f>F867</f>
        <v>0</v>
      </c>
      <c r="G866" s="7">
        <f t="shared" ref="G866:H866" si="356">G867</f>
        <v>0</v>
      </c>
      <c r="H866" s="7">
        <f t="shared" si="356"/>
        <v>45821.2</v>
      </c>
    </row>
    <row r="867" spans="1:8" ht="31.5" x14ac:dyDescent="0.25">
      <c r="A867" s="158" t="s">
        <v>22</v>
      </c>
      <c r="B867" s="3" t="s">
        <v>776</v>
      </c>
      <c r="C867" s="3" t="s">
        <v>32</v>
      </c>
      <c r="D867" s="3" t="s">
        <v>9</v>
      </c>
      <c r="E867" s="3" t="s">
        <v>17</v>
      </c>
      <c r="F867" s="7">
        <f>Ведомственная!G1326</f>
        <v>0</v>
      </c>
      <c r="G867" s="7">
        <f>Ведомственная!H1326</f>
        <v>0</v>
      </c>
      <c r="H867" s="7">
        <f>Ведомственная!I1326</f>
        <v>45821.2</v>
      </c>
    </row>
    <row r="868" spans="1:8" x14ac:dyDescent="0.25">
      <c r="A868" s="75" t="s">
        <v>207</v>
      </c>
      <c r="B868" s="76" t="s">
        <v>483</v>
      </c>
      <c r="C868" s="76"/>
      <c r="D868" s="3"/>
      <c r="E868" s="3"/>
      <c r="F868" s="7">
        <f>F869+F872</f>
        <v>4094.8</v>
      </c>
      <c r="G868" s="7">
        <f t="shared" ref="G868:H868" si="357">G869+G872</f>
        <v>0</v>
      </c>
      <c r="H868" s="7">
        <f t="shared" si="357"/>
        <v>18994.5</v>
      </c>
    </row>
    <row r="869" spans="1:8" x14ac:dyDescent="0.25">
      <c r="A869" s="75" t="s">
        <v>500</v>
      </c>
      <c r="B869" s="76" t="s">
        <v>501</v>
      </c>
      <c r="C869" s="76"/>
      <c r="D869" s="3"/>
      <c r="E869" s="3"/>
      <c r="F869" s="7">
        <f>F870</f>
        <v>64.3</v>
      </c>
      <c r="G869" s="7">
        <f t="shared" ref="G869:H869" si="358">G870</f>
        <v>0</v>
      </c>
      <c r="H869" s="7">
        <f t="shared" si="358"/>
        <v>0</v>
      </c>
    </row>
    <row r="870" spans="1:8" ht="47.25" x14ac:dyDescent="0.25">
      <c r="A870" s="158" t="s">
        <v>778</v>
      </c>
      <c r="B870" s="76" t="s">
        <v>777</v>
      </c>
      <c r="C870" s="76"/>
      <c r="D870" s="3"/>
      <c r="E870" s="3"/>
      <c r="F870" s="7">
        <f>F871</f>
        <v>64.3</v>
      </c>
      <c r="G870" s="7">
        <f t="shared" ref="G870:H870" si="359">G871</f>
        <v>0</v>
      </c>
      <c r="H870" s="7">
        <f t="shared" si="359"/>
        <v>0</v>
      </c>
    </row>
    <row r="871" spans="1:8" x14ac:dyDescent="0.25">
      <c r="A871" s="158" t="s">
        <v>19</v>
      </c>
      <c r="B871" s="76" t="s">
        <v>777</v>
      </c>
      <c r="C871" s="76" t="s">
        <v>40</v>
      </c>
      <c r="D871" s="3" t="s">
        <v>9</v>
      </c>
      <c r="E871" s="3" t="s">
        <v>17</v>
      </c>
      <c r="F871" s="7">
        <f>Ведомственная!G1330</f>
        <v>64.3</v>
      </c>
      <c r="G871" s="7">
        <f>Ведомственная!H1330</f>
        <v>0</v>
      </c>
      <c r="H871" s="7">
        <f>Ведомственная!I1330</f>
        <v>0</v>
      </c>
    </row>
    <row r="872" spans="1:8" ht="31.5" x14ac:dyDescent="0.25">
      <c r="A872" s="158" t="s">
        <v>484</v>
      </c>
      <c r="B872" s="76" t="s">
        <v>485</v>
      </c>
      <c r="C872" s="76"/>
      <c r="D872" s="3"/>
      <c r="E872" s="3"/>
      <c r="F872" s="7">
        <f>F873+F875</f>
        <v>4030.5</v>
      </c>
      <c r="G872" s="7">
        <f t="shared" ref="G872:H872" si="360">G873+G875</f>
        <v>0</v>
      </c>
      <c r="H872" s="7">
        <f t="shared" si="360"/>
        <v>18994.5</v>
      </c>
    </row>
    <row r="873" spans="1:8" ht="31.5" x14ac:dyDescent="0.25">
      <c r="A873" s="158" t="s">
        <v>486</v>
      </c>
      <c r="B873" s="76" t="s">
        <v>487</v>
      </c>
      <c r="C873" s="76"/>
      <c r="D873" s="3"/>
      <c r="E873" s="3"/>
      <c r="F873" s="7">
        <f>F874</f>
        <v>4030.5</v>
      </c>
      <c r="G873" s="7">
        <f t="shared" ref="G873:H873" si="361">G874</f>
        <v>0</v>
      </c>
      <c r="H873" s="7">
        <f t="shared" si="361"/>
        <v>14862.4</v>
      </c>
    </row>
    <row r="874" spans="1:8" ht="31.5" x14ac:dyDescent="0.25">
      <c r="A874" s="158" t="s">
        <v>482</v>
      </c>
      <c r="B874" s="76" t="s">
        <v>487</v>
      </c>
      <c r="C874" s="76" t="s">
        <v>50</v>
      </c>
      <c r="D874" s="3" t="s">
        <v>48</v>
      </c>
      <c r="E874" s="3" t="s">
        <v>24</v>
      </c>
      <c r="F874" s="7">
        <f>Ведомственная!G1282</f>
        <v>4030.5</v>
      </c>
      <c r="G874" s="7">
        <f>Ведомственная!H1282</f>
        <v>0</v>
      </c>
      <c r="H874" s="7">
        <f>Ведомственная!I1282</f>
        <v>14862.4</v>
      </c>
    </row>
    <row r="875" spans="1:8" ht="78.75" x14ac:dyDescent="0.25">
      <c r="A875" s="75" t="s">
        <v>488</v>
      </c>
      <c r="B875" s="76" t="s">
        <v>489</v>
      </c>
      <c r="C875" s="76"/>
      <c r="D875" s="3"/>
      <c r="E875" s="3"/>
      <c r="F875" s="7">
        <f>F876</f>
        <v>0</v>
      </c>
      <c r="G875" s="7">
        <f t="shared" ref="G875:H875" si="362">G876</f>
        <v>0</v>
      </c>
      <c r="H875" s="7">
        <f t="shared" si="362"/>
        <v>4132.1000000000004</v>
      </c>
    </row>
    <row r="876" spans="1:8" ht="31.5" x14ac:dyDescent="0.25">
      <c r="A876" s="75" t="s">
        <v>482</v>
      </c>
      <c r="B876" s="76" t="s">
        <v>489</v>
      </c>
      <c r="C876" s="76" t="s">
        <v>50</v>
      </c>
      <c r="D876" s="3" t="s">
        <v>48</v>
      </c>
      <c r="E876" s="3" t="s">
        <v>24</v>
      </c>
      <c r="F876" s="7">
        <f>Ведомственная!G1284</f>
        <v>0</v>
      </c>
      <c r="G876" s="7">
        <f>Ведомственная!H1284</f>
        <v>0</v>
      </c>
      <c r="H876" s="7">
        <f>Ведомственная!I1284</f>
        <v>4132.1000000000004</v>
      </c>
    </row>
    <row r="877" spans="1:8" x14ac:dyDescent="0.25">
      <c r="A877" s="75" t="s">
        <v>164</v>
      </c>
      <c r="B877" s="76" t="s">
        <v>490</v>
      </c>
      <c r="C877" s="76"/>
      <c r="D877" s="3"/>
      <c r="E877" s="3"/>
      <c r="F877" s="7">
        <f>F878+F887+F892+F899+F906+F912</f>
        <v>522369.10000000003</v>
      </c>
      <c r="G877" s="7">
        <f>G878+G887+G892+G899+G906+G912</f>
        <v>491494.80000000005</v>
      </c>
      <c r="H877" s="7">
        <f>H878+H887+H892+H899+H906+H912</f>
        <v>481783.9</v>
      </c>
    </row>
    <row r="878" spans="1:8" ht="31.5" x14ac:dyDescent="0.25">
      <c r="A878" s="75" t="s">
        <v>504</v>
      </c>
      <c r="B878" s="76" t="s">
        <v>505</v>
      </c>
      <c r="C878" s="76"/>
      <c r="D878" s="3"/>
      <c r="E878" s="3"/>
      <c r="F878" s="7">
        <f>F879+F882+F885</f>
        <v>8234</v>
      </c>
      <c r="G878" s="7">
        <f t="shared" ref="G878:H878" si="363">G879+G882+G885</f>
        <v>6964.5</v>
      </c>
      <c r="H878" s="7">
        <f t="shared" si="363"/>
        <v>6964.5</v>
      </c>
    </row>
    <row r="879" spans="1:8" x14ac:dyDescent="0.25">
      <c r="A879" s="78" t="s">
        <v>27</v>
      </c>
      <c r="B879" s="76" t="s">
        <v>506</v>
      </c>
      <c r="C879" s="79"/>
      <c r="D879" s="3"/>
      <c r="E879" s="3"/>
      <c r="F879" s="7">
        <f>F880+F881</f>
        <v>7845.8</v>
      </c>
      <c r="G879" s="7">
        <f t="shared" ref="G879:H879" si="364">G880+G881</f>
        <v>6266</v>
      </c>
      <c r="H879" s="7">
        <f t="shared" si="364"/>
        <v>6266</v>
      </c>
    </row>
    <row r="880" spans="1:8" ht="63" x14ac:dyDescent="0.25">
      <c r="A880" s="78" t="s">
        <v>21</v>
      </c>
      <c r="B880" s="76" t="s">
        <v>506</v>
      </c>
      <c r="C880" s="79" t="s">
        <v>31</v>
      </c>
      <c r="D880" s="3" t="s">
        <v>9</v>
      </c>
      <c r="E880" s="3" t="s">
        <v>7</v>
      </c>
      <c r="F880" s="7">
        <f>Ведомственная!G1350</f>
        <v>7845.3</v>
      </c>
      <c r="G880" s="7">
        <f>Ведомственная!H1350</f>
        <v>6265.5</v>
      </c>
      <c r="H880" s="7">
        <f>Ведомственная!I1350</f>
        <v>6265.5</v>
      </c>
    </row>
    <row r="881" spans="1:8" ht="31.5" x14ac:dyDescent="0.25">
      <c r="A881" s="78" t="s">
        <v>22</v>
      </c>
      <c r="B881" s="76" t="s">
        <v>506</v>
      </c>
      <c r="C881" s="79" t="s">
        <v>32</v>
      </c>
      <c r="D881" s="3" t="s">
        <v>9</v>
      </c>
      <c r="E881" s="3" t="s">
        <v>7</v>
      </c>
      <c r="F881" s="7">
        <f>Ведомственная!G1351</f>
        <v>0.5</v>
      </c>
      <c r="G881" s="7">
        <f>Ведомственная!H1351</f>
        <v>0.5</v>
      </c>
      <c r="H881" s="7">
        <f>Ведомственная!I1351</f>
        <v>0.5</v>
      </c>
    </row>
    <row r="882" spans="1:8" x14ac:dyDescent="0.25">
      <c r="A882" s="78" t="s">
        <v>36</v>
      </c>
      <c r="B882" s="76" t="s">
        <v>507</v>
      </c>
      <c r="C882" s="79"/>
      <c r="D882" s="3"/>
      <c r="E882" s="3"/>
      <c r="F882" s="7">
        <f>F883+F884</f>
        <v>263.39999999999998</v>
      </c>
      <c r="G882" s="7">
        <f t="shared" ref="G882:H882" si="365">G883+G884</f>
        <v>263.5</v>
      </c>
      <c r="H882" s="7">
        <f t="shared" si="365"/>
        <v>263.5</v>
      </c>
    </row>
    <row r="883" spans="1:8" ht="31.5" x14ac:dyDescent="0.25">
      <c r="A883" s="78" t="s">
        <v>22</v>
      </c>
      <c r="B883" s="76" t="s">
        <v>507</v>
      </c>
      <c r="C883" s="79" t="s">
        <v>32</v>
      </c>
      <c r="D883" s="3" t="s">
        <v>9</v>
      </c>
      <c r="E883" s="3" t="s">
        <v>7</v>
      </c>
      <c r="F883" s="7">
        <f>Ведомственная!G1353</f>
        <v>262</v>
      </c>
      <c r="G883" s="7">
        <f>Ведомственная!H1353</f>
        <v>262.10000000000002</v>
      </c>
      <c r="H883" s="7">
        <f>Ведомственная!I1353</f>
        <v>262.10000000000002</v>
      </c>
    </row>
    <row r="884" spans="1:8" x14ac:dyDescent="0.25">
      <c r="A884" s="75" t="s">
        <v>10</v>
      </c>
      <c r="B884" s="76" t="s">
        <v>507</v>
      </c>
      <c r="C884" s="79" t="s">
        <v>37</v>
      </c>
      <c r="D884" s="3" t="s">
        <v>9</v>
      </c>
      <c r="E884" s="3" t="s">
        <v>7</v>
      </c>
      <c r="F884" s="7">
        <f>Ведомственная!G1354</f>
        <v>1.4</v>
      </c>
      <c r="G884" s="7">
        <f>Ведомственная!H1354</f>
        <v>1.4</v>
      </c>
      <c r="H884" s="7">
        <f>Ведомственная!I1354</f>
        <v>1.4</v>
      </c>
    </row>
    <row r="885" spans="1:8" ht="31.5" x14ac:dyDescent="0.25">
      <c r="A885" s="75" t="s">
        <v>39</v>
      </c>
      <c r="B885" s="76" t="s">
        <v>508</v>
      </c>
      <c r="C885" s="79"/>
      <c r="D885" s="3"/>
      <c r="E885" s="3"/>
      <c r="F885" s="7">
        <f>F886</f>
        <v>124.8</v>
      </c>
      <c r="G885" s="7">
        <f t="shared" ref="G885:H885" si="366">G886</f>
        <v>435</v>
      </c>
      <c r="H885" s="7">
        <f t="shared" si="366"/>
        <v>435</v>
      </c>
    </row>
    <row r="886" spans="1:8" ht="31.5" x14ac:dyDescent="0.25">
      <c r="A886" s="78" t="s">
        <v>22</v>
      </c>
      <c r="B886" s="76" t="s">
        <v>508</v>
      </c>
      <c r="C886" s="79" t="s">
        <v>32</v>
      </c>
      <c r="D886" s="3" t="s">
        <v>9</v>
      </c>
      <c r="E886" s="3" t="s">
        <v>7</v>
      </c>
      <c r="F886" s="7">
        <f>Ведомственная!G1356</f>
        <v>124.8</v>
      </c>
      <c r="G886" s="7">
        <f>Ведомственная!H1356</f>
        <v>435</v>
      </c>
      <c r="H886" s="7">
        <f>Ведомственная!I1356</f>
        <v>435</v>
      </c>
    </row>
    <row r="887" spans="1:8" ht="47.25" x14ac:dyDescent="0.25">
      <c r="A887" s="75" t="s">
        <v>705</v>
      </c>
      <c r="B887" s="76" t="s">
        <v>509</v>
      </c>
      <c r="C887" s="77"/>
      <c r="D887" s="3"/>
      <c r="E887" s="3"/>
      <c r="F887" s="7">
        <f>F888</f>
        <v>53384.5</v>
      </c>
      <c r="G887" s="7">
        <f t="shared" ref="G887:H887" si="367">G888</f>
        <v>54517.5</v>
      </c>
      <c r="H887" s="7">
        <f t="shared" si="367"/>
        <v>54517.5</v>
      </c>
    </row>
    <row r="888" spans="1:8" x14ac:dyDescent="0.25">
      <c r="A888" s="75" t="s">
        <v>251</v>
      </c>
      <c r="B888" s="76" t="s">
        <v>510</v>
      </c>
      <c r="C888" s="77"/>
      <c r="D888" s="3"/>
      <c r="E888" s="3"/>
      <c r="F888" s="7">
        <f>SUM(F889:F891)</f>
        <v>53384.5</v>
      </c>
      <c r="G888" s="7">
        <f t="shared" ref="G888:H888" si="368">SUM(G889:G891)</f>
        <v>54517.5</v>
      </c>
      <c r="H888" s="7">
        <f t="shared" si="368"/>
        <v>54517.5</v>
      </c>
    </row>
    <row r="889" spans="1:8" ht="63" x14ac:dyDescent="0.25">
      <c r="A889" s="75" t="s">
        <v>21</v>
      </c>
      <c r="B889" s="76" t="s">
        <v>510</v>
      </c>
      <c r="C889" s="76" t="s">
        <v>31</v>
      </c>
      <c r="D889" s="3" t="s">
        <v>9</v>
      </c>
      <c r="E889" s="3" t="s">
        <v>7</v>
      </c>
      <c r="F889" s="7">
        <f>Ведомственная!G1359</f>
        <v>51417.7</v>
      </c>
      <c r="G889" s="7">
        <f>Ведомственная!H1359</f>
        <v>51417.7</v>
      </c>
      <c r="H889" s="7">
        <f>Ведомственная!I1359</f>
        <v>51417.7</v>
      </c>
    </row>
    <row r="890" spans="1:8" ht="31.5" x14ac:dyDescent="0.25">
      <c r="A890" s="75" t="s">
        <v>22</v>
      </c>
      <c r="B890" s="76" t="s">
        <v>510</v>
      </c>
      <c r="C890" s="76" t="s">
        <v>32</v>
      </c>
      <c r="D890" s="3" t="s">
        <v>9</v>
      </c>
      <c r="E890" s="3" t="s">
        <v>7</v>
      </c>
      <c r="F890" s="7">
        <f>Ведомственная!G1360</f>
        <v>1963.4</v>
      </c>
      <c r="G890" s="7">
        <f>Ведомственная!H1360</f>
        <v>3096.4</v>
      </c>
      <c r="H890" s="7">
        <f>Ведомственная!I1360</f>
        <v>3096.4</v>
      </c>
    </row>
    <row r="891" spans="1:8" x14ac:dyDescent="0.25">
      <c r="A891" s="75" t="s">
        <v>10</v>
      </c>
      <c r="B891" s="76" t="s">
        <v>510</v>
      </c>
      <c r="C891" s="76" t="s">
        <v>37</v>
      </c>
      <c r="D891" s="3" t="s">
        <v>9</v>
      </c>
      <c r="E891" s="3" t="s">
        <v>7</v>
      </c>
      <c r="F891" s="7">
        <f>Ведомственная!G1361</f>
        <v>3.4</v>
      </c>
      <c r="G891" s="7">
        <f>Ведомственная!H1361</f>
        <v>3.4</v>
      </c>
      <c r="H891" s="7">
        <f>Ведомственная!I1361</f>
        <v>3.4</v>
      </c>
    </row>
    <row r="892" spans="1:8" ht="47.25" x14ac:dyDescent="0.25">
      <c r="A892" s="75" t="s">
        <v>491</v>
      </c>
      <c r="B892" s="76" t="s">
        <v>492</v>
      </c>
      <c r="C892" s="76"/>
      <c r="D892" s="3"/>
      <c r="E892" s="3"/>
      <c r="F892" s="7">
        <f>F893</f>
        <v>400271.00000000006</v>
      </c>
      <c r="G892" s="7">
        <f t="shared" ref="G892:H892" si="369">G893</f>
        <v>401277.80000000005</v>
      </c>
      <c r="H892" s="7">
        <f t="shared" si="369"/>
        <v>401277.80000000005</v>
      </c>
    </row>
    <row r="893" spans="1:8" x14ac:dyDescent="0.25">
      <c r="A893" s="75" t="s">
        <v>251</v>
      </c>
      <c r="B893" s="76" t="s">
        <v>493</v>
      </c>
      <c r="C893" s="76"/>
      <c r="D893" s="3"/>
      <c r="E893" s="3"/>
      <c r="F893" s="7">
        <f>SUM(F894:F898)</f>
        <v>400271.00000000006</v>
      </c>
      <c r="G893" s="7">
        <f t="shared" ref="G893:H893" si="370">SUM(G894:G898)</f>
        <v>401277.80000000005</v>
      </c>
      <c r="H893" s="7">
        <f t="shared" si="370"/>
        <v>401277.80000000005</v>
      </c>
    </row>
    <row r="894" spans="1:8" ht="63" x14ac:dyDescent="0.25">
      <c r="A894" s="74" t="s">
        <v>21</v>
      </c>
      <c r="B894" s="76" t="s">
        <v>493</v>
      </c>
      <c r="C894" s="76" t="s">
        <v>31</v>
      </c>
      <c r="D894" s="3" t="s">
        <v>9</v>
      </c>
      <c r="E894" s="3" t="s">
        <v>17</v>
      </c>
      <c r="F894" s="7">
        <f>Ведомственная!G1334</f>
        <v>104945.8</v>
      </c>
      <c r="G894" s="7">
        <f>Ведомственная!H1334</f>
        <v>107494.5</v>
      </c>
      <c r="H894" s="7">
        <f>Ведомственная!I1334</f>
        <v>107494.5</v>
      </c>
    </row>
    <row r="895" spans="1:8" ht="31.5" x14ac:dyDescent="0.25">
      <c r="A895" s="75" t="s">
        <v>22</v>
      </c>
      <c r="B895" s="76" t="s">
        <v>493</v>
      </c>
      <c r="C895" s="76" t="s">
        <v>32</v>
      </c>
      <c r="D895" s="3" t="s">
        <v>9</v>
      </c>
      <c r="E895" s="3" t="s">
        <v>17</v>
      </c>
      <c r="F895" s="7">
        <f>Ведомственная!G1335</f>
        <v>14469.1</v>
      </c>
      <c r="G895" s="7">
        <f>Ведомственная!H1335</f>
        <v>14082.2</v>
      </c>
      <c r="H895" s="7">
        <f>Ведомственная!I1335</f>
        <v>14082.2</v>
      </c>
    </row>
    <row r="896" spans="1:8" x14ac:dyDescent="0.25">
      <c r="A896" s="222" t="s">
        <v>482</v>
      </c>
      <c r="B896" s="76" t="s">
        <v>493</v>
      </c>
      <c r="C896" s="76" t="s">
        <v>50</v>
      </c>
      <c r="D896" s="3" t="s">
        <v>48</v>
      </c>
      <c r="E896" s="3" t="s">
        <v>24</v>
      </c>
      <c r="F896" s="7">
        <f>Ведомственная!G1288</f>
        <v>176068.2</v>
      </c>
      <c r="G896" s="7">
        <f>Ведомственная!H1288</f>
        <v>176319.5</v>
      </c>
      <c r="H896" s="7">
        <f>Ведомственная!I1288</f>
        <v>176319.5</v>
      </c>
    </row>
    <row r="897" spans="1:8" x14ac:dyDescent="0.25">
      <c r="A897" s="227"/>
      <c r="B897" s="76" t="s">
        <v>493</v>
      </c>
      <c r="C897" s="76" t="s">
        <v>50</v>
      </c>
      <c r="D897" s="3" t="s">
        <v>9</v>
      </c>
      <c r="E897" s="3" t="s">
        <v>17</v>
      </c>
      <c r="F897" s="7">
        <f>Ведомственная!G1336</f>
        <v>104118.5</v>
      </c>
      <c r="G897" s="7">
        <f>Ведомственная!H1336</f>
        <v>102712.2</v>
      </c>
      <c r="H897" s="7">
        <f>Ведомственная!I1336</f>
        <v>102712.2</v>
      </c>
    </row>
    <row r="898" spans="1:8" x14ac:dyDescent="0.25">
      <c r="A898" s="158" t="s">
        <v>10</v>
      </c>
      <c r="B898" s="76" t="s">
        <v>493</v>
      </c>
      <c r="C898" s="76" t="s">
        <v>37</v>
      </c>
      <c r="D898" s="3" t="s">
        <v>9</v>
      </c>
      <c r="E898" s="3" t="s">
        <v>17</v>
      </c>
      <c r="F898" s="7">
        <f>Ведомственная!G1337</f>
        <v>669.4</v>
      </c>
      <c r="G898" s="7">
        <f>Ведомственная!H1337</f>
        <v>669.4</v>
      </c>
      <c r="H898" s="7">
        <f>Ведомственная!I1337</f>
        <v>669.4</v>
      </c>
    </row>
    <row r="899" spans="1:8" ht="31.5" x14ac:dyDescent="0.25">
      <c r="A899" s="75" t="s">
        <v>494</v>
      </c>
      <c r="B899" s="76" t="s">
        <v>495</v>
      </c>
      <c r="C899" s="76"/>
      <c r="D899" s="3"/>
      <c r="E899" s="3"/>
      <c r="F899" s="7">
        <f>F900</f>
        <v>19229.8</v>
      </c>
      <c r="G899" s="7">
        <f t="shared" ref="G899:H899" si="371">G900</f>
        <v>10165</v>
      </c>
      <c r="H899" s="7">
        <f t="shared" si="371"/>
        <v>7207.6</v>
      </c>
    </row>
    <row r="900" spans="1:8" x14ac:dyDescent="0.25">
      <c r="A900" s="75" t="s">
        <v>235</v>
      </c>
      <c r="B900" s="76" t="s">
        <v>496</v>
      </c>
      <c r="C900" s="76"/>
      <c r="D900" s="3"/>
      <c r="E900" s="3"/>
      <c r="F900" s="7">
        <f>SUM(F901:F905)</f>
        <v>19229.8</v>
      </c>
      <c r="G900" s="7">
        <f t="shared" ref="G900:H900" si="372">SUM(G901:G905)</f>
        <v>10165</v>
      </c>
      <c r="H900" s="7">
        <f t="shared" si="372"/>
        <v>7207.6</v>
      </c>
    </row>
    <row r="901" spans="1:8" ht="63" x14ac:dyDescent="0.25">
      <c r="A901" s="74" t="s">
        <v>21</v>
      </c>
      <c r="B901" s="76" t="s">
        <v>496</v>
      </c>
      <c r="C901" s="76" t="s">
        <v>31</v>
      </c>
      <c r="D901" s="3" t="s">
        <v>9</v>
      </c>
      <c r="E901" s="3" t="s">
        <v>7</v>
      </c>
      <c r="F901" s="7">
        <f>Ведомственная!G1364</f>
        <v>7.7</v>
      </c>
      <c r="G901" s="7">
        <f>Ведомственная!H1364</f>
        <v>0</v>
      </c>
      <c r="H901" s="7">
        <f>Ведомственная!I1364</f>
        <v>0</v>
      </c>
    </row>
    <row r="902" spans="1:8" ht="31.5" x14ac:dyDescent="0.25">
      <c r="A902" s="75" t="s">
        <v>22</v>
      </c>
      <c r="B902" s="76" t="s">
        <v>496</v>
      </c>
      <c r="C902" s="76" t="s">
        <v>32</v>
      </c>
      <c r="D902" s="3" t="s">
        <v>9</v>
      </c>
      <c r="E902" s="3" t="s">
        <v>7</v>
      </c>
      <c r="F902" s="7">
        <f>Ведомственная!G1365</f>
        <v>5214.5</v>
      </c>
      <c r="G902" s="7">
        <f>Ведомственная!H1365</f>
        <v>2780</v>
      </c>
      <c r="H902" s="7">
        <f>Ведомственная!I1365</f>
        <v>510</v>
      </c>
    </row>
    <row r="903" spans="1:8" x14ac:dyDescent="0.25">
      <c r="A903" s="75" t="s">
        <v>19</v>
      </c>
      <c r="B903" s="76" t="s">
        <v>496</v>
      </c>
      <c r="C903" s="76" t="s">
        <v>40</v>
      </c>
      <c r="D903" s="3" t="s">
        <v>9</v>
      </c>
      <c r="E903" s="3" t="s">
        <v>7</v>
      </c>
      <c r="F903" s="7">
        <f>Ведомственная!G1366</f>
        <v>0</v>
      </c>
      <c r="G903" s="7">
        <f>Ведомственная!H1366</f>
        <v>0</v>
      </c>
      <c r="H903" s="7">
        <f>Ведомственная!I1366</f>
        <v>0</v>
      </c>
    </row>
    <row r="904" spans="1:8" x14ac:dyDescent="0.25">
      <c r="A904" s="222" t="s">
        <v>482</v>
      </c>
      <c r="B904" s="76" t="s">
        <v>496</v>
      </c>
      <c r="C904" s="76" t="s">
        <v>50</v>
      </c>
      <c r="D904" s="3" t="s">
        <v>48</v>
      </c>
      <c r="E904" s="3" t="s">
        <v>24</v>
      </c>
      <c r="F904" s="7">
        <f>Ведомственная!G1291</f>
        <v>929.1</v>
      </c>
      <c r="G904" s="7">
        <f>Ведомственная!H1291</f>
        <v>855</v>
      </c>
      <c r="H904" s="7">
        <f>Ведомственная!I1291</f>
        <v>855</v>
      </c>
    </row>
    <row r="905" spans="1:8" x14ac:dyDescent="0.25">
      <c r="A905" s="227"/>
      <c r="B905" s="76" t="s">
        <v>496</v>
      </c>
      <c r="C905" s="76" t="s">
        <v>50</v>
      </c>
      <c r="D905" s="3" t="s">
        <v>9</v>
      </c>
      <c r="E905" s="3" t="s">
        <v>7</v>
      </c>
      <c r="F905" s="7">
        <f>Ведомственная!G1367</f>
        <v>13078.5</v>
      </c>
      <c r="G905" s="7">
        <f>Ведомственная!H1367</f>
        <v>6530</v>
      </c>
      <c r="H905" s="7">
        <f>Ведомственная!I1367</f>
        <v>5842.6</v>
      </c>
    </row>
    <row r="906" spans="1:8" ht="31.5" x14ac:dyDescent="0.25">
      <c r="A906" s="75" t="s">
        <v>497</v>
      </c>
      <c r="B906" s="76" t="s">
        <v>498</v>
      </c>
      <c r="C906" s="77"/>
      <c r="D906" s="3"/>
      <c r="E906" s="3"/>
      <c r="F906" s="7">
        <f>F907</f>
        <v>40594.299999999996</v>
      </c>
      <c r="G906" s="7">
        <f t="shared" ref="G906:H906" si="373">G907</f>
        <v>2608.5</v>
      </c>
      <c r="H906" s="7">
        <f t="shared" si="373"/>
        <v>2640</v>
      </c>
    </row>
    <row r="907" spans="1:8" x14ac:dyDescent="0.25">
      <c r="A907" s="164" t="s">
        <v>18</v>
      </c>
      <c r="B907" s="76" t="s">
        <v>930</v>
      </c>
      <c r="C907" s="76"/>
      <c r="D907" s="3"/>
      <c r="E907" s="3"/>
      <c r="F907" s="7">
        <f>SUM(F908:F911)</f>
        <v>40594.299999999996</v>
      </c>
      <c r="G907" s="7">
        <f>SUM(G908:G911)</f>
        <v>2608.5</v>
      </c>
      <c r="H907" s="7">
        <f>SUM(H908:H911)</f>
        <v>2640</v>
      </c>
    </row>
    <row r="908" spans="1:8" x14ac:dyDescent="0.25">
      <c r="A908" s="222" t="s">
        <v>22</v>
      </c>
      <c r="B908" s="76" t="s">
        <v>930</v>
      </c>
      <c r="C908" s="76" t="s">
        <v>32</v>
      </c>
      <c r="D908" s="3" t="s">
        <v>9</v>
      </c>
      <c r="E908" s="3" t="s">
        <v>17</v>
      </c>
      <c r="F908" s="7">
        <f>Ведомственная!G1340</f>
        <v>24472.799999999999</v>
      </c>
      <c r="G908" s="7">
        <f>Ведомственная!H1340</f>
        <v>1658.5</v>
      </c>
      <c r="H908" s="7">
        <f>Ведомственная!I1340</f>
        <v>1657</v>
      </c>
    </row>
    <row r="909" spans="1:8" x14ac:dyDescent="0.25">
      <c r="A909" s="223"/>
      <c r="B909" s="76" t="s">
        <v>930</v>
      </c>
      <c r="C909" s="76" t="s">
        <v>32</v>
      </c>
      <c r="D909" s="3" t="s">
        <v>9</v>
      </c>
      <c r="E909" s="3" t="s">
        <v>7</v>
      </c>
      <c r="F909" s="7">
        <f>Ведомственная!G1370</f>
        <v>200</v>
      </c>
      <c r="G909" s="7">
        <f>Ведомственная!H1370</f>
        <v>950</v>
      </c>
      <c r="H909" s="7">
        <f>Ведомственная!I1370</f>
        <v>983</v>
      </c>
    </row>
    <row r="910" spans="1:8" x14ac:dyDescent="0.25">
      <c r="A910" s="222" t="s">
        <v>482</v>
      </c>
      <c r="B910" s="76" t="s">
        <v>930</v>
      </c>
      <c r="C910" s="76" t="s">
        <v>50</v>
      </c>
      <c r="D910" s="3" t="s">
        <v>48</v>
      </c>
      <c r="E910" s="3" t="s">
        <v>24</v>
      </c>
      <c r="F910" s="7">
        <f>Ведомственная!G1294</f>
        <v>8098.9</v>
      </c>
      <c r="G910" s="7">
        <f>Ведомственная!H1294</f>
        <v>0</v>
      </c>
      <c r="H910" s="7">
        <f>Ведомственная!I1294</f>
        <v>0</v>
      </c>
    </row>
    <row r="911" spans="1:8" x14ac:dyDescent="0.25">
      <c r="A911" s="227"/>
      <c r="B911" s="76" t="s">
        <v>930</v>
      </c>
      <c r="C911" s="76" t="s">
        <v>50</v>
      </c>
      <c r="D911" s="3" t="s">
        <v>9</v>
      </c>
      <c r="E911" s="3" t="s">
        <v>17</v>
      </c>
      <c r="F911" s="7">
        <f>Ведомственная!G1341</f>
        <v>7822.6</v>
      </c>
      <c r="G911" s="7">
        <f>Ведомственная!H1341</f>
        <v>0</v>
      </c>
      <c r="H911" s="7">
        <f>Ведомственная!I1341</f>
        <v>0</v>
      </c>
    </row>
    <row r="912" spans="1:8" ht="86.25" customHeight="1" x14ac:dyDescent="0.25">
      <c r="A912" s="75" t="s">
        <v>512</v>
      </c>
      <c r="B912" s="76" t="s">
        <v>502</v>
      </c>
      <c r="C912" s="76"/>
      <c r="D912" s="3"/>
      <c r="E912" s="3"/>
      <c r="F912" s="7">
        <f>F913</f>
        <v>655.5</v>
      </c>
      <c r="G912" s="7">
        <f t="shared" ref="G912:H912" si="374">G913</f>
        <v>15961.5</v>
      </c>
      <c r="H912" s="7">
        <f t="shared" si="374"/>
        <v>9176.5</v>
      </c>
    </row>
    <row r="913" spans="1:8" x14ac:dyDescent="0.25">
      <c r="A913" s="164" t="s">
        <v>18</v>
      </c>
      <c r="B913" s="76" t="s">
        <v>931</v>
      </c>
      <c r="C913" s="76"/>
      <c r="D913" s="3"/>
      <c r="E913" s="3"/>
      <c r="F913" s="7">
        <f>SUM(F914:F914)</f>
        <v>655.5</v>
      </c>
      <c r="G913" s="7">
        <f>SUM(G914:G914)</f>
        <v>15961.5</v>
      </c>
      <c r="H913" s="7">
        <f>SUM(H914:H914)</f>
        <v>9176.5</v>
      </c>
    </row>
    <row r="914" spans="1:8" ht="31.5" x14ac:dyDescent="0.25">
      <c r="A914" s="75" t="s">
        <v>482</v>
      </c>
      <c r="B914" s="76" t="s">
        <v>931</v>
      </c>
      <c r="C914" s="76" t="s">
        <v>50</v>
      </c>
      <c r="D914" s="3" t="s">
        <v>9</v>
      </c>
      <c r="E914" s="3" t="s">
        <v>17</v>
      </c>
      <c r="F914" s="7">
        <f>Ведомственная!G1344</f>
        <v>655.5</v>
      </c>
      <c r="G914" s="7">
        <f>Ведомственная!H1344</f>
        <v>15961.5</v>
      </c>
      <c r="H914" s="7">
        <f>Ведомственная!I1344</f>
        <v>9176.5</v>
      </c>
    </row>
    <row r="915" spans="1:8" ht="31.5" x14ac:dyDescent="0.25">
      <c r="A915" s="53" t="s">
        <v>948</v>
      </c>
      <c r="B915" s="57" t="s">
        <v>943</v>
      </c>
      <c r="C915" s="196"/>
      <c r="D915" s="58"/>
      <c r="E915" s="58"/>
      <c r="F915" s="56">
        <f>F916</f>
        <v>200</v>
      </c>
      <c r="G915" s="56">
        <f t="shared" ref="G915:H915" si="375">G916</f>
        <v>0</v>
      </c>
      <c r="H915" s="56">
        <f t="shared" si="375"/>
        <v>0</v>
      </c>
    </row>
    <row r="916" spans="1:8" x14ac:dyDescent="0.25">
      <c r="A916" s="181" t="s">
        <v>168</v>
      </c>
      <c r="B916" s="182" t="s">
        <v>944</v>
      </c>
      <c r="C916" s="182"/>
      <c r="D916" s="3"/>
      <c r="E916" s="3"/>
      <c r="F916" s="7">
        <f>F917</f>
        <v>200</v>
      </c>
      <c r="G916" s="7">
        <f t="shared" ref="G916:H916" si="376">G917</f>
        <v>0</v>
      </c>
      <c r="H916" s="7">
        <f t="shared" si="376"/>
        <v>0</v>
      </c>
    </row>
    <row r="917" spans="1:8" ht="31.5" x14ac:dyDescent="0.25">
      <c r="A917" s="181" t="s">
        <v>947</v>
      </c>
      <c r="B917" s="182" t="s">
        <v>945</v>
      </c>
      <c r="C917" s="182"/>
      <c r="D917" s="3"/>
      <c r="E917" s="3"/>
      <c r="F917" s="7">
        <f>F918</f>
        <v>200</v>
      </c>
      <c r="G917" s="7">
        <f t="shared" ref="G917:H917" si="377">G918</f>
        <v>0</v>
      </c>
      <c r="H917" s="7">
        <f t="shared" si="377"/>
        <v>0</v>
      </c>
    </row>
    <row r="918" spans="1:8" x14ac:dyDescent="0.25">
      <c r="A918" s="181" t="s">
        <v>235</v>
      </c>
      <c r="B918" s="182" t="s">
        <v>946</v>
      </c>
      <c r="C918" s="182"/>
      <c r="D918" s="3"/>
      <c r="E918" s="3"/>
      <c r="F918" s="7">
        <f>F919</f>
        <v>200</v>
      </c>
      <c r="G918" s="7">
        <f t="shared" ref="G918:H918" si="378">G919</f>
        <v>0</v>
      </c>
      <c r="H918" s="7">
        <f t="shared" si="378"/>
        <v>0</v>
      </c>
    </row>
    <row r="919" spans="1:8" ht="31.5" x14ac:dyDescent="0.25">
      <c r="A919" s="181" t="s">
        <v>22</v>
      </c>
      <c r="B919" s="182" t="s">
        <v>946</v>
      </c>
      <c r="C919" s="182" t="s">
        <v>32</v>
      </c>
      <c r="D919" s="3" t="s">
        <v>17</v>
      </c>
      <c r="E919" s="3" t="s">
        <v>35</v>
      </c>
      <c r="F919" s="7">
        <f>Ведомственная!G129</f>
        <v>200</v>
      </c>
      <c r="G919" s="7">
        <f>Ведомственная!H129</f>
        <v>0</v>
      </c>
      <c r="H919" s="7">
        <f>Ведомственная!I129</f>
        <v>0</v>
      </c>
    </row>
    <row r="920" spans="1:8" ht="21" customHeight="1" x14ac:dyDescent="0.25">
      <c r="A920" s="53" t="s">
        <v>83</v>
      </c>
      <c r="B920" s="58" t="s">
        <v>84</v>
      </c>
      <c r="C920" s="58"/>
      <c r="D920" s="55"/>
      <c r="E920" s="55"/>
      <c r="F920" s="56">
        <f>F921+F923+F925+F927+F929+F931+F935+F937+F940+F942+F949+F958+F961+F964+F951+F955</f>
        <v>131509</v>
      </c>
      <c r="G920" s="56">
        <f>G921+G923+G925+G927+G929+G931+G935+G937+G940+G942+G949+G958+G961+G964+G951+G955</f>
        <v>75865.499999999985</v>
      </c>
      <c r="H920" s="56">
        <f>H921+H923+H925+H927+H929+H931+H935+H937+H940+H942+H949+H958+H961+H964+H951+H955</f>
        <v>246580.19999999995</v>
      </c>
    </row>
    <row r="921" spans="1:8" ht="31.5" x14ac:dyDescent="0.25">
      <c r="A921" s="158" t="s">
        <v>129</v>
      </c>
      <c r="B921" s="20" t="s">
        <v>87</v>
      </c>
      <c r="C921" s="20"/>
      <c r="D921" s="3"/>
      <c r="E921" s="3"/>
      <c r="F921" s="7">
        <f>F922</f>
        <v>12409.8</v>
      </c>
      <c r="G921" s="7">
        <f t="shared" ref="G921:H921" si="379">G922</f>
        <v>19432</v>
      </c>
      <c r="H921" s="7">
        <f t="shared" si="379"/>
        <v>72163</v>
      </c>
    </row>
    <row r="922" spans="1:8" x14ac:dyDescent="0.25">
      <c r="A922" s="158" t="s">
        <v>10</v>
      </c>
      <c r="B922" s="20" t="s">
        <v>87</v>
      </c>
      <c r="C922" s="20">
        <v>800</v>
      </c>
      <c r="D922" s="3" t="s">
        <v>14</v>
      </c>
      <c r="E922" s="3" t="s">
        <v>26</v>
      </c>
      <c r="F922" s="7">
        <f>SUM(Ведомственная!G704)</f>
        <v>12409.8</v>
      </c>
      <c r="G922" s="7">
        <f>SUM(Ведомственная!H704)</f>
        <v>19432</v>
      </c>
      <c r="H922" s="7">
        <f>SUM(Ведомственная!I704)</f>
        <v>72163</v>
      </c>
    </row>
    <row r="923" spans="1:8" ht="47.25" x14ac:dyDescent="0.25">
      <c r="A923" s="158" t="s">
        <v>130</v>
      </c>
      <c r="B923" s="159" t="s">
        <v>86</v>
      </c>
      <c r="C923" s="20"/>
      <c r="D923" s="3"/>
      <c r="E923" s="3"/>
      <c r="F923" s="7">
        <f>F924</f>
        <v>31277.8</v>
      </c>
      <c r="G923" s="7">
        <f t="shared" ref="G923:H923" si="380">G924</f>
        <v>0</v>
      </c>
      <c r="H923" s="7">
        <f t="shared" si="380"/>
        <v>117629.8</v>
      </c>
    </row>
    <row r="924" spans="1:8" x14ac:dyDescent="0.25">
      <c r="A924" s="158" t="s">
        <v>10</v>
      </c>
      <c r="B924" s="159" t="s">
        <v>86</v>
      </c>
      <c r="C924" s="20">
        <v>800</v>
      </c>
      <c r="D924" s="3" t="s">
        <v>17</v>
      </c>
      <c r="E924" s="3" t="s">
        <v>35</v>
      </c>
      <c r="F924" s="7">
        <f>Ведомственная!G687</f>
        <v>31277.8</v>
      </c>
      <c r="G924" s="7">
        <f>Ведомственная!H687</f>
        <v>0</v>
      </c>
      <c r="H924" s="7">
        <f>Ведомственная!I687</f>
        <v>117629.8</v>
      </c>
    </row>
    <row r="925" spans="1:8" x14ac:dyDescent="0.25">
      <c r="A925" s="158" t="s">
        <v>141</v>
      </c>
      <c r="B925" s="159" t="s">
        <v>140</v>
      </c>
      <c r="C925" s="20"/>
      <c r="D925" s="3"/>
      <c r="E925" s="3"/>
      <c r="F925" s="7">
        <f>F926</f>
        <v>18819.5</v>
      </c>
      <c r="G925" s="7">
        <f>G926</f>
        <v>5821.4</v>
      </c>
      <c r="H925" s="7">
        <f>H926</f>
        <v>6090.4</v>
      </c>
    </row>
    <row r="926" spans="1:8" x14ac:dyDescent="0.25">
      <c r="A926" s="158" t="s">
        <v>10</v>
      </c>
      <c r="B926" s="159" t="s">
        <v>140</v>
      </c>
      <c r="C926" s="20">
        <v>800</v>
      </c>
      <c r="D926" s="3" t="s">
        <v>26</v>
      </c>
      <c r="E926" s="3" t="s">
        <v>62</v>
      </c>
      <c r="F926" s="7">
        <f>Ведомственная!G692</f>
        <v>18819.5</v>
      </c>
      <c r="G926" s="7">
        <f>Ведомственная!H692</f>
        <v>5821.4</v>
      </c>
      <c r="H926" s="7">
        <f>Ведомственная!I692</f>
        <v>6090.4</v>
      </c>
    </row>
    <row r="927" spans="1:8" x14ac:dyDescent="0.25">
      <c r="A927" s="158" t="s">
        <v>131</v>
      </c>
      <c r="B927" s="159" t="s">
        <v>85</v>
      </c>
      <c r="C927" s="20"/>
      <c r="D927" s="3"/>
      <c r="E927" s="3"/>
      <c r="F927" s="7">
        <f>F928</f>
        <v>3208.7</v>
      </c>
      <c r="G927" s="7">
        <f t="shared" ref="G927:H927" si="381">G928</f>
        <v>10000</v>
      </c>
      <c r="H927" s="7">
        <f t="shared" si="381"/>
        <v>10000</v>
      </c>
    </row>
    <row r="928" spans="1:8" x14ac:dyDescent="0.25">
      <c r="A928" s="158" t="s">
        <v>10</v>
      </c>
      <c r="B928" s="159" t="s">
        <v>85</v>
      </c>
      <c r="C928" s="20">
        <v>800</v>
      </c>
      <c r="D928" s="3" t="s">
        <v>17</v>
      </c>
      <c r="E928" s="3" t="s">
        <v>63</v>
      </c>
      <c r="F928" s="7">
        <f>Ведомственная!G673</f>
        <v>3208.7</v>
      </c>
      <c r="G928" s="7">
        <f>Ведомственная!H673</f>
        <v>10000</v>
      </c>
      <c r="H928" s="7">
        <f>Ведомственная!I673</f>
        <v>10000</v>
      </c>
    </row>
    <row r="929" spans="1:8" ht="31.5" x14ac:dyDescent="0.25">
      <c r="A929" s="2" t="s">
        <v>102</v>
      </c>
      <c r="B929" s="3" t="s">
        <v>103</v>
      </c>
      <c r="C929" s="3"/>
      <c r="D929" s="3"/>
      <c r="E929" s="3"/>
      <c r="F929" s="7">
        <f>F930</f>
        <v>500</v>
      </c>
      <c r="G929" s="7">
        <f t="shared" ref="G929:H929" si="382">G930</f>
        <v>500</v>
      </c>
      <c r="H929" s="7">
        <f t="shared" si="382"/>
        <v>500</v>
      </c>
    </row>
    <row r="930" spans="1:8" ht="31.5" x14ac:dyDescent="0.25">
      <c r="A930" s="2" t="s">
        <v>22</v>
      </c>
      <c r="B930" s="3" t="s">
        <v>103</v>
      </c>
      <c r="C930" s="3" t="s">
        <v>32</v>
      </c>
      <c r="D930" s="3" t="s">
        <v>24</v>
      </c>
      <c r="E930" s="3" t="s">
        <v>14</v>
      </c>
      <c r="F930" s="7">
        <f>SUM(Ведомственная!G187)</f>
        <v>500</v>
      </c>
      <c r="G930" s="7">
        <f>SUM(Ведомственная!H187)</f>
        <v>500</v>
      </c>
      <c r="H930" s="7">
        <f>SUM(Ведомственная!I187)</f>
        <v>500</v>
      </c>
    </row>
    <row r="931" spans="1:8" x14ac:dyDescent="0.25">
      <c r="A931" s="158" t="s">
        <v>27</v>
      </c>
      <c r="B931" s="3" t="s">
        <v>42</v>
      </c>
      <c r="C931" s="3"/>
      <c r="D931" s="52"/>
      <c r="E931" s="52"/>
      <c r="F931" s="7">
        <f>SUM(F932:F934)</f>
        <v>30212.3</v>
      </c>
      <c r="G931" s="7">
        <f t="shared" ref="G931:H931" si="383">SUM(G932:G934)</f>
        <v>22727.3</v>
      </c>
      <c r="H931" s="7">
        <f t="shared" si="383"/>
        <v>22727.3</v>
      </c>
    </row>
    <row r="932" spans="1:8" ht="63" x14ac:dyDescent="0.25">
      <c r="A932" s="2" t="s">
        <v>21</v>
      </c>
      <c r="B932" s="3" t="s">
        <v>42</v>
      </c>
      <c r="C932" s="3" t="s">
        <v>31</v>
      </c>
      <c r="D932" s="3" t="s">
        <v>17</v>
      </c>
      <c r="E932" s="3" t="s">
        <v>24</v>
      </c>
      <c r="F932" s="7">
        <f>SUM(Ведомственная!G15)</f>
        <v>30197.8</v>
      </c>
      <c r="G932" s="7">
        <f>SUM(Ведомственная!H15)</f>
        <v>22712.3</v>
      </c>
      <c r="H932" s="7">
        <f>SUM(Ведомственная!I15)</f>
        <v>22712.3</v>
      </c>
    </row>
    <row r="933" spans="1:8" ht="31.5" x14ac:dyDescent="0.25">
      <c r="A933" s="158" t="s">
        <v>22</v>
      </c>
      <c r="B933" s="3" t="s">
        <v>42</v>
      </c>
      <c r="C933" s="3" t="s">
        <v>32</v>
      </c>
      <c r="D933" s="3" t="s">
        <v>17</v>
      </c>
      <c r="E933" s="3" t="s">
        <v>24</v>
      </c>
      <c r="F933" s="7">
        <f>SUM(Ведомственная!G16)</f>
        <v>14.5</v>
      </c>
      <c r="G933" s="7">
        <f>SUM(Ведомственная!H16)</f>
        <v>15</v>
      </c>
      <c r="H933" s="7">
        <f>SUM(Ведомственная!I16)</f>
        <v>15</v>
      </c>
    </row>
    <row r="934" spans="1:8" x14ac:dyDescent="0.25">
      <c r="A934" s="158" t="s">
        <v>19</v>
      </c>
      <c r="B934" s="3" t="s">
        <v>42</v>
      </c>
      <c r="C934" s="3" t="s">
        <v>40</v>
      </c>
      <c r="D934" s="3" t="s">
        <v>17</v>
      </c>
      <c r="E934" s="3" t="s">
        <v>24</v>
      </c>
      <c r="F934" s="7">
        <f>SUM(Ведомственная!G17)</f>
        <v>0</v>
      </c>
      <c r="G934" s="7">
        <f>SUM(Ведомственная!H17)</f>
        <v>0</v>
      </c>
      <c r="H934" s="7">
        <f>SUM(Ведомственная!I17)</f>
        <v>0</v>
      </c>
    </row>
    <row r="935" spans="1:8" x14ac:dyDescent="0.25">
      <c r="A935" s="158" t="s">
        <v>33</v>
      </c>
      <c r="B935" s="3" t="s">
        <v>43</v>
      </c>
      <c r="C935" s="3"/>
      <c r="D935" s="52"/>
      <c r="E935" s="52"/>
      <c r="F935" s="7">
        <f>F936</f>
        <v>5608.8</v>
      </c>
      <c r="G935" s="7">
        <f t="shared" ref="G935:H935" si="384">G936</f>
        <v>3739.3</v>
      </c>
      <c r="H935" s="7">
        <f t="shared" si="384"/>
        <v>3739.3</v>
      </c>
    </row>
    <row r="936" spans="1:8" ht="63" x14ac:dyDescent="0.25">
      <c r="A936" s="2" t="s">
        <v>21</v>
      </c>
      <c r="B936" s="3" t="s">
        <v>43</v>
      </c>
      <c r="C936" s="3" t="s">
        <v>31</v>
      </c>
      <c r="D936" s="3" t="s">
        <v>17</v>
      </c>
      <c r="E936" s="3" t="s">
        <v>24</v>
      </c>
      <c r="F936" s="7">
        <f>Ведомственная!G19</f>
        <v>5608.8</v>
      </c>
      <c r="G936" s="7">
        <f>Ведомственная!H19</f>
        <v>3739.3</v>
      </c>
      <c r="H936" s="7">
        <f>Ведомственная!I19</f>
        <v>3739.3</v>
      </c>
    </row>
    <row r="937" spans="1:8" x14ac:dyDescent="0.25">
      <c r="A937" s="158" t="s">
        <v>36</v>
      </c>
      <c r="B937" s="3" t="s">
        <v>44</v>
      </c>
      <c r="C937" s="3"/>
      <c r="D937" s="52"/>
      <c r="E937" s="52"/>
      <c r="F937" s="7">
        <f>SUM(F938:F939)</f>
        <v>479.1</v>
      </c>
      <c r="G937" s="7">
        <f t="shared" ref="G937:H937" si="385">SUM(G938:G939)</f>
        <v>413.6</v>
      </c>
      <c r="H937" s="7">
        <f t="shared" si="385"/>
        <v>413.6</v>
      </c>
    </row>
    <row r="938" spans="1:8" ht="31.5" x14ac:dyDescent="0.25">
      <c r="A938" s="158" t="s">
        <v>22</v>
      </c>
      <c r="B938" s="3" t="s">
        <v>44</v>
      </c>
      <c r="C938" s="3" t="s">
        <v>32</v>
      </c>
      <c r="D938" s="3" t="s">
        <v>17</v>
      </c>
      <c r="E938" s="3" t="s">
        <v>35</v>
      </c>
      <c r="F938" s="7">
        <f>Ведомственная!G23</f>
        <v>470.1</v>
      </c>
      <c r="G938" s="7">
        <f>Ведомственная!H23</f>
        <v>404.6</v>
      </c>
      <c r="H938" s="7">
        <f>Ведомственная!I23</f>
        <v>404.6</v>
      </c>
    </row>
    <row r="939" spans="1:8" x14ac:dyDescent="0.25">
      <c r="A939" s="158" t="s">
        <v>10</v>
      </c>
      <c r="B939" s="3" t="s">
        <v>44</v>
      </c>
      <c r="C939" s="3" t="s">
        <v>37</v>
      </c>
      <c r="D939" s="3" t="s">
        <v>17</v>
      </c>
      <c r="E939" s="3" t="s">
        <v>35</v>
      </c>
      <c r="F939" s="7">
        <f>Ведомственная!G24</f>
        <v>9</v>
      </c>
      <c r="G939" s="7">
        <f>Ведомственная!H24</f>
        <v>9</v>
      </c>
      <c r="H939" s="7">
        <f>Ведомственная!I24</f>
        <v>9</v>
      </c>
    </row>
    <row r="940" spans="1:8" ht="31.5" x14ac:dyDescent="0.25">
      <c r="A940" s="158" t="s">
        <v>38</v>
      </c>
      <c r="B940" s="3" t="s">
        <v>45</v>
      </c>
      <c r="C940" s="3"/>
      <c r="D940" s="52"/>
      <c r="E940" s="52"/>
      <c r="F940" s="7">
        <f>F941</f>
        <v>502.1</v>
      </c>
      <c r="G940" s="7">
        <f t="shared" ref="G940:H940" si="386">G941</f>
        <v>502.1</v>
      </c>
      <c r="H940" s="7">
        <f t="shared" si="386"/>
        <v>502.1</v>
      </c>
    </row>
    <row r="941" spans="1:8" ht="31.5" x14ac:dyDescent="0.25">
      <c r="A941" s="158" t="s">
        <v>22</v>
      </c>
      <c r="B941" s="3" t="s">
        <v>45</v>
      </c>
      <c r="C941" s="3" t="s">
        <v>32</v>
      </c>
      <c r="D941" s="3" t="s">
        <v>17</v>
      </c>
      <c r="E941" s="3" t="s">
        <v>35</v>
      </c>
      <c r="F941" s="7">
        <f>Ведомственная!G26</f>
        <v>502.1</v>
      </c>
      <c r="G941" s="7">
        <f>Ведомственная!H26</f>
        <v>502.1</v>
      </c>
      <c r="H941" s="7">
        <f>Ведомственная!I26</f>
        <v>502.1</v>
      </c>
    </row>
    <row r="942" spans="1:8" ht="31.5" x14ac:dyDescent="0.25">
      <c r="A942" s="158" t="s">
        <v>39</v>
      </c>
      <c r="B942" s="3" t="s">
        <v>46</v>
      </c>
      <c r="C942" s="3"/>
      <c r="D942" s="52"/>
      <c r="E942" s="52"/>
      <c r="F942" s="7">
        <f>SUM(F943:F948)</f>
        <v>18882.699999999997</v>
      </c>
      <c r="G942" s="7">
        <f t="shared" ref="G942:H942" si="387">SUM(G943:G948)</f>
        <v>4253.5</v>
      </c>
      <c r="H942" s="7">
        <f t="shared" si="387"/>
        <v>4253.5</v>
      </c>
    </row>
    <row r="943" spans="1:8" ht="31.5" x14ac:dyDescent="0.25">
      <c r="A943" s="158" t="s">
        <v>22</v>
      </c>
      <c r="B943" s="3" t="s">
        <v>46</v>
      </c>
      <c r="C943" s="3" t="s">
        <v>32</v>
      </c>
      <c r="D943" s="3" t="s">
        <v>17</v>
      </c>
      <c r="E943" s="3" t="s">
        <v>35</v>
      </c>
      <c r="F943" s="7">
        <f>Ведомственная!G28+Ведомственная!G132</f>
        <v>2865.5</v>
      </c>
      <c r="G943" s="7">
        <f>Ведомственная!H28+Ведомственная!H132</f>
        <v>2931</v>
      </c>
      <c r="H943" s="7">
        <f>Ведомственная!I28+Ведомственная!I132</f>
        <v>2931</v>
      </c>
    </row>
    <row r="944" spans="1:8" ht="31.5" hidden="1" x14ac:dyDescent="0.25">
      <c r="A944" s="158" t="s">
        <v>22</v>
      </c>
      <c r="B944" s="3" t="s">
        <v>46</v>
      </c>
      <c r="C944" s="3" t="s">
        <v>32</v>
      </c>
      <c r="D944" s="3" t="s">
        <v>48</v>
      </c>
      <c r="E944" s="3" t="s">
        <v>62</v>
      </c>
      <c r="F944" s="7">
        <f>SUM(Ведомственная!G35)</f>
        <v>0</v>
      </c>
      <c r="G944" s="7">
        <f>SUM(Ведомственная!H35)</f>
        <v>0</v>
      </c>
      <c r="H944" s="7">
        <f>SUM(Ведомственная!I35)</f>
        <v>0</v>
      </c>
    </row>
    <row r="945" spans="1:8" x14ac:dyDescent="0.25">
      <c r="A945" s="158" t="s">
        <v>19</v>
      </c>
      <c r="B945" s="3" t="s">
        <v>46</v>
      </c>
      <c r="C945" s="3" t="s">
        <v>40</v>
      </c>
      <c r="D945" s="3" t="s">
        <v>17</v>
      </c>
      <c r="E945" s="3" t="s">
        <v>35</v>
      </c>
      <c r="F945" s="7">
        <f>Ведомственная!G29</f>
        <v>1322.5</v>
      </c>
      <c r="G945" s="7">
        <f>Ведомственная!H29</f>
        <v>1322.5</v>
      </c>
      <c r="H945" s="7">
        <f>Ведомственная!I29</f>
        <v>1322.5</v>
      </c>
    </row>
    <row r="946" spans="1:8" x14ac:dyDescent="0.25">
      <c r="A946" s="216" t="s">
        <v>10</v>
      </c>
      <c r="B946" s="3" t="s">
        <v>46</v>
      </c>
      <c r="C946" s="3" t="s">
        <v>37</v>
      </c>
      <c r="D946" s="3" t="s">
        <v>17</v>
      </c>
      <c r="E946" s="3" t="s">
        <v>48</v>
      </c>
      <c r="F946" s="7">
        <f>Ведомственная!G78</f>
        <v>10500</v>
      </c>
      <c r="G946" s="7">
        <f>Ведомственная!H78</f>
        <v>0</v>
      </c>
      <c r="H946" s="7">
        <f>Ведомственная!I78</f>
        <v>0</v>
      </c>
    </row>
    <row r="947" spans="1:8" x14ac:dyDescent="0.25">
      <c r="A947" s="226"/>
      <c r="B947" s="3" t="s">
        <v>46</v>
      </c>
      <c r="C947" s="3" t="s">
        <v>37</v>
      </c>
      <c r="D947" s="3" t="s">
        <v>17</v>
      </c>
      <c r="E947" s="3" t="s">
        <v>35</v>
      </c>
      <c r="F947" s="7">
        <f>Ведомственная!G133+Ведомственная!G30</f>
        <v>3065.6</v>
      </c>
      <c r="G947" s="7">
        <f>Ведомственная!H133+Ведомственная!H30</f>
        <v>0</v>
      </c>
      <c r="H947" s="7">
        <f>Ведомственная!I133+Ведомственная!I30</f>
        <v>0</v>
      </c>
    </row>
    <row r="948" spans="1:8" x14ac:dyDescent="0.25">
      <c r="A948" s="223"/>
      <c r="B948" s="3" t="s">
        <v>46</v>
      </c>
      <c r="C948" s="3" t="s">
        <v>37</v>
      </c>
      <c r="D948" s="3" t="s">
        <v>7</v>
      </c>
      <c r="E948" s="3" t="s">
        <v>9</v>
      </c>
      <c r="F948" s="7">
        <f>Ведомственная!G228</f>
        <v>1129.0999999999999</v>
      </c>
      <c r="G948" s="7">
        <f>Ведомственная!H228</f>
        <v>0</v>
      </c>
      <c r="H948" s="7">
        <f>Ведомственная!I228</f>
        <v>0</v>
      </c>
    </row>
    <row r="949" spans="1:8" ht="47.25" x14ac:dyDescent="0.25">
      <c r="A949" s="158" t="s">
        <v>90</v>
      </c>
      <c r="B949" s="159" t="s">
        <v>109</v>
      </c>
      <c r="C949" s="159"/>
      <c r="D949" s="52"/>
      <c r="E949" s="52"/>
      <c r="F949" s="7">
        <f>SUM(F950)</f>
        <v>12.5</v>
      </c>
      <c r="G949" s="7">
        <f t="shared" ref="G949:H949" si="388">SUM(G950)</f>
        <v>154.69999999999999</v>
      </c>
      <c r="H949" s="7">
        <f t="shared" si="388"/>
        <v>12</v>
      </c>
    </row>
    <row r="950" spans="1:8" ht="31.5" x14ac:dyDescent="0.25">
      <c r="A950" s="158" t="s">
        <v>22</v>
      </c>
      <c r="B950" s="159" t="s">
        <v>109</v>
      </c>
      <c r="C950" s="159" t="s">
        <v>32</v>
      </c>
      <c r="D950" s="3" t="s">
        <v>17</v>
      </c>
      <c r="E950" s="3" t="s">
        <v>62</v>
      </c>
      <c r="F950" s="7">
        <f>Ведомственная!G74</f>
        <v>12.5</v>
      </c>
      <c r="G950" s="7">
        <f>Ведомственная!H74</f>
        <v>154.69999999999999</v>
      </c>
      <c r="H950" s="7">
        <f>Ведомственная!I74</f>
        <v>12</v>
      </c>
    </row>
    <row r="951" spans="1:8" ht="31.5" x14ac:dyDescent="0.25">
      <c r="A951" s="158" t="s">
        <v>770</v>
      </c>
      <c r="B951" s="159" t="s">
        <v>119</v>
      </c>
      <c r="C951" s="159"/>
      <c r="D951" s="3"/>
      <c r="E951" s="3"/>
      <c r="F951" s="7">
        <f>F952+F953+F954</f>
        <v>6983.7000000000007</v>
      </c>
      <c r="G951" s="7">
        <f t="shared" ref="G951:H951" si="389">G952+G953+G954</f>
        <v>6412.7</v>
      </c>
      <c r="H951" s="7">
        <f t="shared" si="389"/>
        <v>6640.2</v>
      </c>
    </row>
    <row r="952" spans="1:8" ht="63" x14ac:dyDescent="0.25">
      <c r="A952" s="2" t="s">
        <v>21</v>
      </c>
      <c r="B952" s="159" t="s">
        <v>119</v>
      </c>
      <c r="C952" s="159" t="s">
        <v>31</v>
      </c>
      <c r="D952" s="3" t="s">
        <v>24</v>
      </c>
      <c r="E952" s="3" t="s">
        <v>7</v>
      </c>
      <c r="F952" s="7">
        <f>Ведомственная!G138</f>
        <v>5906.6</v>
      </c>
      <c r="G952" s="7">
        <f>Ведомственная!H138</f>
        <v>5423.5</v>
      </c>
      <c r="H952" s="7">
        <f>Ведомственная!I138</f>
        <v>5423.5</v>
      </c>
    </row>
    <row r="953" spans="1:8" ht="31.5" x14ac:dyDescent="0.25">
      <c r="A953" s="158" t="s">
        <v>22</v>
      </c>
      <c r="B953" s="159" t="s">
        <v>119</v>
      </c>
      <c r="C953" s="159" t="s">
        <v>32</v>
      </c>
      <c r="D953" s="3" t="s">
        <v>24</v>
      </c>
      <c r="E953" s="3" t="s">
        <v>7</v>
      </c>
      <c r="F953" s="7">
        <f>Ведомственная!G139</f>
        <v>1077.0999999999999</v>
      </c>
      <c r="G953" s="7">
        <f>Ведомственная!H139</f>
        <v>989.2</v>
      </c>
      <c r="H953" s="7">
        <f>Ведомственная!I139</f>
        <v>1216.7</v>
      </c>
    </row>
    <row r="954" spans="1:8" x14ac:dyDescent="0.25">
      <c r="A954" s="158" t="s">
        <v>10</v>
      </c>
      <c r="B954" s="159" t="s">
        <v>119</v>
      </c>
      <c r="C954" s="159" t="s">
        <v>37</v>
      </c>
      <c r="D954" s="3" t="s">
        <v>24</v>
      </c>
      <c r="E954" s="3" t="s">
        <v>7</v>
      </c>
      <c r="F954" s="7">
        <f>Ведомственная!G140</f>
        <v>0</v>
      </c>
      <c r="G954" s="7">
        <f>Ведомственная!H140</f>
        <v>0</v>
      </c>
      <c r="H954" s="7">
        <f>Ведомственная!I140</f>
        <v>0</v>
      </c>
    </row>
    <row r="955" spans="1:8" ht="47.25" x14ac:dyDescent="0.25">
      <c r="A955" s="2" t="s">
        <v>870</v>
      </c>
      <c r="B955" s="159" t="s">
        <v>869</v>
      </c>
      <c r="C955" s="159"/>
      <c r="D955" s="3"/>
      <c r="E955" s="3"/>
      <c r="F955" s="7">
        <f>SUM(F956:F957)</f>
        <v>515.29999999999995</v>
      </c>
      <c r="G955" s="7">
        <f t="shared" ref="G955:H955" si="390">SUM(G956:G957)</f>
        <v>0</v>
      </c>
      <c r="H955" s="7">
        <f t="shared" si="390"/>
        <v>0</v>
      </c>
    </row>
    <row r="956" spans="1:8" x14ac:dyDescent="0.25">
      <c r="A956" s="158" t="s">
        <v>10</v>
      </c>
      <c r="B956" s="159" t="s">
        <v>869</v>
      </c>
      <c r="C956" s="159" t="s">
        <v>37</v>
      </c>
      <c r="D956" s="3" t="s">
        <v>24</v>
      </c>
      <c r="E956" s="3" t="s">
        <v>65</v>
      </c>
      <c r="F956" s="7">
        <f>Ведомственная!G157</f>
        <v>10</v>
      </c>
      <c r="G956" s="7">
        <f>Ведомственная!H157</f>
        <v>0</v>
      </c>
      <c r="H956" s="7">
        <f>Ведомственная!I157</f>
        <v>0</v>
      </c>
    </row>
    <row r="957" spans="1:8" x14ac:dyDescent="0.25">
      <c r="A957" s="177" t="s">
        <v>10</v>
      </c>
      <c r="B957" s="178" t="s">
        <v>869</v>
      </c>
      <c r="C957" s="178" t="s">
        <v>37</v>
      </c>
      <c r="D957" s="3" t="s">
        <v>62</v>
      </c>
      <c r="E957" s="3" t="s">
        <v>24</v>
      </c>
      <c r="F957" s="7">
        <f>Ведомственная!G558</f>
        <v>505.3</v>
      </c>
      <c r="G957" s="7">
        <f>Ведомственная!H558</f>
        <v>0</v>
      </c>
      <c r="H957" s="7">
        <f>Ведомственная!I558</f>
        <v>0</v>
      </c>
    </row>
    <row r="958" spans="1:8" ht="173.25" x14ac:dyDescent="0.25">
      <c r="A958" s="160" t="s">
        <v>747</v>
      </c>
      <c r="B958" s="159" t="s">
        <v>143</v>
      </c>
      <c r="C958" s="20"/>
      <c r="D958" s="52"/>
      <c r="E958" s="52"/>
      <c r="F958" s="7">
        <f>SUM(F959:F960)</f>
        <v>218.4</v>
      </c>
      <c r="G958" s="7">
        <f t="shared" ref="G958:H958" si="391">SUM(G959:G960)</f>
        <v>137.69999999999999</v>
      </c>
      <c r="H958" s="7">
        <f t="shared" si="391"/>
        <v>137.80000000000001</v>
      </c>
    </row>
    <row r="959" spans="1:8" ht="63" x14ac:dyDescent="0.25">
      <c r="A959" s="2" t="s">
        <v>21</v>
      </c>
      <c r="B959" s="159" t="s">
        <v>143</v>
      </c>
      <c r="C959" s="159" t="s">
        <v>31</v>
      </c>
      <c r="D959" s="159" t="s">
        <v>17</v>
      </c>
      <c r="E959" s="159" t="s">
        <v>7</v>
      </c>
      <c r="F959" s="7">
        <f>Ведомственная!G69</f>
        <v>201.6</v>
      </c>
      <c r="G959" s="7">
        <f>Ведомственная!H69</f>
        <v>121</v>
      </c>
      <c r="H959" s="7">
        <f>Ведомственная!I69</f>
        <v>121</v>
      </c>
    </row>
    <row r="960" spans="1:8" ht="31.5" x14ac:dyDescent="0.25">
      <c r="A960" s="158" t="s">
        <v>22</v>
      </c>
      <c r="B960" s="159" t="s">
        <v>143</v>
      </c>
      <c r="C960" s="159" t="s">
        <v>32</v>
      </c>
      <c r="D960" s="159" t="s">
        <v>17</v>
      </c>
      <c r="E960" s="159" t="s">
        <v>7</v>
      </c>
      <c r="F960" s="7">
        <f>Ведомственная!G70</f>
        <v>16.8</v>
      </c>
      <c r="G960" s="7">
        <f>Ведомственная!H70</f>
        <v>16.7</v>
      </c>
      <c r="H960" s="7">
        <f>Ведомственная!I70</f>
        <v>16.8</v>
      </c>
    </row>
    <row r="961" spans="1:8" ht="47.25" x14ac:dyDescent="0.25">
      <c r="A961" s="158" t="s">
        <v>347</v>
      </c>
      <c r="B961" s="159" t="s">
        <v>346</v>
      </c>
      <c r="C961" s="159"/>
      <c r="D961" s="159"/>
      <c r="E961" s="159"/>
      <c r="F961" s="7">
        <f>SUM(F962:F963)</f>
        <v>1610.9</v>
      </c>
      <c r="G961" s="7">
        <f t="shared" ref="G961:H961" si="392">SUM(G962:G963)</f>
        <v>1503.8</v>
      </c>
      <c r="H961" s="7">
        <f t="shared" si="392"/>
        <v>1503.8</v>
      </c>
    </row>
    <row r="962" spans="1:8" ht="63" x14ac:dyDescent="0.25">
      <c r="A962" s="2" t="s">
        <v>21</v>
      </c>
      <c r="B962" s="159" t="s">
        <v>346</v>
      </c>
      <c r="C962" s="159" t="s">
        <v>31</v>
      </c>
      <c r="D962" s="159" t="s">
        <v>24</v>
      </c>
      <c r="E962" s="159" t="s">
        <v>7</v>
      </c>
      <c r="F962" s="7">
        <f>Ведомственная!G142</f>
        <v>1610.9</v>
      </c>
      <c r="G962" s="7">
        <f>Ведомственная!H142</f>
        <v>0</v>
      </c>
      <c r="H962" s="7">
        <f>Ведомственная!I142</f>
        <v>0</v>
      </c>
    </row>
    <row r="963" spans="1:8" ht="31.5" x14ac:dyDescent="0.25">
      <c r="A963" s="175" t="s">
        <v>22</v>
      </c>
      <c r="B963" s="176" t="s">
        <v>346</v>
      </c>
      <c r="C963" s="176" t="s">
        <v>32</v>
      </c>
      <c r="D963" s="176" t="s">
        <v>24</v>
      </c>
      <c r="E963" s="176" t="s">
        <v>7</v>
      </c>
      <c r="F963" s="7">
        <f>Ведомственная!G143</f>
        <v>0</v>
      </c>
      <c r="G963" s="7">
        <f>Ведомственная!H143</f>
        <v>1503.8</v>
      </c>
      <c r="H963" s="7">
        <f>Ведомственная!I143</f>
        <v>1503.8</v>
      </c>
    </row>
    <row r="964" spans="1:8" ht="47.25" x14ac:dyDescent="0.25">
      <c r="A964" s="158" t="s">
        <v>348</v>
      </c>
      <c r="B964" s="159" t="s">
        <v>144</v>
      </c>
      <c r="C964" s="20"/>
      <c r="D964" s="52"/>
      <c r="E964" s="52"/>
      <c r="F964" s="7">
        <f>SUM(F965:F966)</f>
        <v>267.40000000000003</v>
      </c>
      <c r="G964" s="7">
        <f t="shared" ref="G964:H964" si="393">SUM(G965:G966)</f>
        <v>267.39999999999998</v>
      </c>
      <c r="H964" s="7">
        <f t="shared" si="393"/>
        <v>267.39999999999998</v>
      </c>
    </row>
    <row r="965" spans="1:8" ht="63" x14ac:dyDescent="0.25">
      <c r="A965" s="2" t="s">
        <v>21</v>
      </c>
      <c r="B965" s="159" t="s">
        <v>144</v>
      </c>
      <c r="C965" s="159" t="s">
        <v>31</v>
      </c>
      <c r="D965" s="159" t="s">
        <v>62</v>
      </c>
      <c r="E965" s="159" t="s">
        <v>62</v>
      </c>
      <c r="F965" s="7">
        <f>SUM(Ведомственная!G571)</f>
        <v>257.8</v>
      </c>
      <c r="G965" s="7">
        <f>SUM(Ведомственная!H571)</f>
        <v>257.89999999999998</v>
      </c>
      <c r="H965" s="7">
        <f>SUM(Ведомственная!I571)</f>
        <v>257.89999999999998</v>
      </c>
    </row>
    <row r="966" spans="1:8" ht="31.5" x14ac:dyDescent="0.25">
      <c r="A966" s="158" t="s">
        <v>22</v>
      </c>
      <c r="B966" s="159" t="s">
        <v>144</v>
      </c>
      <c r="C966" s="159" t="s">
        <v>32</v>
      </c>
      <c r="D966" s="159" t="s">
        <v>62</v>
      </c>
      <c r="E966" s="159" t="s">
        <v>62</v>
      </c>
      <c r="F966" s="7">
        <f>SUM(Ведомственная!G572)</f>
        <v>9.6</v>
      </c>
      <c r="G966" s="7">
        <f>SUM(Ведомственная!H572)</f>
        <v>9.5</v>
      </c>
      <c r="H966" s="7">
        <f>SUM(Ведомственная!I572)</f>
        <v>9.5</v>
      </c>
    </row>
    <row r="967" spans="1:8" x14ac:dyDescent="0.25">
      <c r="A967" s="61" t="s">
        <v>120</v>
      </c>
      <c r="B967" s="54"/>
      <c r="C967" s="57"/>
      <c r="D967" s="57"/>
      <c r="E967" s="57"/>
      <c r="F967" s="56"/>
      <c r="G967" s="60">
        <v>150000</v>
      </c>
      <c r="H967" s="60">
        <v>330000</v>
      </c>
    </row>
    <row r="968" spans="1:8" x14ac:dyDescent="0.25">
      <c r="A968" s="62" t="s">
        <v>82</v>
      </c>
      <c r="B968" s="63"/>
      <c r="C968" s="63"/>
      <c r="D968" s="63"/>
      <c r="E968" s="63"/>
      <c r="F968" s="64">
        <f>F9+F34+F45+F54+F67+F83+F98+F121+F141+F160+F208+F213+F218+F226+F234+F243+F258+F267+F292+F321+F342+F423+F440+F449+F466+F601+F606+F674++F856+F861+F920+F967+F40+F915</f>
        <v>10062437.4</v>
      </c>
      <c r="G968" s="64">
        <f>G9+G34+G45+G54+G67+G83+G98+G121+G141+G160+G208+G213+G218+G226+G234+G243+G258+G267+G292+G321+G342+G423+G440+G449+G466+G601+G606+G674++G856+G861+G920+G967+G40+G915</f>
        <v>8519918.1000000015</v>
      </c>
      <c r="H968" s="64">
        <f>H9+H34+H45+H54+H67+H83+H98+H121+H141+H160+H208+H213+H218+H226+H234+H243+H258+H267+H292+H321+H342+H423+H440+H449+H466+H601+H606+H674++H856+H861+H920+H967+H40+H915</f>
        <v>9218095.5</v>
      </c>
    </row>
    <row r="970" spans="1:8" hidden="1" x14ac:dyDescent="0.25">
      <c r="F970" s="25">
        <f>Ведомственная!G1372</f>
        <v>10062437.399999999</v>
      </c>
      <c r="G970" s="25">
        <f>Ведомственная!H1372</f>
        <v>8519918.0999999978</v>
      </c>
      <c r="H970" s="25">
        <f>Ведомственная!I1372</f>
        <v>9218095.5</v>
      </c>
    </row>
    <row r="971" spans="1:8" hidden="1" x14ac:dyDescent="0.25"/>
    <row r="972" spans="1:8" hidden="1" x14ac:dyDescent="0.25">
      <c r="F972" s="25">
        <f>F970-F968</f>
        <v>0</v>
      </c>
      <c r="G972" s="25">
        <f t="shared" ref="G972:H972" si="394">G970-G968</f>
        <v>0</v>
      </c>
      <c r="H972" s="25">
        <f t="shared" si="394"/>
        <v>0</v>
      </c>
    </row>
    <row r="973" spans="1:8" hidden="1" x14ac:dyDescent="0.25"/>
  </sheetData>
  <mergeCells count="45">
    <mergeCell ref="A6:H6"/>
    <mergeCell ref="A504:A506"/>
    <mergeCell ref="A507:A510"/>
    <mergeCell ref="A556:A558"/>
    <mergeCell ref="A551:A553"/>
    <mergeCell ref="A409:A410"/>
    <mergeCell ref="A406:A407"/>
    <mergeCell ref="A399:A400"/>
    <mergeCell ref="A394:A395"/>
    <mergeCell ref="A391:A392"/>
    <mergeCell ref="A388:A389"/>
    <mergeCell ref="A374:A375"/>
    <mergeCell ref="A290:A291"/>
    <mergeCell ref="A80:A82"/>
    <mergeCell ref="A340:A341"/>
    <mergeCell ref="A355:A356"/>
    <mergeCell ref="A350:A351"/>
    <mergeCell ref="A752:A754"/>
    <mergeCell ref="A599:A600"/>
    <mergeCell ref="A360:A361"/>
    <mergeCell ref="A728:A729"/>
    <mergeCell ref="A437:A438"/>
    <mergeCell ref="A750:A751"/>
    <mergeCell ref="A385:A386"/>
    <mergeCell ref="A366:A367"/>
    <mergeCell ref="A371:A372"/>
    <mergeCell ref="A363:A364"/>
    <mergeCell ref="A946:A948"/>
    <mergeCell ref="A790:A792"/>
    <mergeCell ref="A824:A825"/>
    <mergeCell ref="A896:A897"/>
    <mergeCell ref="A910:A911"/>
    <mergeCell ref="A904:A905"/>
    <mergeCell ref="A814:A816"/>
    <mergeCell ref="A811:A812"/>
    <mergeCell ref="A821:A822"/>
    <mergeCell ref="A782:A784"/>
    <mergeCell ref="A779:A781"/>
    <mergeCell ref="A804:A806"/>
    <mergeCell ref="A908:A909"/>
    <mergeCell ref="A807:A808"/>
    <mergeCell ref="A851:A852"/>
    <mergeCell ref="A800:A801"/>
    <mergeCell ref="A853:A855"/>
    <mergeCell ref="A786:A789"/>
  </mergeCells>
  <pageMargins left="0.31496062992125984" right="0.31496062992125984" top="0.59055118110236227" bottom="0" header="0.11811023622047245" footer="0"/>
  <pageSetup paperSize="9" scale="82" fitToHeight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1378"/>
  <sheetViews>
    <sheetView tabSelected="1" topLeftCell="A7" zoomScale="90" zoomScaleNormal="90" workbookViewId="0">
      <pane xSplit="1" ySplit="3" topLeftCell="B725" activePane="bottomRight" state="frozen"/>
      <selection activeCell="A7" sqref="A7"/>
      <selection pane="topRight" activeCell="B7" sqref="B7"/>
      <selection pane="bottomLeft" activeCell="A10" sqref="A10"/>
      <selection pane="bottomRight" activeCell="H738" sqref="H738"/>
    </sheetView>
  </sheetViews>
  <sheetFormatPr defaultRowHeight="15.75" outlineLevelRow="1" x14ac:dyDescent="0.25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85546875" style="6" customWidth="1"/>
    <col min="12" max="12" width="16.5703125" style="6" customWidth="1"/>
    <col min="13" max="13" width="14.28515625" style="6" customWidth="1"/>
    <col min="14" max="16384" width="9.140625" style="6"/>
  </cols>
  <sheetData>
    <row r="1" spans="1:9" x14ac:dyDescent="0.25">
      <c r="A1" s="8"/>
      <c r="H1" s="1"/>
      <c r="I1" s="188" t="s">
        <v>958</v>
      </c>
    </row>
    <row r="2" spans="1:9" x14ac:dyDescent="0.25">
      <c r="A2" s="12"/>
      <c r="H2" s="1"/>
      <c r="I2" s="195" t="s">
        <v>952</v>
      </c>
    </row>
    <row r="3" spans="1:9" x14ac:dyDescent="0.25">
      <c r="H3" s="1"/>
      <c r="I3" s="195" t="s">
        <v>953</v>
      </c>
    </row>
    <row r="4" spans="1:9" x14ac:dyDescent="0.25">
      <c r="H4" s="1"/>
      <c r="I4" s="195" t="s">
        <v>960</v>
      </c>
    </row>
    <row r="5" spans="1:9" x14ac:dyDescent="0.25">
      <c r="B5" s="14"/>
      <c r="H5" s="1"/>
      <c r="I5" s="1"/>
    </row>
    <row r="6" spans="1:9" x14ac:dyDescent="0.25">
      <c r="B6" s="15" t="s">
        <v>955</v>
      </c>
    </row>
    <row r="7" spans="1:9" x14ac:dyDescent="0.25">
      <c r="B7" s="16"/>
      <c r="I7" s="14" t="s">
        <v>106</v>
      </c>
    </row>
    <row r="8" spans="1:9" x14ac:dyDescent="0.25">
      <c r="A8" s="236" t="s">
        <v>0</v>
      </c>
      <c r="B8" s="237" t="s">
        <v>1</v>
      </c>
      <c r="C8" s="237"/>
      <c r="D8" s="237"/>
      <c r="E8" s="237"/>
      <c r="F8" s="237"/>
      <c r="G8" s="233" t="s">
        <v>134</v>
      </c>
      <c r="H8" s="233" t="s">
        <v>142</v>
      </c>
      <c r="I8" s="233" t="s">
        <v>712</v>
      </c>
    </row>
    <row r="9" spans="1:9" ht="47.25" x14ac:dyDescent="0.25">
      <c r="A9" s="236"/>
      <c r="B9" s="3" t="s">
        <v>2</v>
      </c>
      <c r="C9" s="18" t="s">
        <v>3</v>
      </c>
      <c r="D9" s="18" t="s">
        <v>4</v>
      </c>
      <c r="E9" s="18" t="s">
        <v>5</v>
      </c>
      <c r="F9" s="18" t="s">
        <v>55</v>
      </c>
      <c r="G9" s="234"/>
      <c r="H9" s="234"/>
      <c r="I9" s="235"/>
    </row>
    <row r="10" spans="1:9" s="19" customFormat="1" x14ac:dyDescent="0.25">
      <c r="A10" s="62" t="s">
        <v>956</v>
      </c>
      <c r="B10" s="63" t="s">
        <v>28</v>
      </c>
      <c r="C10" s="125"/>
      <c r="D10" s="125"/>
      <c r="E10" s="125"/>
      <c r="F10" s="125"/>
      <c r="G10" s="64">
        <f>SUM(G11)+G32</f>
        <v>40990.799999999996</v>
      </c>
      <c r="H10" s="64">
        <f>SUM(H11)+H32</f>
        <v>31635.8</v>
      </c>
      <c r="I10" s="64">
        <f>SUM(I11)+I32</f>
        <v>31635.8</v>
      </c>
    </row>
    <row r="11" spans="1:9" x14ac:dyDescent="0.25">
      <c r="A11" s="203" t="s">
        <v>29</v>
      </c>
      <c r="B11" s="3"/>
      <c r="C11" s="3" t="s">
        <v>17</v>
      </c>
      <c r="D11" s="3"/>
      <c r="E11" s="3"/>
      <c r="F11" s="3"/>
      <c r="G11" s="5">
        <f>SUM(G12+G20)</f>
        <v>40990.799999999996</v>
      </c>
      <c r="H11" s="5">
        <f>SUM(H12+H20)</f>
        <v>31635.8</v>
      </c>
      <c r="I11" s="5">
        <f>SUM(I12+I20)</f>
        <v>31635.8</v>
      </c>
    </row>
    <row r="12" spans="1:9" ht="47.25" x14ac:dyDescent="0.25">
      <c r="A12" s="203" t="s">
        <v>30</v>
      </c>
      <c r="B12" s="3"/>
      <c r="C12" s="3" t="s">
        <v>17</v>
      </c>
      <c r="D12" s="3" t="s">
        <v>24</v>
      </c>
      <c r="E12" s="3"/>
      <c r="F12" s="3"/>
      <c r="G12" s="5">
        <f>SUM(G13)</f>
        <v>35821.1</v>
      </c>
      <c r="H12" s="5">
        <f>SUM(H13)</f>
        <v>26466.6</v>
      </c>
      <c r="I12" s="5">
        <f>SUM(I13)</f>
        <v>26466.6</v>
      </c>
    </row>
    <row r="13" spans="1:9" s="97" customFormat="1" x14ac:dyDescent="0.25">
      <c r="A13" s="89" t="s">
        <v>83</v>
      </c>
      <c r="B13" s="98"/>
      <c r="C13" s="98" t="s">
        <v>17</v>
      </c>
      <c r="D13" s="98" t="s">
        <v>24</v>
      </c>
      <c r="E13" s="98" t="s">
        <v>84</v>
      </c>
      <c r="F13" s="98"/>
      <c r="G13" s="99">
        <f>SUM(G14)+G18</f>
        <v>35821.1</v>
      </c>
      <c r="H13" s="99">
        <f>SUM(H14)+H18</f>
        <v>26466.6</v>
      </c>
      <c r="I13" s="99">
        <f>SUM(I14)+I18</f>
        <v>26466.6</v>
      </c>
    </row>
    <row r="14" spans="1:9" x14ac:dyDescent="0.25">
      <c r="A14" s="203" t="s">
        <v>27</v>
      </c>
      <c r="B14" s="3"/>
      <c r="C14" s="3" t="s">
        <v>17</v>
      </c>
      <c r="D14" s="3" t="s">
        <v>24</v>
      </c>
      <c r="E14" s="3" t="s">
        <v>42</v>
      </c>
      <c r="F14" s="3"/>
      <c r="G14" s="5">
        <f>SUM(G15+G16)+G17</f>
        <v>30212.3</v>
      </c>
      <c r="H14" s="5">
        <f>SUM(H15+H16)+H17</f>
        <v>22727.3</v>
      </c>
      <c r="I14" s="5">
        <f>SUM(I15+I16)+I17</f>
        <v>22727.3</v>
      </c>
    </row>
    <row r="15" spans="1:9" ht="47.25" x14ac:dyDescent="0.25">
      <c r="A15" s="2" t="s">
        <v>21</v>
      </c>
      <c r="B15" s="3"/>
      <c r="C15" s="3" t="s">
        <v>17</v>
      </c>
      <c r="D15" s="3" t="s">
        <v>24</v>
      </c>
      <c r="E15" s="3" t="s">
        <v>42</v>
      </c>
      <c r="F15" s="3" t="s">
        <v>31</v>
      </c>
      <c r="G15" s="5">
        <v>30197.8</v>
      </c>
      <c r="H15" s="5">
        <v>22712.3</v>
      </c>
      <c r="I15" s="5">
        <v>22712.3</v>
      </c>
    </row>
    <row r="16" spans="1:9" ht="31.5" x14ac:dyDescent="0.25">
      <c r="A16" s="203" t="s">
        <v>22</v>
      </c>
      <c r="B16" s="3"/>
      <c r="C16" s="3" t="s">
        <v>17</v>
      </c>
      <c r="D16" s="3" t="s">
        <v>24</v>
      </c>
      <c r="E16" s="3" t="s">
        <v>42</v>
      </c>
      <c r="F16" s="3" t="s">
        <v>32</v>
      </c>
      <c r="G16" s="7">
        <v>14.5</v>
      </c>
      <c r="H16" s="7">
        <v>15</v>
      </c>
      <c r="I16" s="7">
        <v>15</v>
      </c>
    </row>
    <row r="17" spans="1:9" hidden="1" x14ac:dyDescent="0.25">
      <c r="A17" s="203" t="s">
        <v>19</v>
      </c>
      <c r="B17" s="3"/>
      <c r="C17" s="3" t="s">
        <v>17</v>
      </c>
      <c r="D17" s="3" t="s">
        <v>24</v>
      </c>
      <c r="E17" s="3" t="s">
        <v>42</v>
      </c>
      <c r="F17" s="3" t="s">
        <v>40</v>
      </c>
      <c r="G17" s="7"/>
      <c r="H17" s="7"/>
      <c r="I17" s="7"/>
    </row>
    <row r="18" spans="1:9" x14ac:dyDescent="0.25">
      <c r="A18" s="203" t="s">
        <v>33</v>
      </c>
      <c r="B18" s="3"/>
      <c r="C18" s="3" t="s">
        <v>17</v>
      </c>
      <c r="D18" s="3" t="s">
        <v>24</v>
      </c>
      <c r="E18" s="3" t="s">
        <v>43</v>
      </c>
      <c r="F18" s="3"/>
      <c r="G18" s="5">
        <f>SUM(G19)</f>
        <v>5608.8</v>
      </c>
      <c r="H18" s="5">
        <f>SUM(H19)</f>
        <v>3739.3</v>
      </c>
      <c r="I18" s="5">
        <f>SUM(I19)</f>
        <v>3739.3</v>
      </c>
    </row>
    <row r="19" spans="1:9" ht="47.25" x14ac:dyDescent="0.25">
      <c r="A19" s="2" t="s">
        <v>21</v>
      </c>
      <c r="B19" s="3"/>
      <c r="C19" s="3" t="s">
        <v>17</v>
      </c>
      <c r="D19" s="3" t="s">
        <v>24</v>
      </c>
      <c r="E19" s="3" t="s">
        <v>43</v>
      </c>
      <c r="F19" s="3" t="s">
        <v>31</v>
      </c>
      <c r="G19" s="5">
        <v>5608.8</v>
      </c>
      <c r="H19" s="5">
        <v>3739.3</v>
      </c>
      <c r="I19" s="5">
        <v>3739.3</v>
      </c>
    </row>
    <row r="20" spans="1:9" x14ac:dyDescent="0.25">
      <c r="A20" s="203" t="s">
        <v>34</v>
      </c>
      <c r="B20" s="3"/>
      <c r="C20" s="3" t="s">
        <v>17</v>
      </c>
      <c r="D20" s="3" t="s">
        <v>35</v>
      </c>
      <c r="E20" s="3"/>
      <c r="F20" s="3"/>
      <c r="G20" s="5">
        <f>SUM(G21)</f>
        <v>5169.7</v>
      </c>
      <c r="H20" s="5">
        <f>SUM(H21)</f>
        <v>5169.2</v>
      </c>
      <c r="I20" s="5">
        <f>SUM(I21)</f>
        <v>5169.2</v>
      </c>
    </row>
    <row r="21" spans="1:9" s="97" customFormat="1" x14ac:dyDescent="0.25">
      <c r="A21" s="89" t="s">
        <v>83</v>
      </c>
      <c r="B21" s="98"/>
      <c r="C21" s="98" t="s">
        <v>17</v>
      </c>
      <c r="D21" s="98" t="s">
        <v>35</v>
      </c>
      <c r="E21" s="98" t="s">
        <v>84</v>
      </c>
      <c r="F21" s="98"/>
      <c r="G21" s="99">
        <f>SUM(G22+G25+G27)</f>
        <v>5169.7</v>
      </c>
      <c r="H21" s="99">
        <f>SUM(H22+H25+H27)</f>
        <v>5169.2</v>
      </c>
      <c r="I21" s="99">
        <f>SUM(I22+I25+I27)</f>
        <v>5169.2</v>
      </c>
    </row>
    <row r="22" spans="1:9" x14ac:dyDescent="0.25">
      <c r="A22" s="203" t="s">
        <v>36</v>
      </c>
      <c r="B22" s="3"/>
      <c r="C22" s="3" t="s">
        <v>17</v>
      </c>
      <c r="D22" s="3" t="s">
        <v>35</v>
      </c>
      <c r="E22" s="3" t="s">
        <v>44</v>
      </c>
      <c r="F22" s="3"/>
      <c r="G22" s="7">
        <f>SUM(G23:G24)</f>
        <v>479.1</v>
      </c>
      <c r="H22" s="7">
        <f>SUM(H23:H24)</f>
        <v>413.6</v>
      </c>
      <c r="I22" s="7">
        <f>SUM(I23:I24)</f>
        <v>413.6</v>
      </c>
    </row>
    <row r="23" spans="1:9" ht="31.5" x14ac:dyDescent="0.25">
      <c r="A23" s="203" t="s">
        <v>22</v>
      </c>
      <c r="B23" s="3"/>
      <c r="C23" s="3" t="s">
        <v>17</v>
      </c>
      <c r="D23" s="3" t="s">
        <v>35</v>
      </c>
      <c r="E23" s="3" t="s">
        <v>44</v>
      </c>
      <c r="F23" s="3" t="s">
        <v>32</v>
      </c>
      <c r="G23" s="7">
        <v>470.1</v>
      </c>
      <c r="H23" s="7">
        <v>404.6</v>
      </c>
      <c r="I23" s="7">
        <v>404.6</v>
      </c>
    </row>
    <row r="24" spans="1:9" x14ac:dyDescent="0.25">
      <c r="A24" s="203" t="s">
        <v>10</v>
      </c>
      <c r="B24" s="3"/>
      <c r="C24" s="3" t="s">
        <v>17</v>
      </c>
      <c r="D24" s="3" t="s">
        <v>35</v>
      </c>
      <c r="E24" s="3" t="s">
        <v>44</v>
      </c>
      <c r="F24" s="3" t="s">
        <v>37</v>
      </c>
      <c r="G24" s="7">
        <v>9</v>
      </c>
      <c r="H24" s="7">
        <v>9</v>
      </c>
      <c r="I24" s="7">
        <v>9</v>
      </c>
    </row>
    <row r="25" spans="1:9" ht="31.5" x14ac:dyDescent="0.25">
      <c r="A25" s="203" t="s">
        <v>38</v>
      </c>
      <c r="B25" s="3"/>
      <c r="C25" s="3" t="s">
        <v>17</v>
      </c>
      <c r="D25" s="3" t="s">
        <v>35</v>
      </c>
      <c r="E25" s="3" t="s">
        <v>45</v>
      </c>
      <c r="F25" s="3"/>
      <c r="G25" s="7">
        <f>SUM(G26)</f>
        <v>502.1</v>
      </c>
      <c r="H25" s="7">
        <f>SUM(H26)</f>
        <v>502.1</v>
      </c>
      <c r="I25" s="7">
        <f>SUM(I26)</f>
        <v>502.1</v>
      </c>
    </row>
    <row r="26" spans="1:9" ht="31.5" x14ac:dyDescent="0.25">
      <c r="A26" s="203" t="s">
        <v>22</v>
      </c>
      <c r="B26" s="3"/>
      <c r="C26" s="3" t="s">
        <v>17</v>
      </c>
      <c r="D26" s="3" t="s">
        <v>35</v>
      </c>
      <c r="E26" s="3" t="s">
        <v>45</v>
      </c>
      <c r="F26" s="3" t="s">
        <v>32</v>
      </c>
      <c r="G26" s="7">
        <v>502.1</v>
      </c>
      <c r="H26" s="7">
        <v>502.1</v>
      </c>
      <c r="I26" s="7">
        <v>502.1</v>
      </c>
    </row>
    <row r="27" spans="1:9" ht="31.5" x14ac:dyDescent="0.25">
      <c r="A27" s="203" t="s">
        <v>39</v>
      </c>
      <c r="B27" s="3"/>
      <c r="C27" s="3" t="s">
        <v>17</v>
      </c>
      <c r="D27" s="3" t="s">
        <v>35</v>
      </c>
      <c r="E27" s="3" t="s">
        <v>46</v>
      </c>
      <c r="F27" s="3"/>
      <c r="G27" s="5">
        <f>SUM(G28:G30)</f>
        <v>4188.5</v>
      </c>
      <c r="H27" s="5">
        <f>SUM(H28:H29)</f>
        <v>4253.5</v>
      </c>
      <c r="I27" s="5">
        <f>SUM(I28:I29)</f>
        <v>4253.5</v>
      </c>
    </row>
    <row r="28" spans="1:9" ht="31.5" x14ac:dyDescent="0.25">
      <c r="A28" s="203" t="s">
        <v>22</v>
      </c>
      <c r="B28" s="3"/>
      <c r="C28" s="3" t="s">
        <v>17</v>
      </c>
      <c r="D28" s="3" t="s">
        <v>35</v>
      </c>
      <c r="E28" s="3" t="s">
        <v>46</v>
      </c>
      <c r="F28" s="3" t="s">
        <v>32</v>
      </c>
      <c r="G28" s="5">
        <v>2865.5</v>
      </c>
      <c r="H28" s="5">
        <v>2931</v>
      </c>
      <c r="I28" s="5">
        <v>2931</v>
      </c>
    </row>
    <row r="29" spans="1:9" x14ac:dyDescent="0.25">
      <c r="A29" s="203" t="s">
        <v>19</v>
      </c>
      <c r="B29" s="3"/>
      <c r="C29" s="3" t="s">
        <v>17</v>
      </c>
      <c r="D29" s="3" t="s">
        <v>35</v>
      </c>
      <c r="E29" s="3" t="s">
        <v>46</v>
      </c>
      <c r="F29" s="3" t="s">
        <v>40</v>
      </c>
      <c r="G29" s="5">
        <v>1322.5</v>
      </c>
      <c r="H29" s="5">
        <v>1322.5</v>
      </c>
      <c r="I29" s="5">
        <v>1322.5</v>
      </c>
    </row>
    <row r="30" spans="1:9" x14ac:dyDescent="0.25">
      <c r="A30" s="203" t="s">
        <v>10</v>
      </c>
      <c r="B30" s="3"/>
      <c r="C30" s="3" t="s">
        <v>17</v>
      </c>
      <c r="D30" s="3" t="s">
        <v>35</v>
      </c>
      <c r="E30" s="3" t="s">
        <v>46</v>
      </c>
      <c r="F30" s="3" t="s">
        <v>37</v>
      </c>
      <c r="G30" s="5">
        <v>0.5</v>
      </c>
      <c r="H30" s="5"/>
      <c r="I30" s="5"/>
    </row>
    <row r="31" spans="1:9" x14ac:dyDescent="0.25">
      <c r="A31" s="203" t="s">
        <v>47</v>
      </c>
      <c r="B31" s="3"/>
      <c r="C31" s="3" t="s">
        <v>48</v>
      </c>
      <c r="D31" s="3"/>
      <c r="E31" s="3"/>
      <c r="F31" s="3"/>
      <c r="G31" s="5">
        <f t="shared" ref="G31:I34" si="0">SUM(G32)</f>
        <v>0</v>
      </c>
      <c r="H31" s="5">
        <f t="shared" si="0"/>
        <v>0</v>
      </c>
      <c r="I31" s="5">
        <f t="shared" si="0"/>
        <v>0</v>
      </c>
    </row>
    <row r="32" spans="1:9" hidden="1" x14ac:dyDescent="0.25">
      <c r="A32" s="2" t="s">
        <v>121</v>
      </c>
      <c r="B32" s="18"/>
      <c r="C32" s="204" t="s">
        <v>48</v>
      </c>
      <c r="D32" s="204" t="s">
        <v>62</v>
      </c>
      <c r="E32" s="3"/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9" s="97" customFormat="1" hidden="1" x14ac:dyDescent="0.25">
      <c r="A33" s="89" t="s">
        <v>83</v>
      </c>
      <c r="B33" s="98"/>
      <c r="C33" s="94" t="s">
        <v>48</v>
      </c>
      <c r="D33" s="94" t="s">
        <v>62</v>
      </c>
      <c r="E33" s="98" t="s">
        <v>84</v>
      </c>
      <c r="F33" s="98"/>
      <c r="G33" s="99">
        <f t="shared" si="0"/>
        <v>0</v>
      </c>
      <c r="H33" s="99">
        <f t="shared" si="0"/>
        <v>0</v>
      </c>
      <c r="I33" s="99">
        <f t="shared" si="0"/>
        <v>0</v>
      </c>
    </row>
    <row r="34" spans="1:9" ht="31.5" hidden="1" x14ac:dyDescent="0.25">
      <c r="A34" s="203" t="s">
        <v>39</v>
      </c>
      <c r="B34" s="3"/>
      <c r="C34" s="204" t="s">
        <v>48</v>
      </c>
      <c r="D34" s="204" t="s">
        <v>62</v>
      </c>
      <c r="E34" s="3" t="s">
        <v>46</v>
      </c>
      <c r="F34" s="3"/>
      <c r="G34" s="5">
        <f t="shared" si="0"/>
        <v>0</v>
      </c>
      <c r="H34" s="5">
        <f t="shared" si="0"/>
        <v>0</v>
      </c>
      <c r="I34" s="5">
        <f t="shared" si="0"/>
        <v>0</v>
      </c>
    </row>
    <row r="35" spans="1:9" ht="31.5" hidden="1" x14ac:dyDescent="0.25">
      <c r="A35" s="203" t="s">
        <v>22</v>
      </c>
      <c r="B35" s="3"/>
      <c r="C35" s="204" t="s">
        <v>48</v>
      </c>
      <c r="D35" s="204" t="s">
        <v>62</v>
      </c>
      <c r="E35" s="3" t="s">
        <v>46</v>
      </c>
      <c r="F35" s="3" t="s">
        <v>32</v>
      </c>
      <c r="G35" s="5"/>
      <c r="H35" s="5"/>
      <c r="I35" s="5"/>
    </row>
    <row r="36" spans="1:9" s="19" customFormat="1" x14ac:dyDescent="0.25">
      <c r="A36" s="62" t="s">
        <v>966</v>
      </c>
      <c r="B36" s="125">
        <v>283</v>
      </c>
      <c r="C36" s="126"/>
      <c r="D36" s="126"/>
      <c r="E36" s="126"/>
      <c r="F36" s="126"/>
      <c r="G36" s="127">
        <f>SUM(G37+G134+G197+G573+G631)+G355+G650+G619+G601</f>
        <v>3089275.5</v>
      </c>
      <c r="H36" s="127">
        <f>SUM(H37+H134+H197+H573+H631)+H355+H650+H619+H601</f>
        <v>2079198.0999999999</v>
      </c>
      <c r="I36" s="127">
        <f>SUM(I37+I134+I197+I573+I631)+I355+I650+I619+I601</f>
        <v>2075027.1999999997</v>
      </c>
    </row>
    <row r="37" spans="1:9" x14ac:dyDescent="0.25">
      <c r="A37" s="203" t="s">
        <v>29</v>
      </c>
      <c r="B37" s="18"/>
      <c r="C37" s="204" t="s">
        <v>17</v>
      </c>
      <c r="D37" s="204"/>
      <c r="E37" s="204"/>
      <c r="F37" s="20"/>
      <c r="G37" s="7">
        <f>G38+G44+G71+G75+G79</f>
        <v>408905.4</v>
      </c>
      <c r="H37" s="7">
        <f t="shared" ref="H37:I37" si="1">H38+H44+H71+H75+H79</f>
        <v>200028</v>
      </c>
      <c r="I37" s="7">
        <f t="shared" si="1"/>
        <v>317703</v>
      </c>
    </row>
    <row r="38" spans="1:9" ht="31.5" x14ac:dyDescent="0.25">
      <c r="A38" s="203" t="s">
        <v>58</v>
      </c>
      <c r="B38" s="18"/>
      <c r="C38" s="204" t="s">
        <v>17</v>
      </c>
      <c r="D38" s="204" t="s">
        <v>20</v>
      </c>
      <c r="E38" s="204"/>
      <c r="F38" s="20"/>
      <c r="G38" s="7">
        <f t="shared" ref="G38:I42" si="2">SUM(G39)</f>
        <v>7595.6</v>
      </c>
      <c r="H38" s="7">
        <f t="shared" si="2"/>
        <v>5063.7</v>
      </c>
      <c r="I38" s="7">
        <f t="shared" si="2"/>
        <v>5063.7</v>
      </c>
    </row>
    <row r="39" spans="1:9" s="97" customFormat="1" ht="31.5" x14ac:dyDescent="0.25">
      <c r="A39" s="89" t="s">
        <v>133</v>
      </c>
      <c r="B39" s="107"/>
      <c r="C39" s="94" t="s">
        <v>17</v>
      </c>
      <c r="D39" s="94" t="s">
        <v>20</v>
      </c>
      <c r="E39" s="95" t="s">
        <v>147</v>
      </c>
      <c r="F39" s="95"/>
      <c r="G39" s="96">
        <f>G40</f>
        <v>7595.6</v>
      </c>
      <c r="H39" s="96">
        <f>H40</f>
        <v>5063.7</v>
      </c>
      <c r="I39" s="96">
        <f>I40</f>
        <v>5063.7</v>
      </c>
    </row>
    <row r="40" spans="1:9" x14ac:dyDescent="0.25">
      <c r="A40" s="203" t="s">
        <v>168</v>
      </c>
      <c r="B40" s="18"/>
      <c r="C40" s="204" t="s">
        <v>17</v>
      </c>
      <c r="D40" s="204" t="s">
        <v>20</v>
      </c>
      <c r="E40" s="204" t="s">
        <v>171</v>
      </c>
      <c r="F40" s="20"/>
      <c r="G40" s="7">
        <f>G41</f>
        <v>7595.6</v>
      </c>
      <c r="H40" s="7">
        <f t="shared" ref="H40:I40" si="3">H41</f>
        <v>5063.7</v>
      </c>
      <c r="I40" s="7">
        <f t="shared" si="3"/>
        <v>5063.7</v>
      </c>
    </row>
    <row r="41" spans="1:9" ht="31.5" x14ac:dyDescent="0.25">
      <c r="A41" s="203" t="s">
        <v>230</v>
      </c>
      <c r="B41" s="18"/>
      <c r="C41" s="204" t="s">
        <v>17</v>
      </c>
      <c r="D41" s="204" t="s">
        <v>20</v>
      </c>
      <c r="E41" s="204" t="s">
        <v>169</v>
      </c>
      <c r="F41" s="20"/>
      <c r="G41" s="7">
        <f>G42</f>
        <v>7595.6</v>
      </c>
      <c r="H41" s="7">
        <f t="shared" ref="H41:I41" si="4">H42</f>
        <v>5063.7</v>
      </c>
      <c r="I41" s="7">
        <f t="shared" si="4"/>
        <v>5063.7</v>
      </c>
    </row>
    <row r="42" spans="1:9" x14ac:dyDescent="0.25">
      <c r="A42" s="203" t="s">
        <v>89</v>
      </c>
      <c r="B42" s="18"/>
      <c r="C42" s="204" t="s">
        <v>17</v>
      </c>
      <c r="D42" s="204" t="s">
        <v>20</v>
      </c>
      <c r="E42" s="204" t="s">
        <v>170</v>
      </c>
      <c r="F42" s="204"/>
      <c r="G42" s="7">
        <f t="shared" si="2"/>
        <v>7595.6</v>
      </c>
      <c r="H42" s="7">
        <f t="shared" si="2"/>
        <v>5063.7</v>
      </c>
      <c r="I42" s="7">
        <f t="shared" si="2"/>
        <v>5063.7</v>
      </c>
    </row>
    <row r="43" spans="1:9" ht="47.25" x14ac:dyDescent="0.25">
      <c r="A43" s="2" t="s">
        <v>21</v>
      </c>
      <c r="B43" s="18"/>
      <c r="C43" s="204" t="s">
        <v>17</v>
      </c>
      <c r="D43" s="204" t="s">
        <v>20</v>
      </c>
      <c r="E43" s="204" t="s">
        <v>170</v>
      </c>
      <c r="F43" s="204" t="s">
        <v>31</v>
      </c>
      <c r="G43" s="7">
        <v>7595.6</v>
      </c>
      <c r="H43" s="7">
        <v>5063.7</v>
      </c>
      <c r="I43" s="7">
        <v>5063.7</v>
      </c>
    </row>
    <row r="44" spans="1:9" ht="31.5" x14ac:dyDescent="0.25">
      <c r="A44" s="203" t="s">
        <v>98</v>
      </c>
      <c r="B44" s="18"/>
      <c r="C44" s="204" t="s">
        <v>17</v>
      </c>
      <c r="D44" s="204" t="s">
        <v>7</v>
      </c>
      <c r="E44" s="20"/>
      <c r="F44" s="20"/>
      <c r="G44" s="7">
        <f>G45+G55+G61+G67</f>
        <v>320249.20000000007</v>
      </c>
      <c r="H44" s="7">
        <f>SUM(H45)+H55+H67+H61</f>
        <v>119231.59999999999</v>
      </c>
      <c r="I44" s="7">
        <f>SUM(I45)+I55+I67+I61</f>
        <v>235320.49999999997</v>
      </c>
    </row>
    <row r="45" spans="1:9" s="97" customFormat="1" ht="31.5" x14ac:dyDescent="0.25">
      <c r="A45" s="89" t="s">
        <v>133</v>
      </c>
      <c r="B45" s="107"/>
      <c r="C45" s="94" t="s">
        <v>17</v>
      </c>
      <c r="D45" s="94" t="s">
        <v>7</v>
      </c>
      <c r="E45" s="95" t="s">
        <v>147</v>
      </c>
      <c r="F45" s="95"/>
      <c r="G45" s="96">
        <f>G46</f>
        <v>312770.60000000003</v>
      </c>
      <c r="H45" s="96">
        <f t="shared" ref="H45:I45" si="5">H46</f>
        <v>111833.7</v>
      </c>
      <c r="I45" s="96">
        <f t="shared" si="5"/>
        <v>227922.5</v>
      </c>
    </row>
    <row r="46" spans="1:9" x14ac:dyDescent="0.25">
      <c r="A46" s="203" t="s">
        <v>168</v>
      </c>
      <c r="B46" s="18"/>
      <c r="C46" s="204" t="s">
        <v>17</v>
      </c>
      <c r="D46" s="204" t="s">
        <v>7</v>
      </c>
      <c r="E46" s="204" t="s">
        <v>171</v>
      </c>
      <c r="F46" s="20"/>
      <c r="G46" s="7">
        <f>G47</f>
        <v>312770.60000000003</v>
      </c>
      <c r="H46" s="7">
        <f t="shared" ref="H46:I46" si="6">H47</f>
        <v>111833.7</v>
      </c>
      <c r="I46" s="7">
        <f t="shared" si="6"/>
        <v>227922.5</v>
      </c>
    </row>
    <row r="47" spans="1:9" ht="31.5" x14ac:dyDescent="0.25">
      <c r="A47" s="203" t="s">
        <v>230</v>
      </c>
      <c r="B47" s="18"/>
      <c r="C47" s="204" t="s">
        <v>17</v>
      </c>
      <c r="D47" s="204" t="s">
        <v>7</v>
      </c>
      <c r="E47" s="204" t="s">
        <v>169</v>
      </c>
      <c r="F47" s="20"/>
      <c r="G47" s="7">
        <f>G48+G52</f>
        <v>312770.60000000003</v>
      </c>
      <c r="H47" s="7">
        <f t="shared" ref="H47:I47" si="7">H48+H52</f>
        <v>111833.7</v>
      </c>
      <c r="I47" s="7">
        <f t="shared" si="7"/>
        <v>227922.5</v>
      </c>
    </row>
    <row r="48" spans="1:9" x14ac:dyDescent="0.25">
      <c r="A48" s="203" t="s">
        <v>27</v>
      </c>
      <c r="B48" s="18"/>
      <c r="C48" s="204" t="s">
        <v>17</v>
      </c>
      <c r="D48" s="204" t="s">
        <v>7</v>
      </c>
      <c r="E48" s="204" t="s">
        <v>172</v>
      </c>
      <c r="F48" s="204"/>
      <c r="G48" s="7">
        <f>SUM(G49:G51)</f>
        <v>311291.2</v>
      </c>
      <c r="H48" s="7">
        <f>SUM(H49:H51)</f>
        <v>111833.7</v>
      </c>
      <c r="I48" s="7">
        <f>SUM(I49:I51)</f>
        <v>227922.5</v>
      </c>
    </row>
    <row r="49" spans="1:9" ht="47.25" x14ac:dyDescent="0.25">
      <c r="A49" s="2" t="s">
        <v>21</v>
      </c>
      <c r="B49" s="18"/>
      <c r="C49" s="204" t="s">
        <v>17</v>
      </c>
      <c r="D49" s="204" t="s">
        <v>7</v>
      </c>
      <c r="E49" s="204" t="s">
        <v>172</v>
      </c>
      <c r="F49" s="204" t="s">
        <v>31</v>
      </c>
      <c r="G49" s="7">
        <v>311233.2</v>
      </c>
      <c r="H49" s="7">
        <v>111730.2</v>
      </c>
      <c r="I49" s="7">
        <v>227819</v>
      </c>
    </row>
    <row r="50" spans="1:9" ht="31.5" x14ac:dyDescent="0.25">
      <c r="A50" s="203" t="s">
        <v>22</v>
      </c>
      <c r="B50" s="18"/>
      <c r="C50" s="204" t="s">
        <v>17</v>
      </c>
      <c r="D50" s="204" t="s">
        <v>7</v>
      </c>
      <c r="E50" s="204" t="s">
        <v>172</v>
      </c>
      <c r="F50" s="204" t="s">
        <v>32</v>
      </c>
      <c r="G50" s="7">
        <v>20.399999999999999</v>
      </c>
      <c r="H50" s="7">
        <v>103.5</v>
      </c>
      <c r="I50" s="7">
        <v>103.5</v>
      </c>
    </row>
    <row r="51" spans="1:9" x14ac:dyDescent="0.25">
      <c r="A51" s="203" t="s">
        <v>19</v>
      </c>
      <c r="B51" s="18"/>
      <c r="C51" s="204" t="s">
        <v>17</v>
      </c>
      <c r="D51" s="204" t="s">
        <v>7</v>
      </c>
      <c r="E51" s="204" t="s">
        <v>172</v>
      </c>
      <c r="F51" s="204" t="s">
        <v>40</v>
      </c>
      <c r="G51" s="7">
        <v>37.6</v>
      </c>
      <c r="H51" s="7"/>
      <c r="I51" s="7"/>
    </row>
    <row r="52" spans="1:9" x14ac:dyDescent="0.25">
      <c r="A52" s="203" t="s">
        <v>978</v>
      </c>
      <c r="B52" s="18"/>
      <c r="C52" s="204" t="s">
        <v>17</v>
      </c>
      <c r="D52" s="204" t="s">
        <v>7</v>
      </c>
      <c r="E52" s="204" t="s">
        <v>977</v>
      </c>
      <c r="F52" s="204"/>
      <c r="G52" s="7">
        <f>SUM(G53:G54)</f>
        <v>1479.3999999999999</v>
      </c>
      <c r="H52" s="7">
        <f t="shared" ref="H52:I52" si="8">SUM(H53:H54)</f>
        <v>0</v>
      </c>
      <c r="I52" s="7">
        <f t="shared" si="8"/>
        <v>0</v>
      </c>
    </row>
    <row r="53" spans="1:9" ht="47.25" x14ac:dyDescent="0.25">
      <c r="A53" s="2" t="s">
        <v>21</v>
      </c>
      <c r="B53" s="18"/>
      <c r="C53" s="204" t="s">
        <v>17</v>
      </c>
      <c r="D53" s="204" t="s">
        <v>7</v>
      </c>
      <c r="E53" s="204" t="s">
        <v>977</v>
      </c>
      <c r="F53" s="204" t="s">
        <v>31</v>
      </c>
      <c r="G53" s="7">
        <v>1196.5999999999999</v>
      </c>
      <c r="H53" s="7"/>
      <c r="I53" s="7"/>
    </row>
    <row r="54" spans="1:9" x14ac:dyDescent="0.25">
      <c r="A54" s="203" t="s">
        <v>19</v>
      </c>
      <c r="B54" s="18"/>
      <c r="C54" s="204" t="s">
        <v>17</v>
      </c>
      <c r="D54" s="204" t="s">
        <v>7</v>
      </c>
      <c r="E54" s="204" t="s">
        <v>977</v>
      </c>
      <c r="F54" s="204" t="s">
        <v>40</v>
      </c>
      <c r="G54" s="7">
        <v>282.8</v>
      </c>
      <c r="H54" s="7"/>
      <c r="I54" s="7"/>
    </row>
    <row r="55" spans="1:9" s="97" customFormat="1" ht="31.5" x14ac:dyDescent="0.25">
      <c r="A55" s="89" t="s">
        <v>111</v>
      </c>
      <c r="B55" s="95"/>
      <c r="C55" s="94" t="s">
        <v>17</v>
      </c>
      <c r="D55" s="94" t="s">
        <v>7</v>
      </c>
      <c r="E55" s="94" t="s">
        <v>148</v>
      </c>
      <c r="F55" s="95"/>
      <c r="G55" s="96">
        <f>G56</f>
        <v>1037.3</v>
      </c>
      <c r="H55" s="96">
        <f t="shared" ref="H55:I55" si="9">H56</f>
        <v>1037.3</v>
      </c>
      <c r="I55" s="96">
        <f t="shared" si="9"/>
        <v>1037.3</v>
      </c>
    </row>
    <row r="56" spans="1:9" x14ac:dyDescent="0.25">
      <c r="A56" s="203" t="s">
        <v>168</v>
      </c>
      <c r="B56" s="20"/>
      <c r="C56" s="204" t="s">
        <v>17</v>
      </c>
      <c r="D56" s="204" t="s">
        <v>7</v>
      </c>
      <c r="E56" s="20" t="s">
        <v>173</v>
      </c>
      <c r="F56" s="20"/>
      <c r="G56" s="7">
        <f>G57</f>
        <v>1037.3</v>
      </c>
      <c r="H56" s="7">
        <f t="shared" ref="H56:I56" si="10">H57</f>
        <v>1037.3</v>
      </c>
      <c r="I56" s="7">
        <f t="shared" si="10"/>
        <v>1037.3</v>
      </c>
    </row>
    <row r="57" spans="1:9" ht="47.25" x14ac:dyDescent="0.25">
      <c r="A57" s="203" t="s">
        <v>225</v>
      </c>
      <c r="B57" s="20"/>
      <c r="C57" s="204" t="s">
        <v>17</v>
      </c>
      <c r="D57" s="204" t="s">
        <v>7</v>
      </c>
      <c r="E57" s="20" t="s">
        <v>174</v>
      </c>
      <c r="F57" s="20"/>
      <c r="G57" s="7">
        <f>G58</f>
        <v>1037.3</v>
      </c>
      <c r="H57" s="7">
        <f t="shared" ref="H57:I57" si="11">H58</f>
        <v>1037.3</v>
      </c>
      <c r="I57" s="7">
        <f t="shared" si="11"/>
        <v>1037.3</v>
      </c>
    </row>
    <row r="58" spans="1:9" ht="31.5" x14ac:dyDescent="0.25">
      <c r="A58" s="203" t="s">
        <v>345</v>
      </c>
      <c r="B58" s="20"/>
      <c r="C58" s="204" t="s">
        <v>17</v>
      </c>
      <c r="D58" s="204" t="s">
        <v>7</v>
      </c>
      <c r="E58" s="20" t="s">
        <v>175</v>
      </c>
      <c r="F58" s="20"/>
      <c r="G58" s="7">
        <f>SUM(G59:G60)</f>
        <v>1037.3</v>
      </c>
      <c r="H58" s="7">
        <f>SUM(H59:H60)</f>
        <v>1037.3</v>
      </c>
      <c r="I58" s="7">
        <f>SUM(I59:I60)</f>
        <v>1037.3</v>
      </c>
    </row>
    <row r="59" spans="1:9" ht="47.25" x14ac:dyDescent="0.25">
      <c r="A59" s="2" t="s">
        <v>21</v>
      </c>
      <c r="B59" s="20"/>
      <c r="C59" s="204" t="s">
        <v>17</v>
      </c>
      <c r="D59" s="204" t="s">
        <v>7</v>
      </c>
      <c r="E59" s="20" t="s">
        <v>175</v>
      </c>
      <c r="F59" s="20">
        <v>100</v>
      </c>
      <c r="G59" s="7">
        <v>1037.3</v>
      </c>
      <c r="H59" s="7">
        <v>743.5</v>
      </c>
      <c r="I59" s="7">
        <v>743.5</v>
      </c>
    </row>
    <row r="60" spans="1:9" ht="31.5" x14ac:dyDescent="0.25">
      <c r="A60" s="203" t="s">
        <v>22</v>
      </c>
      <c r="B60" s="20"/>
      <c r="C60" s="204" t="s">
        <v>17</v>
      </c>
      <c r="D60" s="204" t="s">
        <v>7</v>
      </c>
      <c r="E60" s="20" t="s">
        <v>175</v>
      </c>
      <c r="F60" s="204" t="s">
        <v>32</v>
      </c>
      <c r="G60" s="7">
        <v>0</v>
      </c>
      <c r="H60" s="7">
        <v>293.8</v>
      </c>
      <c r="I60" s="7">
        <v>293.8</v>
      </c>
    </row>
    <row r="61" spans="1:9" s="97" customFormat="1" ht="31.5" x14ac:dyDescent="0.25">
      <c r="A61" s="89" t="s">
        <v>127</v>
      </c>
      <c r="B61" s="107"/>
      <c r="C61" s="94" t="s">
        <v>17</v>
      </c>
      <c r="D61" s="94" t="s">
        <v>7</v>
      </c>
      <c r="E61" s="94" t="s">
        <v>149</v>
      </c>
      <c r="F61" s="94"/>
      <c r="G61" s="96">
        <f>G62</f>
        <v>6222.9000000000005</v>
      </c>
      <c r="H61" s="96">
        <f t="shared" ref="H61:I62" si="12">H62</f>
        <v>6222.9000000000005</v>
      </c>
      <c r="I61" s="96">
        <f t="shared" si="12"/>
        <v>6222.9000000000005</v>
      </c>
    </row>
    <row r="62" spans="1:9" x14ac:dyDescent="0.25">
      <c r="A62" s="203" t="s">
        <v>168</v>
      </c>
      <c r="B62" s="18"/>
      <c r="C62" s="204" t="s">
        <v>17</v>
      </c>
      <c r="D62" s="204" t="s">
        <v>7</v>
      </c>
      <c r="E62" s="204" t="s">
        <v>176</v>
      </c>
      <c r="F62" s="204"/>
      <c r="G62" s="7">
        <f>G63</f>
        <v>6222.9000000000005</v>
      </c>
      <c r="H62" s="7">
        <f t="shared" si="12"/>
        <v>6222.9000000000005</v>
      </c>
      <c r="I62" s="7">
        <f t="shared" si="12"/>
        <v>6222.9000000000005</v>
      </c>
    </row>
    <row r="63" spans="1:9" ht="31.5" x14ac:dyDescent="0.25">
      <c r="A63" s="203" t="s">
        <v>228</v>
      </c>
      <c r="B63" s="18"/>
      <c r="C63" s="204" t="s">
        <v>17</v>
      </c>
      <c r="D63" s="204" t="s">
        <v>7</v>
      </c>
      <c r="E63" s="204" t="s">
        <v>177</v>
      </c>
      <c r="F63" s="204"/>
      <c r="G63" s="7">
        <f>G64</f>
        <v>6222.9000000000005</v>
      </c>
      <c r="H63" s="7">
        <f t="shared" ref="H63:I63" si="13">H64</f>
        <v>6222.9000000000005</v>
      </c>
      <c r="I63" s="7">
        <f t="shared" si="13"/>
        <v>6222.9000000000005</v>
      </c>
    </row>
    <row r="64" spans="1:9" ht="31.5" x14ac:dyDescent="0.25">
      <c r="A64" s="203" t="s">
        <v>343</v>
      </c>
      <c r="B64" s="18"/>
      <c r="C64" s="204" t="s">
        <v>17</v>
      </c>
      <c r="D64" s="204" t="s">
        <v>7</v>
      </c>
      <c r="E64" s="204" t="s">
        <v>178</v>
      </c>
      <c r="F64" s="204"/>
      <c r="G64" s="7">
        <f>SUM(G65:G66)</f>
        <v>6222.9000000000005</v>
      </c>
      <c r="H64" s="7">
        <f>SUM(H65:H66)</f>
        <v>6222.9000000000005</v>
      </c>
      <c r="I64" s="7">
        <f>SUM(I65:I66)</f>
        <v>6222.9000000000005</v>
      </c>
    </row>
    <row r="65" spans="1:11" ht="47.25" x14ac:dyDescent="0.25">
      <c r="A65" s="2" t="s">
        <v>21</v>
      </c>
      <c r="B65" s="18"/>
      <c r="C65" s="204" t="s">
        <v>17</v>
      </c>
      <c r="D65" s="204" t="s">
        <v>7</v>
      </c>
      <c r="E65" s="204" t="s">
        <v>178</v>
      </c>
      <c r="F65" s="20">
        <v>100</v>
      </c>
      <c r="G65" s="7">
        <v>5926.3</v>
      </c>
      <c r="H65" s="7">
        <v>4830.6000000000004</v>
      </c>
      <c r="I65" s="7">
        <v>4830.6000000000004</v>
      </c>
    </row>
    <row r="66" spans="1:11" ht="31.5" x14ac:dyDescent="0.25">
      <c r="A66" s="203" t="s">
        <v>22</v>
      </c>
      <c r="B66" s="18"/>
      <c r="C66" s="204" t="s">
        <v>17</v>
      </c>
      <c r="D66" s="204" t="s">
        <v>7</v>
      </c>
      <c r="E66" s="204" t="s">
        <v>178</v>
      </c>
      <c r="F66" s="204" t="s">
        <v>32</v>
      </c>
      <c r="G66" s="7">
        <v>296.60000000000002</v>
      </c>
      <c r="H66" s="7">
        <v>1392.3</v>
      </c>
      <c r="I66" s="7">
        <v>1392.3</v>
      </c>
    </row>
    <row r="67" spans="1:11" x14ac:dyDescent="0.25">
      <c r="A67" s="203" t="s">
        <v>83</v>
      </c>
      <c r="B67" s="18"/>
      <c r="C67" s="204" t="s">
        <v>17</v>
      </c>
      <c r="D67" s="204" t="s">
        <v>7</v>
      </c>
      <c r="E67" s="204" t="s">
        <v>84</v>
      </c>
      <c r="F67" s="204"/>
      <c r="G67" s="7">
        <f>SUM(G68)</f>
        <v>218.4</v>
      </c>
      <c r="H67" s="7">
        <f>SUM(H68)</f>
        <v>137.69999999999999</v>
      </c>
      <c r="I67" s="7">
        <f>SUM(I68)</f>
        <v>137.80000000000001</v>
      </c>
    </row>
    <row r="68" spans="1:11" ht="157.5" x14ac:dyDescent="0.25">
      <c r="A68" s="65" t="s">
        <v>747</v>
      </c>
      <c r="B68" s="18"/>
      <c r="C68" s="204" t="s">
        <v>17</v>
      </c>
      <c r="D68" s="204" t="s">
        <v>7</v>
      </c>
      <c r="E68" s="204" t="s">
        <v>143</v>
      </c>
      <c r="F68" s="20"/>
      <c r="G68" s="7">
        <f>SUM(G69:G70)</f>
        <v>218.4</v>
      </c>
      <c r="H68" s="7">
        <f>SUM(H69:H70)</f>
        <v>137.69999999999999</v>
      </c>
      <c r="I68" s="7">
        <f>SUM(I69:I70)</f>
        <v>137.80000000000001</v>
      </c>
    </row>
    <row r="69" spans="1:11" ht="47.25" x14ac:dyDescent="0.25">
      <c r="A69" s="2" t="s">
        <v>21</v>
      </c>
      <c r="B69" s="18"/>
      <c r="C69" s="204" t="s">
        <v>17</v>
      </c>
      <c r="D69" s="204" t="s">
        <v>7</v>
      </c>
      <c r="E69" s="204" t="s">
        <v>143</v>
      </c>
      <c r="F69" s="204" t="s">
        <v>31</v>
      </c>
      <c r="G69" s="7">
        <v>201.6</v>
      </c>
      <c r="H69" s="7">
        <v>121</v>
      </c>
      <c r="I69" s="7">
        <v>121</v>
      </c>
    </row>
    <row r="70" spans="1:11" ht="31.5" x14ac:dyDescent="0.25">
      <c r="A70" s="203" t="s">
        <v>22</v>
      </c>
      <c r="B70" s="18"/>
      <c r="C70" s="204" t="s">
        <v>17</v>
      </c>
      <c r="D70" s="204" t="s">
        <v>7</v>
      </c>
      <c r="E70" s="204" t="s">
        <v>143</v>
      </c>
      <c r="F70" s="204" t="s">
        <v>32</v>
      </c>
      <c r="G70" s="7">
        <v>16.8</v>
      </c>
      <c r="H70" s="7">
        <v>16.7</v>
      </c>
      <c r="I70" s="7">
        <v>16.8</v>
      </c>
    </row>
    <row r="71" spans="1:11" x14ac:dyDescent="0.25">
      <c r="A71" s="203" t="s">
        <v>61</v>
      </c>
      <c r="B71" s="18"/>
      <c r="C71" s="204" t="s">
        <v>17</v>
      </c>
      <c r="D71" s="204" t="s">
        <v>62</v>
      </c>
      <c r="E71" s="204"/>
      <c r="F71" s="204"/>
      <c r="G71" s="7">
        <f t="shared" ref="G71:I73" si="14">SUM(G72)</f>
        <v>12.5</v>
      </c>
      <c r="H71" s="7">
        <f t="shared" si="14"/>
        <v>154.69999999999999</v>
      </c>
      <c r="I71" s="7">
        <f t="shared" si="14"/>
        <v>12</v>
      </c>
    </row>
    <row r="72" spans="1:11" x14ac:dyDescent="0.25">
      <c r="A72" s="203" t="s">
        <v>107</v>
      </c>
      <c r="B72" s="18"/>
      <c r="C72" s="204" t="s">
        <v>17</v>
      </c>
      <c r="D72" s="204" t="s">
        <v>62</v>
      </c>
      <c r="E72" s="204" t="s">
        <v>84</v>
      </c>
      <c r="F72" s="204"/>
      <c r="G72" s="7">
        <f>G73</f>
        <v>12.5</v>
      </c>
      <c r="H72" s="7">
        <f t="shared" si="14"/>
        <v>154.69999999999999</v>
      </c>
      <c r="I72" s="7">
        <f t="shared" si="14"/>
        <v>12</v>
      </c>
    </row>
    <row r="73" spans="1:11" ht="47.25" x14ac:dyDescent="0.25">
      <c r="A73" s="203" t="s">
        <v>90</v>
      </c>
      <c r="B73" s="18"/>
      <c r="C73" s="204" t="s">
        <v>17</v>
      </c>
      <c r="D73" s="204" t="s">
        <v>62</v>
      </c>
      <c r="E73" s="204" t="s">
        <v>109</v>
      </c>
      <c r="F73" s="204"/>
      <c r="G73" s="7">
        <f t="shared" si="14"/>
        <v>12.5</v>
      </c>
      <c r="H73" s="7">
        <f t="shared" si="14"/>
        <v>154.69999999999999</v>
      </c>
      <c r="I73" s="7">
        <f t="shared" si="14"/>
        <v>12</v>
      </c>
    </row>
    <row r="74" spans="1:11" ht="31.5" x14ac:dyDescent="0.25">
      <c r="A74" s="203" t="s">
        <v>22</v>
      </c>
      <c r="B74" s="18"/>
      <c r="C74" s="204" t="s">
        <v>17</v>
      </c>
      <c r="D74" s="204" t="s">
        <v>62</v>
      </c>
      <c r="E74" s="204" t="s">
        <v>109</v>
      </c>
      <c r="F74" s="204" t="s">
        <v>32</v>
      </c>
      <c r="G74" s="7">
        <v>12.5</v>
      </c>
      <c r="H74" s="7">
        <v>154.69999999999999</v>
      </c>
      <c r="I74" s="7">
        <v>12</v>
      </c>
    </row>
    <row r="75" spans="1:11" x14ac:dyDescent="0.25">
      <c r="A75" s="203" t="s">
        <v>110</v>
      </c>
      <c r="B75" s="18"/>
      <c r="C75" s="204" t="s">
        <v>17</v>
      </c>
      <c r="D75" s="204" t="s">
        <v>48</v>
      </c>
      <c r="E75" s="204"/>
      <c r="F75" s="204"/>
      <c r="G75" s="7">
        <f t="shared" ref="G75:I77" si="15">SUM(G76)</f>
        <v>10500</v>
      </c>
      <c r="H75" s="7">
        <f t="shared" si="15"/>
        <v>0</v>
      </c>
      <c r="I75" s="7">
        <f t="shared" si="15"/>
        <v>0</v>
      </c>
    </row>
    <row r="76" spans="1:11" x14ac:dyDescent="0.25">
      <c r="A76" s="203" t="s">
        <v>83</v>
      </c>
      <c r="B76" s="18"/>
      <c r="C76" s="204" t="s">
        <v>17</v>
      </c>
      <c r="D76" s="204" t="s">
        <v>48</v>
      </c>
      <c r="E76" s="204" t="s">
        <v>84</v>
      </c>
      <c r="F76" s="204"/>
      <c r="G76" s="7">
        <f>G77</f>
        <v>10500</v>
      </c>
      <c r="H76" s="7">
        <f t="shared" si="15"/>
        <v>0</v>
      </c>
      <c r="I76" s="7">
        <f t="shared" si="15"/>
        <v>0</v>
      </c>
    </row>
    <row r="77" spans="1:11" ht="31.5" x14ac:dyDescent="0.25">
      <c r="A77" s="203" t="s">
        <v>39</v>
      </c>
      <c r="B77" s="18"/>
      <c r="C77" s="204" t="s">
        <v>17</v>
      </c>
      <c r="D77" s="204" t="s">
        <v>48</v>
      </c>
      <c r="E77" s="204" t="s">
        <v>46</v>
      </c>
      <c r="F77" s="204"/>
      <c r="G77" s="7">
        <f t="shared" si="15"/>
        <v>10500</v>
      </c>
      <c r="H77" s="7">
        <f t="shared" si="15"/>
        <v>0</v>
      </c>
      <c r="I77" s="7">
        <f t="shared" si="15"/>
        <v>0</v>
      </c>
    </row>
    <row r="78" spans="1:11" x14ac:dyDescent="0.25">
      <c r="A78" s="203" t="s">
        <v>10</v>
      </c>
      <c r="B78" s="18"/>
      <c r="C78" s="204" t="s">
        <v>17</v>
      </c>
      <c r="D78" s="204" t="s">
        <v>48</v>
      </c>
      <c r="E78" s="204" t="s">
        <v>46</v>
      </c>
      <c r="F78" s="204" t="s">
        <v>37</v>
      </c>
      <c r="G78" s="7">
        <v>10500</v>
      </c>
      <c r="H78" s="7"/>
      <c r="I78" s="7"/>
    </row>
    <row r="79" spans="1:11" x14ac:dyDescent="0.25">
      <c r="A79" s="203" t="s">
        <v>34</v>
      </c>
      <c r="B79" s="18"/>
      <c r="C79" s="204" t="s">
        <v>17</v>
      </c>
      <c r="D79" s="204" t="s">
        <v>35</v>
      </c>
      <c r="E79" s="204"/>
      <c r="F79" s="20"/>
      <c r="G79" s="7">
        <f>SUM(G80+G109+G117+G130)+G95+G100+G125</f>
        <v>70548.099999999991</v>
      </c>
      <c r="H79" s="7">
        <f t="shared" ref="H79:I79" si="16">SUM(H80+H109+H117+H130)+H95+H100+H125</f>
        <v>75578</v>
      </c>
      <c r="I79" s="7">
        <f t="shared" si="16"/>
        <v>77306.799999999988</v>
      </c>
    </row>
    <row r="80" spans="1:11" s="97" customFormat="1" ht="31.5" x14ac:dyDescent="0.25">
      <c r="A80" s="89" t="s">
        <v>125</v>
      </c>
      <c r="B80" s="107"/>
      <c r="C80" s="94" t="s">
        <v>17</v>
      </c>
      <c r="D80" s="94" t="s">
        <v>35</v>
      </c>
      <c r="E80" s="95" t="s">
        <v>147</v>
      </c>
      <c r="F80" s="95"/>
      <c r="G80" s="96">
        <f>G81</f>
        <v>43381.099999999991</v>
      </c>
      <c r="H80" s="96">
        <f t="shared" ref="H80:I80" si="17">H81</f>
        <v>57731.8</v>
      </c>
      <c r="I80" s="96">
        <f t="shared" si="17"/>
        <v>57644.7</v>
      </c>
      <c r="K80" s="212"/>
    </row>
    <row r="81" spans="1:9" x14ac:dyDescent="0.25">
      <c r="A81" s="203" t="s">
        <v>168</v>
      </c>
      <c r="B81" s="18"/>
      <c r="C81" s="204" t="s">
        <v>17</v>
      </c>
      <c r="D81" s="204" t="s">
        <v>35</v>
      </c>
      <c r="E81" s="20" t="s">
        <v>171</v>
      </c>
      <c r="F81" s="20"/>
      <c r="G81" s="7">
        <f>G82+G92</f>
        <v>43381.099999999991</v>
      </c>
      <c r="H81" s="7">
        <f t="shared" ref="H81:I81" si="18">H82+H92</f>
        <v>57731.8</v>
      </c>
      <c r="I81" s="7">
        <f t="shared" si="18"/>
        <v>57644.7</v>
      </c>
    </row>
    <row r="82" spans="1:9" ht="31.5" x14ac:dyDescent="0.25">
      <c r="A82" s="203" t="s">
        <v>230</v>
      </c>
      <c r="B82" s="18"/>
      <c r="C82" s="204" t="s">
        <v>17</v>
      </c>
      <c r="D82" s="204" t="s">
        <v>35</v>
      </c>
      <c r="E82" s="20" t="s">
        <v>169</v>
      </c>
      <c r="F82" s="20"/>
      <c r="G82" s="7">
        <f>G83+G86+G88</f>
        <v>43282.899999999994</v>
      </c>
      <c r="H82" s="7">
        <f t="shared" ref="H82:I82" si="19">H83+H86+H88</f>
        <v>57656.800000000003</v>
      </c>
      <c r="I82" s="7">
        <f t="shared" si="19"/>
        <v>57569.7</v>
      </c>
    </row>
    <row r="83" spans="1:9" x14ac:dyDescent="0.25">
      <c r="A83" s="203" t="s">
        <v>36</v>
      </c>
      <c r="B83" s="18"/>
      <c r="C83" s="204" t="s">
        <v>17</v>
      </c>
      <c r="D83" s="204" t="s">
        <v>35</v>
      </c>
      <c r="E83" s="20" t="s">
        <v>179</v>
      </c>
      <c r="F83" s="20"/>
      <c r="G83" s="7">
        <f>SUM(G84:G85)</f>
        <v>5535.1</v>
      </c>
      <c r="H83" s="7">
        <f>SUM(H84:H85)</f>
        <v>2852.9</v>
      </c>
      <c r="I83" s="7">
        <f>SUM(I84:I85)</f>
        <v>2852.9</v>
      </c>
    </row>
    <row r="84" spans="1:9" ht="31.5" x14ac:dyDescent="0.25">
      <c r="A84" s="203" t="s">
        <v>22</v>
      </c>
      <c r="B84" s="18"/>
      <c r="C84" s="204" t="s">
        <v>17</v>
      </c>
      <c r="D84" s="204" t="s">
        <v>35</v>
      </c>
      <c r="E84" s="20" t="s">
        <v>179</v>
      </c>
      <c r="F84" s="20">
        <v>200</v>
      </c>
      <c r="G84" s="7">
        <v>5422.8</v>
      </c>
      <c r="H84" s="7">
        <v>2794.6</v>
      </c>
      <c r="I84" s="7">
        <v>2794.6</v>
      </c>
    </row>
    <row r="85" spans="1:9" x14ac:dyDescent="0.25">
      <c r="A85" s="203" t="s">
        <v>10</v>
      </c>
      <c r="B85" s="18"/>
      <c r="C85" s="204" t="s">
        <v>17</v>
      </c>
      <c r="D85" s="204" t="s">
        <v>35</v>
      </c>
      <c r="E85" s="20" t="s">
        <v>179</v>
      </c>
      <c r="F85" s="20">
        <v>800</v>
      </c>
      <c r="G85" s="7">
        <v>112.3</v>
      </c>
      <c r="H85" s="7">
        <v>58.3</v>
      </c>
      <c r="I85" s="7">
        <v>58.3</v>
      </c>
    </row>
    <row r="86" spans="1:9" ht="31.5" x14ac:dyDescent="0.25">
      <c r="A86" s="203" t="s">
        <v>38</v>
      </c>
      <c r="B86" s="18"/>
      <c r="C86" s="204" t="s">
        <v>17</v>
      </c>
      <c r="D86" s="204" t="s">
        <v>35</v>
      </c>
      <c r="E86" s="20" t="s">
        <v>180</v>
      </c>
      <c r="F86" s="20"/>
      <c r="G86" s="7">
        <f>SUM(G87)</f>
        <v>16453.599999999999</v>
      </c>
      <c r="H86" s="7">
        <f>SUM(H87)</f>
        <v>25152.7</v>
      </c>
      <c r="I86" s="7">
        <f>SUM(I87)</f>
        <v>25152.7</v>
      </c>
    </row>
    <row r="87" spans="1:9" ht="31.5" x14ac:dyDescent="0.25">
      <c r="A87" s="203" t="s">
        <v>22</v>
      </c>
      <c r="B87" s="18"/>
      <c r="C87" s="204" t="s">
        <v>17</v>
      </c>
      <c r="D87" s="204" t="s">
        <v>35</v>
      </c>
      <c r="E87" s="20" t="s">
        <v>180</v>
      </c>
      <c r="F87" s="20">
        <v>200</v>
      </c>
      <c r="G87" s="7">
        <v>16453.599999999999</v>
      </c>
      <c r="H87" s="7">
        <v>25152.7</v>
      </c>
      <c r="I87" s="7">
        <v>25152.7</v>
      </c>
    </row>
    <row r="88" spans="1:9" ht="31.5" x14ac:dyDescent="0.25">
      <c r="A88" s="203" t="s">
        <v>39</v>
      </c>
      <c r="B88" s="18"/>
      <c r="C88" s="204" t="s">
        <v>17</v>
      </c>
      <c r="D88" s="204" t="s">
        <v>35</v>
      </c>
      <c r="E88" s="20" t="s">
        <v>181</v>
      </c>
      <c r="F88" s="20"/>
      <c r="G88" s="7">
        <f>SUM(G89:G91)</f>
        <v>21294.2</v>
      </c>
      <c r="H88" s="7">
        <f>SUM(H89:H91)</f>
        <v>29651.200000000004</v>
      </c>
      <c r="I88" s="7">
        <f>SUM(I89:I91)</f>
        <v>29564.1</v>
      </c>
    </row>
    <row r="89" spans="1:9" ht="31.5" x14ac:dyDescent="0.25">
      <c r="A89" s="203" t="s">
        <v>22</v>
      </c>
      <c r="B89" s="18"/>
      <c r="C89" s="204" t="s">
        <v>17</v>
      </c>
      <c r="D89" s="204" t="s">
        <v>35</v>
      </c>
      <c r="E89" s="20" t="s">
        <v>181</v>
      </c>
      <c r="F89" s="20">
        <v>200</v>
      </c>
      <c r="G89" s="7">
        <v>17801.5</v>
      </c>
      <c r="H89" s="7">
        <f>24912.9-7.6</f>
        <v>24905.300000000003</v>
      </c>
      <c r="I89" s="7">
        <v>24818.2</v>
      </c>
    </row>
    <row r="90" spans="1:9" x14ac:dyDescent="0.25">
      <c r="A90" s="203" t="s">
        <v>19</v>
      </c>
      <c r="B90" s="18"/>
      <c r="C90" s="204" t="s">
        <v>17</v>
      </c>
      <c r="D90" s="204" t="s">
        <v>35</v>
      </c>
      <c r="E90" s="20" t="s">
        <v>181</v>
      </c>
      <c r="F90" s="20">
        <v>300</v>
      </c>
      <c r="G90" s="7">
        <v>2056.3000000000002</v>
      </c>
      <c r="H90" s="7">
        <v>600</v>
      </c>
      <c r="I90" s="7">
        <v>600</v>
      </c>
    </row>
    <row r="91" spans="1:9" x14ac:dyDescent="0.25">
      <c r="A91" s="203" t="s">
        <v>10</v>
      </c>
      <c r="B91" s="18"/>
      <c r="C91" s="204" t="s">
        <v>17</v>
      </c>
      <c r="D91" s="204" t="s">
        <v>35</v>
      </c>
      <c r="E91" s="20" t="s">
        <v>181</v>
      </c>
      <c r="F91" s="20">
        <v>800</v>
      </c>
      <c r="G91" s="7">
        <v>1436.4</v>
      </c>
      <c r="H91" s="7">
        <v>4145.8999999999996</v>
      </c>
      <c r="I91" s="7">
        <v>4145.8999999999996</v>
      </c>
    </row>
    <row r="92" spans="1:9" ht="31.5" x14ac:dyDescent="0.25">
      <c r="A92" s="203" t="s">
        <v>238</v>
      </c>
      <c r="B92" s="18"/>
      <c r="C92" s="204" t="s">
        <v>17</v>
      </c>
      <c r="D92" s="204" t="s">
        <v>35</v>
      </c>
      <c r="E92" s="204" t="s">
        <v>237</v>
      </c>
      <c r="F92" s="20"/>
      <c r="G92" s="7">
        <f>G93</f>
        <v>98.2</v>
      </c>
      <c r="H92" s="7">
        <f t="shared" ref="H92:I92" si="20">H93</f>
        <v>75</v>
      </c>
      <c r="I92" s="7">
        <f t="shared" si="20"/>
        <v>75</v>
      </c>
    </row>
    <row r="93" spans="1:9" ht="31.5" x14ac:dyDescent="0.25">
      <c r="A93" s="203" t="s">
        <v>39</v>
      </c>
      <c r="B93" s="18"/>
      <c r="C93" s="204" t="s">
        <v>17</v>
      </c>
      <c r="D93" s="204" t="s">
        <v>35</v>
      </c>
      <c r="E93" s="20" t="s">
        <v>236</v>
      </c>
      <c r="F93" s="20"/>
      <c r="G93" s="7">
        <f>SUM(G94)</f>
        <v>98.2</v>
      </c>
      <c r="H93" s="7">
        <f t="shared" ref="H93:I93" si="21">SUM(H94)</f>
        <v>75</v>
      </c>
      <c r="I93" s="7">
        <f t="shared" si="21"/>
        <v>75</v>
      </c>
    </row>
    <row r="94" spans="1:9" ht="31.5" x14ac:dyDescent="0.25">
      <c r="A94" s="203" t="s">
        <v>22</v>
      </c>
      <c r="B94" s="18"/>
      <c r="C94" s="204" t="s">
        <v>17</v>
      </c>
      <c r="D94" s="204" t="s">
        <v>35</v>
      </c>
      <c r="E94" s="20" t="s">
        <v>236</v>
      </c>
      <c r="F94" s="20">
        <v>200</v>
      </c>
      <c r="G94" s="7">
        <v>98.2</v>
      </c>
      <c r="H94" s="7">
        <v>75</v>
      </c>
      <c r="I94" s="7">
        <v>75</v>
      </c>
    </row>
    <row r="95" spans="1:9" s="97" customFormat="1" ht="31.5" x14ac:dyDescent="0.25">
      <c r="A95" s="101" t="s">
        <v>127</v>
      </c>
      <c r="B95" s="107"/>
      <c r="C95" s="94" t="s">
        <v>17</v>
      </c>
      <c r="D95" s="94" t="s">
        <v>35</v>
      </c>
      <c r="E95" s="95" t="s">
        <v>149</v>
      </c>
      <c r="F95" s="95"/>
      <c r="G95" s="96">
        <f>SUM(G96)</f>
        <v>180</v>
      </c>
      <c r="H95" s="96">
        <f t="shared" ref="H95:I95" si="22">SUM(H96)</f>
        <v>180</v>
      </c>
      <c r="I95" s="96">
        <f t="shared" si="22"/>
        <v>180</v>
      </c>
    </row>
    <row r="96" spans="1:9" x14ac:dyDescent="0.25">
      <c r="A96" s="203" t="s">
        <v>168</v>
      </c>
      <c r="B96" s="18"/>
      <c r="C96" s="204" t="s">
        <v>17</v>
      </c>
      <c r="D96" s="204" t="s">
        <v>35</v>
      </c>
      <c r="E96" s="20" t="s">
        <v>176</v>
      </c>
      <c r="F96" s="20"/>
      <c r="G96" s="7">
        <f>G97</f>
        <v>180</v>
      </c>
      <c r="H96" s="7">
        <f t="shared" ref="H96" si="23">H97</f>
        <v>180</v>
      </c>
      <c r="I96" s="7">
        <f t="shared" ref="I96" si="24">I97</f>
        <v>180</v>
      </c>
    </row>
    <row r="97" spans="1:9" ht="47.25" x14ac:dyDescent="0.25">
      <c r="A97" s="203" t="s">
        <v>227</v>
      </c>
      <c r="B97" s="18"/>
      <c r="C97" s="204" t="s">
        <v>17</v>
      </c>
      <c r="D97" s="204" t="s">
        <v>35</v>
      </c>
      <c r="E97" s="20" t="s">
        <v>226</v>
      </c>
      <c r="F97" s="20"/>
      <c r="G97" s="7">
        <f>G98</f>
        <v>180</v>
      </c>
      <c r="H97" s="7">
        <f t="shared" ref="H97" si="25">H98</f>
        <v>180</v>
      </c>
      <c r="I97" s="7">
        <f t="shared" ref="I97" si="26">I98</f>
        <v>180</v>
      </c>
    </row>
    <row r="98" spans="1:9" ht="31.5" x14ac:dyDescent="0.25">
      <c r="A98" s="2" t="s">
        <v>39</v>
      </c>
      <c r="B98" s="18"/>
      <c r="C98" s="204" t="s">
        <v>17</v>
      </c>
      <c r="D98" s="204" t="s">
        <v>35</v>
      </c>
      <c r="E98" s="20" t="s">
        <v>229</v>
      </c>
      <c r="F98" s="20"/>
      <c r="G98" s="7">
        <f>SUM(G99:G99)</f>
        <v>180</v>
      </c>
      <c r="H98" s="7">
        <f t="shared" ref="H98:I98" si="27">SUM(H99)</f>
        <v>180</v>
      </c>
      <c r="I98" s="7">
        <f t="shared" si="27"/>
        <v>180</v>
      </c>
    </row>
    <row r="99" spans="1:9" ht="31.5" x14ac:dyDescent="0.25">
      <c r="A99" s="2" t="s">
        <v>22</v>
      </c>
      <c r="B99" s="18"/>
      <c r="C99" s="204" t="s">
        <v>17</v>
      </c>
      <c r="D99" s="204" t="s">
        <v>35</v>
      </c>
      <c r="E99" s="20" t="s">
        <v>229</v>
      </c>
      <c r="F99" s="20">
        <v>200</v>
      </c>
      <c r="G99" s="7">
        <v>180</v>
      </c>
      <c r="H99" s="7">
        <v>180</v>
      </c>
      <c r="I99" s="7">
        <v>180</v>
      </c>
    </row>
    <row r="100" spans="1:9" s="97" customFormat="1" ht="31.5" x14ac:dyDescent="0.25">
      <c r="A100" s="89" t="s">
        <v>868</v>
      </c>
      <c r="B100" s="94"/>
      <c r="C100" s="94" t="s">
        <v>17</v>
      </c>
      <c r="D100" s="94" t="s">
        <v>35</v>
      </c>
      <c r="E100" s="94" t="s">
        <v>151</v>
      </c>
      <c r="F100" s="94"/>
      <c r="G100" s="96">
        <f>G101</f>
        <v>554.29999999999995</v>
      </c>
      <c r="H100" s="96">
        <f t="shared" ref="H100:I100" si="28">H101</f>
        <v>600</v>
      </c>
      <c r="I100" s="96">
        <f t="shared" si="28"/>
        <v>600</v>
      </c>
    </row>
    <row r="101" spans="1:9" x14ac:dyDescent="0.25">
      <c r="A101" s="203" t="s">
        <v>168</v>
      </c>
      <c r="B101" s="204"/>
      <c r="C101" s="204" t="s">
        <v>17</v>
      </c>
      <c r="D101" s="204" t="s">
        <v>35</v>
      </c>
      <c r="E101" s="204" t="s">
        <v>182</v>
      </c>
      <c r="F101" s="204"/>
      <c r="G101" s="7">
        <f>SUM(G102)+G105</f>
        <v>554.29999999999995</v>
      </c>
      <c r="H101" s="7">
        <f t="shared" ref="H101:I101" si="29">SUM(H102)+H105</f>
        <v>600</v>
      </c>
      <c r="I101" s="7">
        <f t="shared" si="29"/>
        <v>600</v>
      </c>
    </row>
    <row r="102" spans="1:9" ht="31.5" x14ac:dyDescent="0.25">
      <c r="A102" s="203" t="s">
        <v>949</v>
      </c>
      <c r="B102" s="204"/>
      <c r="C102" s="204" t="s">
        <v>17</v>
      </c>
      <c r="D102" s="204" t="s">
        <v>35</v>
      </c>
      <c r="E102" s="204" t="s">
        <v>183</v>
      </c>
      <c r="F102" s="204"/>
      <c r="G102" s="7">
        <f>SUM(G103)</f>
        <v>212.3</v>
      </c>
      <c r="H102" s="7">
        <f t="shared" ref="H102:I105" si="30">SUM(H103)</f>
        <v>450</v>
      </c>
      <c r="I102" s="7">
        <f t="shared" si="30"/>
        <v>450</v>
      </c>
    </row>
    <row r="103" spans="1:9" x14ac:dyDescent="0.25">
      <c r="A103" s="203" t="s">
        <v>235</v>
      </c>
      <c r="B103" s="204"/>
      <c r="C103" s="204" t="s">
        <v>17</v>
      </c>
      <c r="D103" s="204" t="s">
        <v>35</v>
      </c>
      <c r="E103" s="204" t="s">
        <v>254</v>
      </c>
      <c r="F103" s="204"/>
      <c r="G103" s="7">
        <f>SUM(G104)</f>
        <v>212.3</v>
      </c>
      <c r="H103" s="7">
        <f t="shared" si="30"/>
        <v>450</v>
      </c>
      <c r="I103" s="7">
        <f t="shared" si="30"/>
        <v>450</v>
      </c>
    </row>
    <row r="104" spans="1:9" ht="31.5" x14ac:dyDescent="0.25">
      <c r="A104" s="203" t="s">
        <v>22</v>
      </c>
      <c r="B104" s="204"/>
      <c r="C104" s="204" t="s">
        <v>17</v>
      </c>
      <c r="D104" s="204" t="s">
        <v>35</v>
      </c>
      <c r="E104" s="204" t="s">
        <v>254</v>
      </c>
      <c r="F104" s="204" t="s">
        <v>32</v>
      </c>
      <c r="G104" s="7">
        <v>212.3</v>
      </c>
      <c r="H104" s="7">
        <v>450</v>
      </c>
      <c r="I104" s="7">
        <v>450</v>
      </c>
    </row>
    <row r="105" spans="1:9" ht="31.5" x14ac:dyDescent="0.25">
      <c r="A105" s="203" t="s">
        <v>950</v>
      </c>
      <c r="B105" s="204"/>
      <c r="C105" s="204" t="s">
        <v>17</v>
      </c>
      <c r="D105" s="204" t="s">
        <v>35</v>
      </c>
      <c r="E105" s="204" t="s">
        <v>234</v>
      </c>
      <c r="F105" s="204"/>
      <c r="G105" s="7">
        <f>SUM(G106)</f>
        <v>342</v>
      </c>
      <c r="H105" s="7">
        <f t="shared" si="30"/>
        <v>150</v>
      </c>
      <c r="I105" s="7">
        <f t="shared" si="30"/>
        <v>150</v>
      </c>
    </row>
    <row r="106" spans="1:9" x14ac:dyDescent="0.25">
      <c r="A106" s="203" t="s">
        <v>235</v>
      </c>
      <c r="B106" s="204"/>
      <c r="C106" s="204" t="s">
        <v>17</v>
      </c>
      <c r="D106" s="204" t="s">
        <v>35</v>
      </c>
      <c r="E106" s="204" t="s">
        <v>255</v>
      </c>
      <c r="F106" s="204"/>
      <c r="G106" s="7">
        <f>G107+G108</f>
        <v>342</v>
      </c>
      <c r="H106" s="7">
        <f>SUM(H108)</f>
        <v>150</v>
      </c>
      <c r="I106" s="7">
        <f>SUM(I108)</f>
        <v>150</v>
      </c>
    </row>
    <row r="107" spans="1:9" ht="31.5" x14ac:dyDescent="0.25">
      <c r="A107" s="203" t="s">
        <v>22</v>
      </c>
      <c r="B107" s="204"/>
      <c r="C107" s="204" t="s">
        <v>17</v>
      </c>
      <c r="D107" s="204" t="s">
        <v>35</v>
      </c>
      <c r="E107" s="204" t="s">
        <v>255</v>
      </c>
      <c r="F107" s="204" t="s">
        <v>32</v>
      </c>
      <c r="G107" s="7">
        <v>192.6</v>
      </c>
      <c r="H107" s="7"/>
      <c r="I107" s="7"/>
    </row>
    <row r="108" spans="1:9" x14ac:dyDescent="0.25">
      <c r="A108" s="2" t="s">
        <v>19</v>
      </c>
      <c r="B108" s="204"/>
      <c r="C108" s="204" t="s">
        <v>17</v>
      </c>
      <c r="D108" s="204" t="s">
        <v>35</v>
      </c>
      <c r="E108" s="204" t="s">
        <v>255</v>
      </c>
      <c r="F108" s="204" t="s">
        <v>40</v>
      </c>
      <c r="G108" s="7">
        <v>149.4</v>
      </c>
      <c r="H108" s="7">
        <v>150</v>
      </c>
      <c r="I108" s="7">
        <v>150</v>
      </c>
    </row>
    <row r="109" spans="1:9" s="97" customFormat="1" ht="31.5" x14ac:dyDescent="0.25">
      <c r="A109" s="89" t="s">
        <v>732</v>
      </c>
      <c r="B109" s="107"/>
      <c r="C109" s="94" t="s">
        <v>17</v>
      </c>
      <c r="D109" s="94" t="s">
        <v>35</v>
      </c>
      <c r="E109" s="95" t="s">
        <v>152</v>
      </c>
      <c r="F109" s="95"/>
      <c r="G109" s="96">
        <f>SUM(G111)</f>
        <v>14291.7</v>
      </c>
      <c r="H109" s="96">
        <f t="shared" ref="H109:I109" si="31">SUM(H111)</f>
        <v>8237.7999999999993</v>
      </c>
      <c r="I109" s="96">
        <f t="shared" si="31"/>
        <v>10053.700000000001</v>
      </c>
    </row>
    <row r="110" spans="1:9" x14ac:dyDescent="0.25">
      <c r="A110" s="203" t="s">
        <v>168</v>
      </c>
      <c r="B110" s="204"/>
      <c r="C110" s="204" t="s">
        <v>17</v>
      </c>
      <c r="D110" s="204" t="s">
        <v>35</v>
      </c>
      <c r="E110" s="204" t="s">
        <v>185</v>
      </c>
      <c r="F110" s="204"/>
      <c r="G110" s="7">
        <f>SUM(G111)</f>
        <v>14291.7</v>
      </c>
      <c r="H110" s="7">
        <f t="shared" ref="H110:I110" si="32">SUM(H111)</f>
        <v>8237.7999999999993</v>
      </c>
      <c r="I110" s="7">
        <f t="shared" si="32"/>
        <v>10053.700000000001</v>
      </c>
    </row>
    <row r="111" spans="1:9" ht="47.25" x14ac:dyDescent="0.25">
      <c r="A111" s="203" t="s">
        <v>245</v>
      </c>
      <c r="B111" s="18"/>
      <c r="C111" s="204" t="s">
        <v>17</v>
      </c>
      <c r="D111" s="204" t="s">
        <v>35</v>
      </c>
      <c r="E111" s="20" t="s">
        <v>203</v>
      </c>
      <c r="F111" s="20"/>
      <c r="G111" s="7">
        <f>G112+G115</f>
        <v>14291.7</v>
      </c>
      <c r="H111" s="7">
        <f t="shared" ref="H111:I111" si="33">H112+H115</f>
        <v>8237.7999999999993</v>
      </c>
      <c r="I111" s="7">
        <f t="shared" si="33"/>
        <v>10053.700000000001</v>
      </c>
    </row>
    <row r="112" spans="1:9" x14ac:dyDescent="0.25">
      <c r="A112" s="203" t="s">
        <v>246</v>
      </c>
      <c r="B112" s="18"/>
      <c r="C112" s="204" t="s">
        <v>17</v>
      </c>
      <c r="D112" s="204" t="s">
        <v>35</v>
      </c>
      <c r="E112" s="20" t="s">
        <v>204</v>
      </c>
      <c r="F112" s="20"/>
      <c r="G112" s="7">
        <f>SUM(G113:G114)</f>
        <v>6291.7</v>
      </c>
      <c r="H112" s="7">
        <f>SUM(H113:H114)</f>
        <v>8237.7999999999993</v>
      </c>
      <c r="I112" s="7">
        <f>SUM(I113:I114)</f>
        <v>10053.700000000001</v>
      </c>
    </row>
    <row r="113" spans="1:11" ht="31.5" x14ac:dyDescent="0.25">
      <c r="A113" s="203" t="s">
        <v>22</v>
      </c>
      <c r="B113" s="18"/>
      <c r="C113" s="204" t="s">
        <v>17</v>
      </c>
      <c r="D113" s="204" t="s">
        <v>35</v>
      </c>
      <c r="E113" s="20" t="s">
        <v>204</v>
      </c>
      <c r="F113" s="20">
        <v>200</v>
      </c>
      <c r="G113" s="7">
        <v>6291.7</v>
      </c>
      <c r="H113" s="7">
        <v>8232.7999999999993</v>
      </c>
      <c r="I113" s="7">
        <v>10048.700000000001</v>
      </c>
    </row>
    <row r="114" spans="1:11" x14ac:dyDescent="0.25">
      <c r="A114" s="203" t="s">
        <v>10</v>
      </c>
      <c r="B114" s="18"/>
      <c r="C114" s="204" t="s">
        <v>17</v>
      </c>
      <c r="D114" s="204" t="s">
        <v>35</v>
      </c>
      <c r="E114" s="20" t="s">
        <v>204</v>
      </c>
      <c r="F114" s="20">
        <v>800</v>
      </c>
      <c r="G114" s="7">
        <v>0</v>
      </c>
      <c r="H114" s="7">
        <v>5</v>
      </c>
      <c r="I114" s="7">
        <v>5</v>
      </c>
    </row>
    <row r="115" spans="1:11" x14ac:dyDescent="0.25">
      <c r="A115" s="203" t="s">
        <v>247</v>
      </c>
      <c r="B115" s="18"/>
      <c r="C115" s="204" t="s">
        <v>17</v>
      </c>
      <c r="D115" s="204" t="s">
        <v>35</v>
      </c>
      <c r="E115" s="20" t="s">
        <v>248</v>
      </c>
      <c r="F115" s="20"/>
      <c r="G115" s="7">
        <f>G116</f>
        <v>8000</v>
      </c>
      <c r="H115" s="7">
        <f t="shared" ref="H115:I115" si="34">H116</f>
        <v>0</v>
      </c>
      <c r="I115" s="7">
        <f t="shared" si="34"/>
        <v>0</v>
      </c>
    </row>
    <row r="116" spans="1:11" ht="31.5" x14ac:dyDescent="0.25">
      <c r="A116" s="203" t="s">
        <v>22</v>
      </c>
      <c r="B116" s="18"/>
      <c r="C116" s="204" t="s">
        <v>17</v>
      </c>
      <c r="D116" s="204" t="s">
        <v>35</v>
      </c>
      <c r="E116" s="20" t="s">
        <v>248</v>
      </c>
      <c r="F116" s="20">
        <v>200</v>
      </c>
      <c r="G116" s="7">
        <v>8000</v>
      </c>
      <c r="H116" s="7"/>
      <c r="I116" s="7"/>
    </row>
    <row r="117" spans="1:11" s="97" customFormat="1" ht="31.5" x14ac:dyDescent="0.25">
      <c r="A117" s="89" t="s">
        <v>733</v>
      </c>
      <c r="B117" s="107"/>
      <c r="C117" s="94" t="s">
        <v>17</v>
      </c>
      <c r="D117" s="94" t="s">
        <v>35</v>
      </c>
      <c r="E117" s="95" t="s">
        <v>153</v>
      </c>
      <c r="F117" s="95"/>
      <c r="G117" s="96">
        <f>G118</f>
        <v>8875.9</v>
      </c>
      <c r="H117" s="96">
        <f t="shared" ref="H117:I117" si="35">H118</f>
        <v>8828.4</v>
      </c>
      <c r="I117" s="96">
        <f t="shared" si="35"/>
        <v>8828.4</v>
      </c>
    </row>
    <row r="118" spans="1:11" x14ac:dyDescent="0.25">
      <c r="A118" s="203" t="s">
        <v>168</v>
      </c>
      <c r="B118" s="18"/>
      <c r="C118" s="204" t="s">
        <v>17</v>
      </c>
      <c r="D118" s="204" t="s">
        <v>35</v>
      </c>
      <c r="E118" s="20" t="s">
        <v>184</v>
      </c>
      <c r="F118" s="20"/>
      <c r="G118" s="7">
        <f>G119+G122</f>
        <v>8875.9</v>
      </c>
      <c r="H118" s="7">
        <f>H119+H122</f>
        <v>8828.4</v>
      </c>
      <c r="I118" s="7">
        <f>I119+I122</f>
        <v>8828.4</v>
      </c>
    </row>
    <row r="119" spans="1:11" ht="31.5" x14ac:dyDescent="0.25">
      <c r="A119" s="203" t="s">
        <v>242</v>
      </c>
      <c r="B119" s="18"/>
      <c r="C119" s="204" t="s">
        <v>17</v>
      </c>
      <c r="D119" s="204" t="s">
        <v>35</v>
      </c>
      <c r="E119" s="20" t="s">
        <v>186</v>
      </c>
      <c r="F119" s="20"/>
      <c r="G119" s="7">
        <f>G120</f>
        <v>8639.5</v>
      </c>
      <c r="H119" s="7">
        <f>H120</f>
        <v>8592</v>
      </c>
      <c r="I119" s="7">
        <f>I120</f>
        <v>8592</v>
      </c>
    </row>
    <row r="120" spans="1:11" x14ac:dyDescent="0.25">
      <c r="A120" s="203" t="s">
        <v>251</v>
      </c>
      <c r="B120" s="18"/>
      <c r="C120" s="204" t="s">
        <v>17</v>
      </c>
      <c r="D120" s="204" t="s">
        <v>35</v>
      </c>
      <c r="E120" s="20" t="s">
        <v>252</v>
      </c>
      <c r="F120" s="20"/>
      <c r="G120" s="7">
        <f>SUM(G121)</f>
        <v>8639.5</v>
      </c>
      <c r="H120" s="7">
        <f>SUM(H121)</f>
        <v>8592</v>
      </c>
      <c r="I120" s="7">
        <f>SUM(I121)</f>
        <v>8592</v>
      </c>
      <c r="K120" s="50"/>
    </row>
    <row r="121" spans="1:11" ht="31.5" x14ac:dyDescent="0.25">
      <c r="A121" s="203" t="s">
        <v>91</v>
      </c>
      <c r="B121" s="18"/>
      <c r="C121" s="204" t="s">
        <v>17</v>
      </c>
      <c r="D121" s="204" t="s">
        <v>35</v>
      </c>
      <c r="E121" s="20" t="s">
        <v>252</v>
      </c>
      <c r="F121" s="20">
        <v>600</v>
      </c>
      <c r="G121" s="7">
        <v>8639.5</v>
      </c>
      <c r="H121" s="7">
        <v>8592</v>
      </c>
      <c r="I121" s="7">
        <v>8592</v>
      </c>
    </row>
    <row r="122" spans="1:11" ht="31.5" x14ac:dyDescent="0.25">
      <c r="A122" s="203" t="s">
        <v>243</v>
      </c>
      <c r="B122" s="18"/>
      <c r="C122" s="204" t="s">
        <v>17</v>
      </c>
      <c r="D122" s="204" t="s">
        <v>35</v>
      </c>
      <c r="E122" s="20" t="s">
        <v>187</v>
      </c>
      <c r="F122" s="20"/>
      <c r="G122" s="7">
        <f>G123</f>
        <v>236.4</v>
      </c>
      <c r="H122" s="7">
        <f t="shared" ref="H122:I122" si="36">H123</f>
        <v>236.4</v>
      </c>
      <c r="I122" s="7">
        <f t="shared" si="36"/>
        <v>236.4</v>
      </c>
    </row>
    <row r="123" spans="1:11" ht="47.25" x14ac:dyDescent="0.25">
      <c r="A123" s="203" t="s">
        <v>344</v>
      </c>
      <c r="B123" s="18"/>
      <c r="C123" s="204" t="s">
        <v>17</v>
      </c>
      <c r="D123" s="204" t="s">
        <v>35</v>
      </c>
      <c r="E123" s="20" t="s">
        <v>244</v>
      </c>
      <c r="F123" s="20"/>
      <c r="G123" s="7">
        <f>SUM(G124)</f>
        <v>236.4</v>
      </c>
      <c r="H123" s="7">
        <f>SUM(H124)</f>
        <v>236.4</v>
      </c>
      <c r="I123" s="7">
        <f>SUM(I124)</f>
        <v>236.4</v>
      </c>
    </row>
    <row r="124" spans="1:11" ht="31.5" x14ac:dyDescent="0.25">
      <c r="A124" s="203" t="s">
        <v>91</v>
      </c>
      <c r="B124" s="18"/>
      <c r="C124" s="204" t="s">
        <v>17</v>
      </c>
      <c r="D124" s="204" t="s">
        <v>35</v>
      </c>
      <c r="E124" s="20" t="s">
        <v>244</v>
      </c>
      <c r="F124" s="20">
        <v>600</v>
      </c>
      <c r="G124" s="7">
        <v>236.4</v>
      </c>
      <c r="H124" s="7">
        <v>236.4</v>
      </c>
      <c r="I124" s="7">
        <v>236.4</v>
      </c>
    </row>
    <row r="125" spans="1:11" ht="31.5" x14ac:dyDescent="0.25">
      <c r="A125" s="89" t="s">
        <v>948</v>
      </c>
      <c r="B125" s="94"/>
      <c r="C125" s="94" t="s">
        <v>17</v>
      </c>
      <c r="D125" s="94" t="s">
        <v>35</v>
      </c>
      <c r="E125" s="94" t="s">
        <v>943</v>
      </c>
      <c r="F125" s="94"/>
      <c r="G125" s="96">
        <f>G126</f>
        <v>200</v>
      </c>
      <c r="H125" s="96">
        <f t="shared" ref="H125:I126" si="37">H126</f>
        <v>0</v>
      </c>
      <c r="I125" s="96">
        <f t="shared" si="37"/>
        <v>0</v>
      </c>
    </row>
    <row r="126" spans="1:11" x14ac:dyDescent="0.25">
      <c r="A126" s="203" t="s">
        <v>168</v>
      </c>
      <c r="B126" s="204"/>
      <c r="C126" s="204" t="s">
        <v>17</v>
      </c>
      <c r="D126" s="204" t="s">
        <v>35</v>
      </c>
      <c r="E126" s="204" t="s">
        <v>944</v>
      </c>
      <c r="F126" s="204"/>
      <c r="G126" s="7">
        <f>G127</f>
        <v>200</v>
      </c>
      <c r="H126" s="7">
        <f t="shared" si="37"/>
        <v>0</v>
      </c>
      <c r="I126" s="7">
        <f t="shared" si="37"/>
        <v>0</v>
      </c>
    </row>
    <row r="127" spans="1:11" ht="31.5" x14ac:dyDescent="0.25">
      <c r="A127" s="203" t="s">
        <v>947</v>
      </c>
      <c r="B127" s="204"/>
      <c r="C127" s="204" t="s">
        <v>17</v>
      </c>
      <c r="D127" s="204" t="s">
        <v>35</v>
      </c>
      <c r="E127" s="204" t="s">
        <v>945</v>
      </c>
      <c r="F127" s="204"/>
      <c r="G127" s="7">
        <f>SUM(G128)</f>
        <v>200</v>
      </c>
      <c r="H127" s="7">
        <f t="shared" ref="H127:I128" si="38">SUM(H128)</f>
        <v>0</v>
      </c>
      <c r="I127" s="7">
        <f t="shared" si="38"/>
        <v>0</v>
      </c>
    </row>
    <row r="128" spans="1:11" x14ac:dyDescent="0.25">
      <c r="A128" s="203" t="s">
        <v>235</v>
      </c>
      <c r="B128" s="204"/>
      <c r="C128" s="204" t="s">
        <v>17</v>
      </c>
      <c r="D128" s="204" t="s">
        <v>35</v>
      </c>
      <c r="E128" s="204" t="s">
        <v>946</v>
      </c>
      <c r="F128" s="204"/>
      <c r="G128" s="7">
        <f>SUM(G129)</f>
        <v>200</v>
      </c>
      <c r="H128" s="7">
        <f t="shared" si="38"/>
        <v>0</v>
      </c>
      <c r="I128" s="7">
        <f t="shared" si="38"/>
        <v>0</v>
      </c>
    </row>
    <row r="129" spans="1:9" ht="31.5" x14ac:dyDescent="0.25">
      <c r="A129" s="203" t="s">
        <v>22</v>
      </c>
      <c r="B129" s="204"/>
      <c r="C129" s="204" t="s">
        <v>17</v>
      </c>
      <c r="D129" s="204" t="s">
        <v>35</v>
      </c>
      <c r="E129" s="204" t="s">
        <v>946</v>
      </c>
      <c r="F129" s="204" t="s">
        <v>32</v>
      </c>
      <c r="G129" s="7">
        <v>200</v>
      </c>
      <c r="H129" s="7"/>
      <c r="I129" s="7"/>
    </row>
    <row r="130" spans="1:9" x14ac:dyDescent="0.25">
      <c r="A130" s="89" t="s">
        <v>83</v>
      </c>
      <c r="B130" s="18"/>
      <c r="C130" s="94" t="s">
        <v>17</v>
      </c>
      <c r="D130" s="94" t="s">
        <v>35</v>
      </c>
      <c r="E130" s="95" t="s">
        <v>84</v>
      </c>
      <c r="F130" s="95"/>
      <c r="G130" s="96">
        <f>G131</f>
        <v>3065.1</v>
      </c>
      <c r="H130" s="96">
        <f t="shared" ref="H130:I130" si="39">H131</f>
        <v>0</v>
      </c>
      <c r="I130" s="96">
        <f t="shared" si="39"/>
        <v>0</v>
      </c>
    </row>
    <row r="131" spans="1:9" ht="31.5" x14ac:dyDescent="0.25">
      <c r="A131" s="203" t="s">
        <v>39</v>
      </c>
      <c r="B131" s="18"/>
      <c r="C131" s="204" t="s">
        <v>17</v>
      </c>
      <c r="D131" s="204" t="s">
        <v>35</v>
      </c>
      <c r="E131" s="20" t="s">
        <v>46</v>
      </c>
      <c r="F131" s="20"/>
      <c r="G131" s="7">
        <f>G133+G132</f>
        <v>3065.1</v>
      </c>
      <c r="H131" s="7">
        <f t="shared" ref="H131:I131" si="40">H133+H132</f>
        <v>0</v>
      </c>
      <c r="I131" s="7">
        <f t="shared" si="40"/>
        <v>0</v>
      </c>
    </row>
    <row r="132" spans="1:9" ht="31.5" hidden="1" x14ac:dyDescent="0.25">
      <c r="A132" s="2" t="s">
        <v>22</v>
      </c>
      <c r="B132" s="18"/>
      <c r="C132" s="204" t="s">
        <v>17</v>
      </c>
      <c r="D132" s="204" t="s">
        <v>35</v>
      </c>
      <c r="E132" s="20" t="s">
        <v>46</v>
      </c>
      <c r="F132" s="20">
        <v>200</v>
      </c>
      <c r="G132" s="7"/>
      <c r="H132" s="7"/>
      <c r="I132" s="7"/>
    </row>
    <row r="133" spans="1:9" x14ac:dyDescent="0.25">
      <c r="A133" s="203" t="s">
        <v>10</v>
      </c>
      <c r="B133" s="18"/>
      <c r="C133" s="204" t="s">
        <v>17</v>
      </c>
      <c r="D133" s="204" t="s">
        <v>35</v>
      </c>
      <c r="E133" s="20" t="s">
        <v>46</v>
      </c>
      <c r="F133" s="20">
        <v>800</v>
      </c>
      <c r="G133" s="7">
        <v>3065.1</v>
      </c>
      <c r="H133" s="7"/>
      <c r="I133" s="7"/>
    </row>
    <row r="134" spans="1:9" x14ac:dyDescent="0.25">
      <c r="A134" s="203" t="s">
        <v>92</v>
      </c>
      <c r="B134" s="18"/>
      <c r="C134" s="204" t="s">
        <v>24</v>
      </c>
      <c r="D134" s="204"/>
      <c r="E134" s="204"/>
      <c r="F134" s="204"/>
      <c r="G134" s="7">
        <f>G135+G144+G158+G188</f>
        <v>121262.59999999999</v>
      </c>
      <c r="H134" s="7">
        <f t="shared" ref="H134:I134" si="41">H135+H144+H158+H188</f>
        <v>61446</v>
      </c>
      <c r="I134" s="7">
        <f t="shared" si="41"/>
        <v>61673.5</v>
      </c>
    </row>
    <row r="135" spans="1:9" x14ac:dyDescent="0.25">
      <c r="A135" s="21" t="s">
        <v>64</v>
      </c>
      <c r="B135" s="20"/>
      <c r="C135" s="204" t="s">
        <v>24</v>
      </c>
      <c r="D135" s="204" t="s">
        <v>7</v>
      </c>
      <c r="E135" s="204"/>
      <c r="F135" s="204"/>
      <c r="G135" s="7">
        <f t="shared" ref="G135:I135" si="42">SUM(G136)</f>
        <v>8594.6</v>
      </c>
      <c r="H135" s="7">
        <f t="shared" si="42"/>
        <v>7916.5</v>
      </c>
      <c r="I135" s="7">
        <f t="shared" si="42"/>
        <v>8144</v>
      </c>
    </row>
    <row r="136" spans="1:9" s="97" customFormat="1" x14ac:dyDescent="0.25">
      <c r="A136" s="89" t="s">
        <v>83</v>
      </c>
      <c r="B136" s="107"/>
      <c r="C136" s="94" t="s">
        <v>24</v>
      </c>
      <c r="D136" s="94" t="s">
        <v>7</v>
      </c>
      <c r="E136" s="95" t="s">
        <v>84</v>
      </c>
      <c r="F136" s="94"/>
      <c r="G136" s="96">
        <f>G137+G141</f>
        <v>8594.6</v>
      </c>
      <c r="H136" s="96">
        <f t="shared" ref="H136:I136" si="43">H137+H141</f>
        <v>7916.5</v>
      </c>
      <c r="I136" s="96">
        <f t="shared" si="43"/>
        <v>8144</v>
      </c>
    </row>
    <row r="137" spans="1:9" ht="31.5" x14ac:dyDescent="0.25">
      <c r="A137" s="203" t="s">
        <v>770</v>
      </c>
      <c r="B137" s="18"/>
      <c r="C137" s="204" t="s">
        <v>24</v>
      </c>
      <c r="D137" s="204" t="s">
        <v>7</v>
      </c>
      <c r="E137" s="204" t="s">
        <v>119</v>
      </c>
      <c r="F137" s="204"/>
      <c r="G137" s="7">
        <f>G138+G139+G140</f>
        <v>6983.7000000000007</v>
      </c>
      <c r="H137" s="7">
        <f t="shared" ref="H137:I137" si="44">H138+H139+H140</f>
        <v>6412.7</v>
      </c>
      <c r="I137" s="7">
        <f t="shared" si="44"/>
        <v>6640.2</v>
      </c>
    </row>
    <row r="138" spans="1:9" ht="47.25" x14ac:dyDescent="0.25">
      <c r="A138" s="2" t="s">
        <v>21</v>
      </c>
      <c r="B138" s="18"/>
      <c r="C138" s="204" t="s">
        <v>24</v>
      </c>
      <c r="D138" s="204" t="s">
        <v>7</v>
      </c>
      <c r="E138" s="204" t="s">
        <v>119</v>
      </c>
      <c r="F138" s="204" t="s">
        <v>31</v>
      </c>
      <c r="G138" s="7">
        <v>5906.6</v>
      </c>
      <c r="H138" s="7">
        <v>5423.5</v>
      </c>
      <c r="I138" s="7">
        <v>5423.5</v>
      </c>
    </row>
    <row r="139" spans="1:9" ht="31.5" x14ac:dyDescent="0.25">
      <c r="A139" s="203" t="s">
        <v>22</v>
      </c>
      <c r="B139" s="18"/>
      <c r="C139" s="204" t="s">
        <v>24</v>
      </c>
      <c r="D139" s="204" t="s">
        <v>7</v>
      </c>
      <c r="E139" s="204" t="s">
        <v>119</v>
      </c>
      <c r="F139" s="204" t="s">
        <v>32</v>
      </c>
      <c r="G139" s="7">
        <v>1077.0999999999999</v>
      </c>
      <c r="H139" s="7">
        <v>989.2</v>
      </c>
      <c r="I139" s="7">
        <v>1216.7</v>
      </c>
    </row>
    <row r="140" spans="1:9" hidden="1" x14ac:dyDescent="0.25">
      <c r="A140" s="203" t="s">
        <v>10</v>
      </c>
      <c r="B140" s="18"/>
      <c r="C140" s="204" t="s">
        <v>24</v>
      </c>
      <c r="D140" s="204" t="s">
        <v>7</v>
      </c>
      <c r="E140" s="204" t="s">
        <v>119</v>
      </c>
      <c r="F140" s="204" t="s">
        <v>37</v>
      </c>
      <c r="G140" s="7"/>
      <c r="H140" s="7"/>
      <c r="I140" s="7"/>
    </row>
    <row r="141" spans="1:9" ht="47.25" x14ac:dyDescent="0.25">
      <c r="A141" s="203" t="s">
        <v>347</v>
      </c>
      <c r="B141" s="18"/>
      <c r="C141" s="204" t="s">
        <v>24</v>
      </c>
      <c r="D141" s="204" t="s">
        <v>7</v>
      </c>
      <c r="E141" s="204" t="s">
        <v>346</v>
      </c>
      <c r="F141" s="204"/>
      <c r="G141" s="7">
        <f>SUM(G142:G143)</f>
        <v>1610.9</v>
      </c>
      <c r="H141" s="7">
        <f t="shared" ref="H141:I141" si="45">SUM(H142:H143)</f>
        <v>1503.8</v>
      </c>
      <c r="I141" s="7">
        <f t="shared" si="45"/>
        <v>1503.8</v>
      </c>
    </row>
    <row r="142" spans="1:9" ht="47.25" x14ac:dyDescent="0.25">
      <c r="A142" s="2" t="s">
        <v>21</v>
      </c>
      <c r="B142" s="18"/>
      <c r="C142" s="204" t="s">
        <v>24</v>
      </c>
      <c r="D142" s="204" t="s">
        <v>7</v>
      </c>
      <c r="E142" s="204" t="s">
        <v>346</v>
      </c>
      <c r="F142" s="204" t="s">
        <v>31</v>
      </c>
      <c r="G142" s="7">
        <v>1610.9</v>
      </c>
      <c r="H142" s="7"/>
      <c r="I142" s="7"/>
    </row>
    <row r="143" spans="1:9" ht="31.5" x14ac:dyDescent="0.25">
      <c r="A143" s="203" t="s">
        <v>22</v>
      </c>
      <c r="B143" s="18"/>
      <c r="C143" s="204" t="s">
        <v>24</v>
      </c>
      <c r="D143" s="204" t="s">
        <v>7</v>
      </c>
      <c r="E143" s="204" t="s">
        <v>346</v>
      </c>
      <c r="F143" s="204" t="s">
        <v>32</v>
      </c>
      <c r="G143" s="7"/>
      <c r="H143" s="7">
        <v>1503.8</v>
      </c>
      <c r="I143" s="7">
        <v>1503.8</v>
      </c>
    </row>
    <row r="144" spans="1:9" x14ac:dyDescent="0.25">
      <c r="A144" s="2" t="s">
        <v>122</v>
      </c>
      <c r="B144" s="3"/>
      <c r="C144" s="3" t="s">
        <v>24</v>
      </c>
      <c r="D144" s="3" t="s">
        <v>65</v>
      </c>
      <c r="E144" s="3"/>
      <c r="F144" s="3"/>
      <c r="G144" s="5">
        <f>SUM(G145)+G155</f>
        <v>37379.300000000003</v>
      </c>
      <c r="H144" s="5">
        <f t="shared" ref="H144:I144" si="46">SUM(H145)+H155</f>
        <v>31588.3</v>
      </c>
      <c r="I144" s="5">
        <f t="shared" si="46"/>
        <v>31026.600000000002</v>
      </c>
    </row>
    <row r="145" spans="1:9" s="97" customFormat="1" ht="31.5" x14ac:dyDescent="0.25">
      <c r="A145" s="101" t="s">
        <v>261</v>
      </c>
      <c r="B145" s="98"/>
      <c r="C145" s="98" t="s">
        <v>24</v>
      </c>
      <c r="D145" s="98" t="s">
        <v>65</v>
      </c>
      <c r="E145" s="98" t="s">
        <v>154</v>
      </c>
      <c r="F145" s="98"/>
      <c r="G145" s="99">
        <f>SUM(G146)</f>
        <v>37369.300000000003</v>
      </c>
      <c r="H145" s="99">
        <f t="shared" ref="H145:I145" si="47">SUM(H146)</f>
        <v>31588.3</v>
      </c>
      <c r="I145" s="99">
        <f t="shared" si="47"/>
        <v>31026.600000000002</v>
      </c>
    </row>
    <row r="146" spans="1:9" x14ac:dyDescent="0.25">
      <c r="A146" s="2" t="s">
        <v>168</v>
      </c>
      <c r="B146" s="3"/>
      <c r="C146" s="3" t="s">
        <v>24</v>
      </c>
      <c r="D146" s="3" t="s">
        <v>65</v>
      </c>
      <c r="E146" s="3" t="s">
        <v>310</v>
      </c>
      <c r="F146" s="3"/>
      <c r="G146" s="5">
        <f>G147+G152</f>
        <v>37369.300000000003</v>
      </c>
      <c r="H146" s="5">
        <f t="shared" ref="H146:I146" si="48">H147+H152</f>
        <v>31588.3</v>
      </c>
      <c r="I146" s="5">
        <f t="shared" si="48"/>
        <v>31026.600000000002</v>
      </c>
    </row>
    <row r="147" spans="1:9" ht="31.5" x14ac:dyDescent="0.25">
      <c r="A147" s="2" t="s">
        <v>658</v>
      </c>
      <c r="B147" s="3"/>
      <c r="C147" s="3" t="s">
        <v>24</v>
      </c>
      <c r="D147" s="3" t="s">
        <v>65</v>
      </c>
      <c r="E147" s="3" t="s">
        <v>311</v>
      </c>
      <c r="F147" s="3"/>
      <c r="G147" s="5">
        <f>G148</f>
        <v>37316</v>
      </c>
      <c r="H147" s="5">
        <f t="shared" ref="H147:I147" si="49">H148</f>
        <v>31478.3</v>
      </c>
      <c r="I147" s="5">
        <f t="shared" si="49"/>
        <v>30916.600000000002</v>
      </c>
    </row>
    <row r="148" spans="1:9" x14ac:dyDescent="0.25">
      <c r="A148" s="2" t="s">
        <v>251</v>
      </c>
      <c r="B148" s="3"/>
      <c r="C148" s="3" t="s">
        <v>24</v>
      </c>
      <c r="D148" s="3" t="s">
        <v>65</v>
      </c>
      <c r="E148" s="3" t="s">
        <v>312</v>
      </c>
      <c r="F148" s="3"/>
      <c r="G148" s="5">
        <f>G149+G150+G151</f>
        <v>37316</v>
      </c>
      <c r="H148" s="5">
        <f t="shared" ref="H148:I148" si="50">H149+H150+H151</f>
        <v>31478.3</v>
      </c>
      <c r="I148" s="5">
        <f t="shared" si="50"/>
        <v>30916.600000000002</v>
      </c>
    </row>
    <row r="149" spans="1:9" ht="47.25" x14ac:dyDescent="0.25">
      <c r="A149" s="2" t="s">
        <v>21</v>
      </c>
      <c r="B149" s="3"/>
      <c r="C149" s="3" t="s">
        <v>24</v>
      </c>
      <c r="D149" s="3" t="s">
        <v>65</v>
      </c>
      <c r="E149" s="3" t="s">
        <v>312</v>
      </c>
      <c r="F149" s="3" t="s">
        <v>31</v>
      </c>
      <c r="G149" s="5">
        <v>33513.1</v>
      </c>
      <c r="H149" s="5">
        <f>27870.9-899.4</f>
        <v>26971.5</v>
      </c>
      <c r="I149" s="5">
        <v>27870.9</v>
      </c>
    </row>
    <row r="150" spans="1:9" ht="31.5" x14ac:dyDescent="0.25">
      <c r="A150" s="2" t="s">
        <v>22</v>
      </c>
      <c r="B150" s="3"/>
      <c r="C150" s="3" t="s">
        <v>24</v>
      </c>
      <c r="D150" s="3" t="s">
        <v>65</v>
      </c>
      <c r="E150" s="3" t="s">
        <v>312</v>
      </c>
      <c r="F150" s="3" t="s">
        <v>32</v>
      </c>
      <c r="G150" s="5">
        <v>3547.8</v>
      </c>
      <c r="H150" s="5">
        <f>2923.2+1461.1</f>
        <v>4384.2999999999993</v>
      </c>
      <c r="I150" s="5">
        <v>2923.2</v>
      </c>
    </row>
    <row r="151" spans="1:9" x14ac:dyDescent="0.25">
      <c r="A151" s="203" t="s">
        <v>10</v>
      </c>
      <c r="B151" s="3"/>
      <c r="C151" s="3" t="s">
        <v>24</v>
      </c>
      <c r="D151" s="3" t="s">
        <v>65</v>
      </c>
      <c r="E151" s="3" t="s">
        <v>312</v>
      </c>
      <c r="F151" s="3" t="s">
        <v>37</v>
      </c>
      <c r="G151" s="5">
        <v>255.1</v>
      </c>
      <c r="H151" s="5">
        <v>122.5</v>
      </c>
      <c r="I151" s="5">
        <v>122.5</v>
      </c>
    </row>
    <row r="152" spans="1:9" ht="47.25" x14ac:dyDescent="0.25">
      <c r="A152" s="2" t="s">
        <v>657</v>
      </c>
      <c r="B152" s="3"/>
      <c r="C152" s="3" t="s">
        <v>24</v>
      </c>
      <c r="D152" s="3" t="s">
        <v>65</v>
      </c>
      <c r="E152" s="3" t="s">
        <v>313</v>
      </c>
      <c r="F152" s="3"/>
      <c r="G152" s="5">
        <f>G153</f>
        <v>53.3</v>
      </c>
      <c r="H152" s="5">
        <f t="shared" ref="H152:I152" si="51">H153</f>
        <v>110</v>
      </c>
      <c r="I152" s="5">
        <f t="shared" si="51"/>
        <v>110</v>
      </c>
    </row>
    <row r="153" spans="1:9" x14ac:dyDescent="0.25">
      <c r="A153" s="2" t="s">
        <v>235</v>
      </c>
      <c r="B153" s="3"/>
      <c r="C153" s="3" t="s">
        <v>24</v>
      </c>
      <c r="D153" s="3" t="s">
        <v>65</v>
      </c>
      <c r="E153" s="3" t="s">
        <v>314</v>
      </c>
      <c r="F153" s="3"/>
      <c r="G153" s="5">
        <f>G154</f>
        <v>53.3</v>
      </c>
      <c r="H153" s="5">
        <f t="shared" ref="H153:I153" si="52">H154</f>
        <v>110</v>
      </c>
      <c r="I153" s="5">
        <f t="shared" si="52"/>
        <v>110</v>
      </c>
    </row>
    <row r="154" spans="1:9" ht="31.5" x14ac:dyDescent="0.25">
      <c r="A154" s="2" t="s">
        <v>22</v>
      </c>
      <c r="B154" s="3"/>
      <c r="C154" s="3" t="s">
        <v>24</v>
      </c>
      <c r="D154" s="3" t="s">
        <v>65</v>
      </c>
      <c r="E154" s="3" t="s">
        <v>314</v>
      </c>
      <c r="F154" s="3" t="s">
        <v>32</v>
      </c>
      <c r="G154" s="5">
        <v>53.3</v>
      </c>
      <c r="H154" s="5">
        <v>110</v>
      </c>
      <c r="I154" s="5">
        <v>110</v>
      </c>
    </row>
    <row r="155" spans="1:9" x14ac:dyDescent="0.25">
      <c r="A155" s="2" t="s">
        <v>83</v>
      </c>
      <c r="B155" s="3"/>
      <c r="C155" s="3" t="s">
        <v>24</v>
      </c>
      <c r="D155" s="3" t="s">
        <v>65</v>
      </c>
      <c r="E155" s="3" t="s">
        <v>84</v>
      </c>
      <c r="F155" s="3"/>
      <c r="G155" s="5">
        <f>G156</f>
        <v>10</v>
      </c>
      <c r="H155" s="5"/>
      <c r="I155" s="5"/>
    </row>
    <row r="156" spans="1:9" ht="31.5" x14ac:dyDescent="0.25">
      <c r="A156" s="2" t="s">
        <v>870</v>
      </c>
      <c r="B156" s="3"/>
      <c r="C156" s="3" t="s">
        <v>24</v>
      </c>
      <c r="D156" s="3" t="s">
        <v>65</v>
      </c>
      <c r="E156" s="3" t="s">
        <v>869</v>
      </c>
      <c r="F156" s="3"/>
      <c r="G156" s="5">
        <f>G157</f>
        <v>10</v>
      </c>
      <c r="H156" s="5"/>
      <c r="I156" s="5"/>
    </row>
    <row r="157" spans="1:9" ht="31.5" x14ac:dyDescent="0.25">
      <c r="A157" s="2" t="s">
        <v>870</v>
      </c>
      <c r="B157" s="3"/>
      <c r="C157" s="3" t="s">
        <v>24</v>
      </c>
      <c r="D157" s="3" t="s">
        <v>65</v>
      </c>
      <c r="E157" s="3" t="s">
        <v>869</v>
      </c>
      <c r="F157" s="3" t="s">
        <v>37</v>
      </c>
      <c r="G157" s="5">
        <f>441-431</f>
        <v>10</v>
      </c>
      <c r="H157" s="5"/>
      <c r="I157" s="5"/>
    </row>
    <row r="158" spans="1:9" ht="31.5" x14ac:dyDescent="0.25">
      <c r="A158" s="2" t="s">
        <v>123</v>
      </c>
      <c r="B158" s="3"/>
      <c r="C158" s="3" t="s">
        <v>24</v>
      </c>
      <c r="D158" s="3" t="s">
        <v>14</v>
      </c>
      <c r="E158" s="3"/>
      <c r="F158" s="3"/>
      <c r="G158" s="5">
        <f>G159+G171+G185+G176</f>
        <v>29622</v>
      </c>
      <c r="H158" s="5">
        <f t="shared" ref="H158:I158" si="53">H159+H171+H185+H176</f>
        <v>21941.199999999997</v>
      </c>
      <c r="I158" s="5">
        <f t="shared" si="53"/>
        <v>22502.899999999998</v>
      </c>
    </row>
    <row r="159" spans="1:9" ht="31.5" x14ac:dyDescent="0.25">
      <c r="A159" s="101" t="s">
        <v>261</v>
      </c>
      <c r="B159" s="98"/>
      <c r="C159" s="98" t="s">
        <v>24</v>
      </c>
      <c r="D159" s="98" t="s">
        <v>14</v>
      </c>
      <c r="E159" s="98" t="s">
        <v>154</v>
      </c>
      <c r="F159" s="98"/>
      <c r="G159" s="5">
        <f>G160+G164</f>
        <v>6035</v>
      </c>
      <c r="H159" s="5">
        <f t="shared" ref="H159:I159" si="54">H160+H164</f>
        <v>3820.4</v>
      </c>
      <c r="I159" s="5">
        <f t="shared" si="54"/>
        <v>4382.0999999999995</v>
      </c>
    </row>
    <row r="160" spans="1:9" x14ac:dyDescent="0.25">
      <c r="A160" s="2" t="s">
        <v>207</v>
      </c>
      <c r="B160" s="3"/>
      <c r="C160" s="3" t="s">
        <v>659</v>
      </c>
      <c r="D160" s="3" t="s">
        <v>14</v>
      </c>
      <c r="E160" s="3" t="s">
        <v>660</v>
      </c>
      <c r="F160" s="3"/>
      <c r="G160" s="5">
        <f>G161</f>
        <v>5.6</v>
      </c>
      <c r="H160" s="5">
        <f t="shared" ref="H160:I160" si="55">H161</f>
        <v>0</v>
      </c>
      <c r="I160" s="5">
        <f t="shared" si="55"/>
        <v>0</v>
      </c>
    </row>
    <row r="161" spans="1:9" ht="31.5" x14ac:dyDescent="0.25">
      <c r="A161" s="2" t="s">
        <v>664</v>
      </c>
      <c r="B161" s="3"/>
      <c r="C161" s="3" t="s">
        <v>659</v>
      </c>
      <c r="D161" s="3" t="s">
        <v>14</v>
      </c>
      <c r="E161" s="3" t="s">
        <v>661</v>
      </c>
      <c r="F161" s="3"/>
      <c r="G161" s="5">
        <f>G162</f>
        <v>5.6</v>
      </c>
      <c r="H161" s="5">
        <f t="shared" ref="H161:I161" si="56">H162</f>
        <v>0</v>
      </c>
      <c r="I161" s="5">
        <f t="shared" si="56"/>
        <v>0</v>
      </c>
    </row>
    <row r="162" spans="1:9" ht="31.5" x14ac:dyDescent="0.25">
      <c r="A162" s="2" t="s">
        <v>662</v>
      </c>
      <c r="B162" s="3"/>
      <c r="C162" s="3" t="s">
        <v>24</v>
      </c>
      <c r="D162" s="3" t="s">
        <v>14</v>
      </c>
      <c r="E162" s="3" t="s">
        <v>663</v>
      </c>
      <c r="F162" s="3"/>
      <c r="G162" s="5">
        <f>G163</f>
        <v>5.6</v>
      </c>
      <c r="H162" s="5">
        <f t="shared" ref="H162:I162" si="57">H163</f>
        <v>0</v>
      </c>
      <c r="I162" s="5">
        <f t="shared" si="57"/>
        <v>0</v>
      </c>
    </row>
    <row r="163" spans="1:9" ht="31.5" x14ac:dyDescent="0.25">
      <c r="A163" s="2" t="s">
        <v>22</v>
      </c>
      <c r="B163" s="3"/>
      <c r="C163" s="3" t="s">
        <v>24</v>
      </c>
      <c r="D163" s="3" t="s">
        <v>14</v>
      </c>
      <c r="E163" s="3" t="s">
        <v>663</v>
      </c>
      <c r="F163" s="3" t="s">
        <v>32</v>
      </c>
      <c r="G163" s="5">
        <v>5.6</v>
      </c>
      <c r="H163" s="5"/>
      <c r="I163" s="5"/>
    </row>
    <row r="164" spans="1:9" x14ac:dyDescent="0.25">
      <c r="A164" s="2" t="s">
        <v>168</v>
      </c>
      <c r="B164" s="3"/>
      <c r="C164" s="3" t="s">
        <v>24</v>
      </c>
      <c r="D164" s="3" t="s">
        <v>14</v>
      </c>
      <c r="E164" s="3" t="s">
        <v>310</v>
      </c>
      <c r="F164" s="3"/>
      <c r="G164" s="5">
        <f>G165+G168</f>
        <v>6029.4</v>
      </c>
      <c r="H164" s="5">
        <f t="shared" ref="H164:I164" si="58">H165+H168</f>
        <v>3820.4</v>
      </c>
      <c r="I164" s="5">
        <f t="shared" si="58"/>
        <v>4382.0999999999995</v>
      </c>
    </row>
    <row r="165" spans="1:9" ht="47.25" x14ac:dyDescent="0.25">
      <c r="A165" s="2" t="s">
        <v>315</v>
      </c>
      <c r="B165" s="3"/>
      <c r="C165" s="3" t="s">
        <v>24</v>
      </c>
      <c r="D165" s="3" t="s">
        <v>14</v>
      </c>
      <c r="E165" s="3" t="s">
        <v>316</v>
      </c>
      <c r="F165" s="3"/>
      <c r="G165" s="5">
        <f>G166</f>
        <v>5826.2</v>
      </c>
      <c r="H165" s="5">
        <f t="shared" ref="H165:I165" si="59">H166</f>
        <v>3606</v>
      </c>
      <c r="I165" s="5">
        <f t="shared" si="59"/>
        <v>4167.7</v>
      </c>
    </row>
    <row r="166" spans="1:9" x14ac:dyDescent="0.25">
      <c r="A166" s="2" t="s">
        <v>235</v>
      </c>
      <c r="B166" s="3"/>
      <c r="C166" s="3" t="s">
        <v>24</v>
      </c>
      <c r="D166" s="3" t="s">
        <v>14</v>
      </c>
      <c r="E166" s="3" t="s">
        <v>317</v>
      </c>
      <c r="F166" s="3"/>
      <c r="G166" s="5">
        <f>G167</f>
        <v>5826.2</v>
      </c>
      <c r="H166" s="5">
        <f t="shared" ref="H166:I166" si="60">H167</f>
        <v>3606</v>
      </c>
      <c r="I166" s="5">
        <f t="shared" si="60"/>
        <v>4167.7</v>
      </c>
    </row>
    <row r="167" spans="1:9" ht="31.5" x14ac:dyDescent="0.25">
      <c r="A167" s="2" t="s">
        <v>22</v>
      </c>
      <c r="B167" s="3"/>
      <c r="C167" s="3" t="s">
        <v>24</v>
      </c>
      <c r="D167" s="3" t="s">
        <v>14</v>
      </c>
      <c r="E167" s="3" t="s">
        <v>317</v>
      </c>
      <c r="F167" s="3" t="s">
        <v>32</v>
      </c>
      <c r="G167" s="5">
        <v>5826.2</v>
      </c>
      <c r="H167" s="5">
        <f>4167.7-561.7</f>
        <v>3606</v>
      </c>
      <c r="I167" s="5">
        <v>4167.7</v>
      </c>
    </row>
    <row r="168" spans="1:9" ht="47.25" x14ac:dyDescent="0.25">
      <c r="A168" s="2" t="s">
        <v>318</v>
      </c>
      <c r="B168" s="3"/>
      <c r="C168" s="3" t="s">
        <v>24</v>
      </c>
      <c r="D168" s="3" t="s">
        <v>14</v>
      </c>
      <c r="E168" s="3" t="s">
        <v>319</v>
      </c>
      <c r="F168" s="3"/>
      <c r="G168" s="5">
        <f>G169</f>
        <v>203.20000000000002</v>
      </c>
      <c r="H168" s="5">
        <f t="shared" ref="H168:I169" si="61">H169</f>
        <v>214.4</v>
      </c>
      <c r="I168" s="5">
        <f t="shared" si="61"/>
        <v>214.4</v>
      </c>
    </row>
    <row r="169" spans="1:9" x14ac:dyDescent="0.25">
      <c r="A169" s="2" t="s">
        <v>235</v>
      </c>
      <c r="B169" s="3"/>
      <c r="C169" s="3" t="s">
        <v>24</v>
      </c>
      <c r="D169" s="3" t="s">
        <v>14</v>
      </c>
      <c r="E169" s="3" t="s">
        <v>320</v>
      </c>
      <c r="F169" s="3"/>
      <c r="G169" s="5">
        <f>G170</f>
        <v>203.20000000000002</v>
      </c>
      <c r="H169" s="5">
        <f t="shared" si="61"/>
        <v>214.4</v>
      </c>
      <c r="I169" s="5">
        <f t="shared" si="61"/>
        <v>214.4</v>
      </c>
    </row>
    <row r="170" spans="1:9" ht="31.5" x14ac:dyDescent="0.25">
      <c r="A170" s="2" t="s">
        <v>22</v>
      </c>
      <c r="B170" s="3"/>
      <c r="C170" s="3" t="s">
        <v>24</v>
      </c>
      <c r="D170" s="3" t="s">
        <v>14</v>
      </c>
      <c r="E170" s="3" t="s">
        <v>320</v>
      </c>
      <c r="F170" s="3" t="s">
        <v>32</v>
      </c>
      <c r="G170" s="5">
        <f>214.4-11.2</f>
        <v>203.20000000000002</v>
      </c>
      <c r="H170" s="5">
        <v>214.4</v>
      </c>
      <c r="I170" s="5">
        <v>214.4</v>
      </c>
    </row>
    <row r="171" spans="1:9" s="97" customFormat="1" ht="31.5" x14ac:dyDescent="0.25">
      <c r="A171" s="89" t="s">
        <v>126</v>
      </c>
      <c r="B171" s="98"/>
      <c r="C171" s="98" t="s">
        <v>24</v>
      </c>
      <c r="D171" s="98" t="s">
        <v>14</v>
      </c>
      <c r="E171" s="98" t="s">
        <v>155</v>
      </c>
      <c r="F171" s="98"/>
      <c r="G171" s="99">
        <f>G172</f>
        <v>12</v>
      </c>
      <c r="H171" s="99">
        <f t="shared" ref="H171:I171" si="62">H172</f>
        <v>12</v>
      </c>
      <c r="I171" s="99">
        <f t="shared" si="62"/>
        <v>12</v>
      </c>
    </row>
    <row r="172" spans="1:9" x14ac:dyDescent="0.25">
      <c r="A172" s="203" t="s">
        <v>207</v>
      </c>
      <c r="B172" s="3"/>
      <c r="C172" s="3" t="s">
        <v>24</v>
      </c>
      <c r="D172" s="3" t="s">
        <v>14</v>
      </c>
      <c r="E172" s="3" t="s">
        <v>208</v>
      </c>
      <c r="F172" s="3"/>
      <c r="G172" s="5">
        <f>G173</f>
        <v>12</v>
      </c>
      <c r="H172" s="5">
        <f t="shared" ref="H172:I172" si="63">H173</f>
        <v>12</v>
      </c>
      <c r="I172" s="5">
        <f t="shared" si="63"/>
        <v>12</v>
      </c>
    </row>
    <row r="173" spans="1:9" ht="31.5" x14ac:dyDescent="0.25">
      <c r="A173" s="203" t="s">
        <v>698</v>
      </c>
      <c r="B173" s="3"/>
      <c r="C173" s="3" t="s">
        <v>24</v>
      </c>
      <c r="D173" s="3" t="s">
        <v>14</v>
      </c>
      <c r="E173" s="3" t="s">
        <v>696</v>
      </c>
      <c r="F173" s="3"/>
      <c r="G173" s="5">
        <f>SUM(G174)</f>
        <v>12</v>
      </c>
      <c r="H173" s="5">
        <f t="shared" ref="H173:I174" si="64">SUM(H174)</f>
        <v>12</v>
      </c>
      <c r="I173" s="5">
        <f t="shared" si="64"/>
        <v>12</v>
      </c>
    </row>
    <row r="174" spans="1:9" ht="141.75" x14ac:dyDescent="0.25">
      <c r="A174" s="203" t="s">
        <v>748</v>
      </c>
      <c r="B174" s="3"/>
      <c r="C174" s="3" t="s">
        <v>24</v>
      </c>
      <c r="D174" s="3" t="s">
        <v>14</v>
      </c>
      <c r="E174" s="4" t="s">
        <v>697</v>
      </c>
      <c r="F174" s="3"/>
      <c r="G174" s="5">
        <f>SUM(G175)</f>
        <v>12</v>
      </c>
      <c r="H174" s="5">
        <f t="shared" si="64"/>
        <v>12</v>
      </c>
      <c r="I174" s="5">
        <f t="shared" si="64"/>
        <v>12</v>
      </c>
    </row>
    <row r="175" spans="1:9" ht="47.25" x14ac:dyDescent="0.25">
      <c r="A175" s="2" t="s">
        <v>21</v>
      </c>
      <c r="B175" s="3"/>
      <c r="C175" s="3" t="s">
        <v>24</v>
      </c>
      <c r="D175" s="3" t="s">
        <v>14</v>
      </c>
      <c r="E175" s="4" t="s">
        <v>697</v>
      </c>
      <c r="F175" s="3" t="s">
        <v>31</v>
      </c>
      <c r="G175" s="5">
        <v>12</v>
      </c>
      <c r="H175" s="5">
        <v>12</v>
      </c>
      <c r="I175" s="5">
        <v>12</v>
      </c>
    </row>
    <row r="176" spans="1:9" ht="31.5" x14ac:dyDescent="0.25">
      <c r="A176" s="2" t="s">
        <v>118</v>
      </c>
      <c r="B176" s="3"/>
      <c r="C176" s="3" t="s">
        <v>24</v>
      </c>
      <c r="D176" s="3" t="s">
        <v>14</v>
      </c>
      <c r="E176" s="20" t="s">
        <v>277</v>
      </c>
      <c r="F176" s="3"/>
      <c r="G176" s="5">
        <f>G177+G181</f>
        <v>23075</v>
      </c>
      <c r="H176" s="5">
        <f t="shared" ref="H176:I176" si="65">H177+H181</f>
        <v>17608.8</v>
      </c>
      <c r="I176" s="5">
        <f t="shared" si="65"/>
        <v>17608.8</v>
      </c>
    </row>
    <row r="177" spans="1:9" x14ac:dyDescent="0.25">
      <c r="A177" s="51" t="s">
        <v>207</v>
      </c>
      <c r="B177" s="48"/>
      <c r="C177" s="3" t="s">
        <v>24</v>
      </c>
      <c r="D177" s="3" t="s">
        <v>14</v>
      </c>
      <c r="E177" s="20" t="s">
        <v>676</v>
      </c>
      <c r="F177" s="20"/>
      <c r="G177" s="5">
        <f>SUM(G178)</f>
        <v>5214.5</v>
      </c>
      <c r="H177" s="5">
        <f t="shared" ref="H177:I179" si="66">SUM(H178)</f>
        <v>7608.8</v>
      </c>
      <c r="I177" s="5">
        <f t="shared" si="66"/>
        <v>7608.8</v>
      </c>
    </row>
    <row r="178" spans="1:9" ht="31.5" x14ac:dyDescent="0.25">
      <c r="A178" s="84" t="s">
        <v>683</v>
      </c>
      <c r="B178" s="48"/>
      <c r="C178" s="3" t="s">
        <v>24</v>
      </c>
      <c r="D178" s="3" t="s">
        <v>14</v>
      </c>
      <c r="E178" s="20" t="s">
        <v>677</v>
      </c>
      <c r="F178" s="20"/>
      <c r="G178" s="5">
        <f>SUM(G179)</f>
        <v>5214.5</v>
      </c>
      <c r="H178" s="5">
        <f t="shared" si="66"/>
        <v>7608.8</v>
      </c>
      <c r="I178" s="5">
        <f t="shared" si="66"/>
        <v>7608.8</v>
      </c>
    </row>
    <row r="179" spans="1:9" ht="47.25" x14ac:dyDescent="0.25">
      <c r="A179" s="84" t="s">
        <v>678</v>
      </c>
      <c r="B179" s="48"/>
      <c r="C179" s="3" t="s">
        <v>24</v>
      </c>
      <c r="D179" s="3" t="s">
        <v>14</v>
      </c>
      <c r="E179" s="20" t="s">
        <v>679</v>
      </c>
      <c r="F179" s="20"/>
      <c r="G179" s="5">
        <f>SUM(G180)</f>
        <v>5214.5</v>
      </c>
      <c r="H179" s="5">
        <f t="shared" si="66"/>
        <v>7608.8</v>
      </c>
      <c r="I179" s="5">
        <f t="shared" si="66"/>
        <v>7608.8</v>
      </c>
    </row>
    <row r="180" spans="1:9" ht="31.5" x14ac:dyDescent="0.25">
      <c r="A180" s="203" t="s">
        <v>22</v>
      </c>
      <c r="B180" s="48"/>
      <c r="C180" s="3" t="s">
        <v>24</v>
      </c>
      <c r="D180" s="3" t="s">
        <v>14</v>
      </c>
      <c r="E180" s="20" t="s">
        <v>679</v>
      </c>
      <c r="F180" s="20">
        <v>200</v>
      </c>
      <c r="G180" s="5">
        <v>5214.5</v>
      </c>
      <c r="H180" s="5">
        <f>7601.2+7.6</f>
        <v>7608.8</v>
      </c>
      <c r="I180" s="5">
        <f>7601.2+7.6</f>
        <v>7608.8</v>
      </c>
    </row>
    <row r="181" spans="1:9" x14ac:dyDescent="0.25">
      <c r="A181" s="203" t="s">
        <v>168</v>
      </c>
      <c r="B181" s="48"/>
      <c r="C181" s="3" t="s">
        <v>24</v>
      </c>
      <c r="D181" s="3" t="s">
        <v>14</v>
      </c>
      <c r="E181" s="20" t="s">
        <v>680</v>
      </c>
      <c r="F181" s="20"/>
      <c r="G181" s="5">
        <f>SUM(G182)</f>
        <v>17860.5</v>
      </c>
      <c r="H181" s="5">
        <f t="shared" ref="H181:I183" si="67">SUM(H182)</f>
        <v>10000</v>
      </c>
      <c r="I181" s="5">
        <f t="shared" si="67"/>
        <v>10000</v>
      </c>
    </row>
    <row r="182" spans="1:9" ht="63" x14ac:dyDescent="0.25">
      <c r="A182" s="84" t="s">
        <v>684</v>
      </c>
      <c r="B182" s="48"/>
      <c r="C182" s="3" t="s">
        <v>24</v>
      </c>
      <c r="D182" s="3" t="s">
        <v>14</v>
      </c>
      <c r="E182" s="20" t="s">
        <v>681</v>
      </c>
      <c r="F182" s="20"/>
      <c r="G182" s="5">
        <f>SUM(G183)</f>
        <v>17860.5</v>
      </c>
      <c r="H182" s="5">
        <f t="shared" si="67"/>
        <v>10000</v>
      </c>
      <c r="I182" s="5">
        <f t="shared" si="67"/>
        <v>10000</v>
      </c>
    </row>
    <row r="183" spans="1:9" x14ac:dyDescent="0.25">
      <c r="A183" s="51" t="s">
        <v>18</v>
      </c>
      <c r="B183" s="48"/>
      <c r="C183" s="3" t="s">
        <v>24</v>
      </c>
      <c r="D183" s="3" t="s">
        <v>14</v>
      </c>
      <c r="E183" s="20" t="s">
        <v>682</v>
      </c>
      <c r="F183" s="20"/>
      <c r="G183" s="5">
        <f>SUM(G184)</f>
        <v>17860.5</v>
      </c>
      <c r="H183" s="5">
        <f t="shared" si="67"/>
        <v>10000</v>
      </c>
      <c r="I183" s="5">
        <f t="shared" si="67"/>
        <v>10000</v>
      </c>
    </row>
    <row r="184" spans="1:9" ht="31.5" x14ac:dyDescent="0.25">
      <c r="A184" s="203" t="s">
        <v>22</v>
      </c>
      <c r="B184" s="48"/>
      <c r="C184" s="3" t="s">
        <v>24</v>
      </c>
      <c r="D184" s="3" t="s">
        <v>14</v>
      </c>
      <c r="E184" s="20" t="s">
        <v>682</v>
      </c>
      <c r="F184" s="20">
        <v>200</v>
      </c>
      <c r="G184" s="5">
        <v>17860.5</v>
      </c>
      <c r="H184" s="5">
        <v>10000</v>
      </c>
      <c r="I184" s="5">
        <v>10000</v>
      </c>
    </row>
    <row r="185" spans="1:9" x14ac:dyDescent="0.25">
      <c r="A185" s="101" t="s">
        <v>83</v>
      </c>
      <c r="B185" s="98"/>
      <c r="C185" s="98" t="s">
        <v>24</v>
      </c>
      <c r="D185" s="98" t="s">
        <v>14</v>
      </c>
      <c r="E185" s="98" t="s">
        <v>84</v>
      </c>
      <c r="F185" s="98"/>
      <c r="G185" s="99">
        <f>SUM(G186)</f>
        <v>500</v>
      </c>
      <c r="H185" s="99">
        <f t="shared" ref="H185:I185" si="68">SUM(H186)</f>
        <v>500</v>
      </c>
      <c r="I185" s="99">
        <f t="shared" si="68"/>
        <v>500</v>
      </c>
    </row>
    <row r="186" spans="1:9" ht="31.5" x14ac:dyDescent="0.25">
      <c r="A186" s="2" t="s">
        <v>102</v>
      </c>
      <c r="B186" s="3"/>
      <c r="C186" s="3" t="s">
        <v>24</v>
      </c>
      <c r="D186" s="3" t="s">
        <v>14</v>
      </c>
      <c r="E186" s="3" t="s">
        <v>103</v>
      </c>
      <c r="F186" s="3"/>
      <c r="G186" s="5">
        <f>SUM(G187)</f>
        <v>500</v>
      </c>
      <c r="H186" s="5">
        <f>SUM(H187)</f>
        <v>500</v>
      </c>
      <c r="I186" s="5">
        <f>SUM(I187)</f>
        <v>500</v>
      </c>
    </row>
    <row r="187" spans="1:9" ht="31.5" x14ac:dyDescent="0.25">
      <c r="A187" s="2" t="s">
        <v>22</v>
      </c>
      <c r="B187" s="3"/>
      <c r="C187" s="3" t="s">
        <v>24</v>
      </c>
      <c r="D187" s="3" t="s">
        <v>14</v>
      </c>
      <c r="E187" s="3" t="s">
        <v>103</v>
      </c>
      <c r="F187" s="3" t="s">
        <v>32</v>
      </c>
      <c r="G187" s="5">
        <v>500</v>
      </c>
      <c r="H187" s="5">
        <v>500</v>
      </c>
      <c r="I187" s="5">
        <v>500</v>
      </c>
    </row>
    <row r="188" spans="1:9" ht="31.5" x14ac:dyDescent="0.25">
      <c r="A188" s="2" t="s">
        <v>942</v>
      </c>
      <c r="B188" s="3"/>
      <c r="C188" s="3" t="s">
        <v>24</v>
      </c>
      <c r="D188" s="3" t="s">
        <v>941</v>
      </c>
      <c r="E188" s="3"/>
      <c r="F188" s="3"/>
      <c r="G188" s="5">
        <f>G189</f>
        <v>45666.7</v>
      </c>
      <c r="H188" s="5">
        <f t="shared" ref="H188:I188" si="69">H189</f>
        <v>0</v>
      </c>
      <c r="I188" s="5">
        <f t="shared" si="69"/>
        <v>0</v>
      </c>
    </row>
    <row r="189" spans="1:9" ht="31.5" x14ac:dyDescent="0.25">
      <c r="A189" s="89" t="s">
        <v>150</v>
      </c>
      <c r="B189" s="94"/>
      <c r="C189" s="3" t="s">
        <v>24</v>
      </c>
      <c r="D189" s="3" t="s">
        <v>941</v>
      </c>
      <c r="E189" s="94" t="s">
        <v>151</v>
      </c>
      <c r="F189" s="94"/>
      <c r="G189" s="96">
        <f>G190</f>
        <v>45666.7</v>
      </c>
      <c r="H189" s="96">
        <f t="shared" ref="H189:I192" si="70">H190</f>
        <v>0</v>
      </c>
      <c r="I189" s="96">
        <f t="shared" si="70"/>
        <v>0</v>
      </c>
    </row>
    <row r="190" spans="1:9" x14ac:dyDescent="0.25">
      <c r="A190" s="203" t="s">
        <v>168</v>
      </c>
      <c r="B190" s="204"/>
      <c r="C190" s="3" t="s">
        <v>24</v>
      </c>
      <c r="D190" s="3" t="s">
        <v>941</v>
      </c>
      <c r="E190" s="204" t="s">
        <v>182</v>
      </c>
      <c r="F190" s="204"/>
      <c r="G190" s="7">
        <f>G191+G194</f>
        <v>45666.7</v>
      </c>
      <c r="H190" s="7">
        <f t="shared" ref="H190:I190" si="71">H191+H194</f>
        <v>0</v>
      </c>
      <c r="I190" s="7">
        <f t="shared" si="71"/>
        <v>0</v>
      </c>
    </row>
    <row r="191" spans="1:9" ht="31.5" x14ac:dyDescent="0.25">
      <c r="A191" s="203" t="s">
        <v>233</v>
      </c>
      <c r="B191" s="204"/>
      <c r="C191" s="3" t="s">
        <v>24</v>
      </c>
      <c r="D191" s="3" t="s">
        <v>941</v>
      </c>
      <c r="E191" s="204" t="s">
        <v>183</v>
      </c>
      <c r="F191" s="204"/>
      <c r="G191" s="7">
        <f>G192</f>
        <v>45045</v>
      </c>
      <c r="H191" s="7">
        <f t="shared" si="70"/>
        <v>0</v>
      </c>
      <c r="I191" s="7">
        <f t="shared" si="70"/>
        <v>0</v>
      </c>
    </row>
    <row r="192" spans="1:9" ht="47.25" x14ac:dyDescent="0.25">
      <c r="A192" s="203" t="s">
        <v>951</v>
      </c>
      <c r="B192" s="204"/>
      <c r="C192" s="3" t="s">
        <v>24</v>
      </c>
      <c r="D192" s="3" t="s">
        <v>941</v>
      </c>
      <c r="E192" s="204" t="s">
        <v>739</v>
      </c>
      <c r="F192" s="204"/>
      <c r="G192" s="7">
        <f>G193</f>
        <v>45045</v>
      </c>
      <c r="H192" s="7">
        <f t="shared" si="70"/>
        <v>0</v>
      </c>
      <c r="I192" s="7">
        <f t="shared" si="70"/>
        <v>0</v>
      </c>
    </row>
    <row r="193" spans="1:9" ht="31.5" x14ac:dyDescent="0.25">
      <c r="A193" s="203" t="s">
        <v>22</v>
      </c>
      <c r="B193" s="204"/>
      <c r="C193" s="3" t="s">
        <v>24</v>
      </c>
      <c r="D193" s="3" t="s">
        <v>941</v>
      </c>
      <c r="E193" s="204" t="s">
        <v>739</v>
      </c>
      <c r="F193" s="204" t="s">
        <v>32</v>
      </c>
      <c r="G193" s="7">
        <v>45045</v>
      </c>
      <c r="H193" s="7"/>
      <c r="I193" s="7"/>
    </row>
    <row r="194" spans="1:9" ht="31.5" x14ac:dyDescent="0.25">
      <c r="A194" s="203" t="s">
        <v>981</v>
      </c>
      <c r="B194" s="204"/>
      <c r="C194" s="3" t="s">
        <v>24</v>
      </c>
      <c r="D194" s="3" t="s">
        <v>941</v>
      </c>
      <c r="E194" s="204" t="s">
        <v>234</v>
      </c>
      <c r="F194" s="204"/>
      <c r="G194" s="7">
        <f>G195</f>
        <v>621.70000000000005</v>
      </c>
      <c r="H194" s="7">
        <f t="shared" ref="H194:I195" si="72">H195</f>
        <v>0</v>
      </c>
      <c r="I194" s="7">
        <f t="shared" si="72"/>
        <v>0</v>
      </c>
    </row>
    <row r="195" spans="1:9" ht="31.5" x14ac:dyDescent="0.25">
      <c r="A195" s="203" t="s">
        <v>980</v>
      </c>
      <c r="B195" s="204"/>
      <c r="C195" s="3" t="s">
        <v>24</v>
      </c>
      <c r="D195" s="3" t="s">
        <v>941</v>
      </c>
      <c r="E195" s="204" t="s">
        <v>979</v>
      </c>
      <c r="F195" s="204"/>
      <c r="G195" s="7">
        <f>G196</f>
        <v>621.70000000000005</v>
      </c>
      <c r="H195" s="7">
        <f t="shared" si="72"/>
        <v>0</v>
      </c>
      <c r="I195" s="7">
        <f t="shared" si="72"/>
        <v>0</v>
      </c>
    </row>
    <row r="196" spans="1:9" ht="47.25" x14ac:dyDescent="0.25">
      <c r="A196" s="2" t="s">
        <v>21</v>
      </c>
      <c r="B196" s="204"/>
      <c r="C196" s="3" t="s">
        <v>24</v>
      </c>
      <c r="D196" s="3" t="s">
        <v>941</v>
      </c>
      <c r="E196" s="204" t="s">
        <v>979</v>
      </c>
      <c r="F196" s="204" t="s">
        <v>31</v>
      </c>
      <c r="G196" s="7">
        <v>621.70000000000005</v>
      </c>
      <c r="H196" s="7"/>
      <c r="I196" s="7"/>
    </row>
    <row r="197" spans="1:9" x14ac:dyDescent="0.25">
      <c r="A197" s="203" t="s">
        <v>6</v>
      </c>
      <c r="B197" s="18"/>
      <c r="C197" s="204" t="s">
        <v>7</v>
      </c>
      <c r="D197" s="20"/>
      <c r="E197" s="20"/>
      <c r="F197" s="20"/>
      <c r="G197" s="7">
        <f>G198+G229+G314</f>
        <v>1272038.2</v>
      </c>
      <c r="H197" s="7">
        <f>H198+H229+H314</f>
        <v>856381.3</v>
      </c>
      <c r="I197" s="7">
        <f>I198+I229+I314</f>
        <v>786061.5</v>
      </c>
    </row>
    <row r="198" spans="1:9" x14ac:dyDescent="0.25">
      <c r="A198" s="2" t="s">
        <v>8</v>
      </c>
      <c r="B198" s="3"/>
      <c r="C198" s="3" t="s">
        <v>7</v>
      </c>
      <c r="D198" s="3" t="s">
        <v>9</v>
      </c>
      <c r="E198" s="3"/>
      <c r="F198" s="3"/>
      <c r="G198" s="5">
        <f>SUM(G199)+G208+G226</f>
        <v>531466.6</v>
      </c>
      <c r="H198" s="5">
        <f t="shared" ref="H198:I198" si="73">SUM(H199)+H208</f>
        <v>416805.30000000005</v>
      </c>
      <c r="I198" s="5">
        <f t="shared" si="73"/>
        <v>457662.70000000007</v>
      </c>
    </row>
    <row r="199" spans="1:9" s="97" customFormat="1" ht="31.5" x14ac:dyDescent="0.25">
      <c r="A199" s="89" t="s">
        <v>262</v>
      </c>
      <c r="B199" s="98"/>
      <c r="C199" s="98" t="s">
        <v>7</v>
      </c>
      <c r="D199" s="98" t="s">
        <v>9</v>
      </c>
      <c r="E199" s="98" t="s">
        <v>158</v>
      </c>
      <c r="F199" s="98"/>
      <c r="G199" s="99">
        <f>G204+G200</f>
        <v>14499.199999999999</v>
      </c>
      <c r="H199" s="99">
        <f t="shared" ref="H199:I199" si="74">H204+H200</f>
        <v>0</v>
      </c>
      <c r="I199" s="99">
        <f t="shared" si="74"/>
        <v>0</v>
      </c>
    </row>
    <row r="200" spans="1:9" s="97" customFormat="1" x14ac:dyDescent="0.25">
      <c r="A200" s="203" t="s">
        <v>207</v>
      </c>
      <c r="B200" s="98"/>
      <c r="C200" s="3" t="s">
        <v>7</v>
      </c>
      <c r="D200" s="3" t="s">
        <v>9</v>
      </c>
      <c r="E200" s="3" t="s">
        <v>665</v>
      </c>
      <c r="F200" s="98"/>
      <c r="G200" s="5">
        <f>G201</f>
        <v>12537.4</v>
      </c>
      <c r="H200" s="5"/>
      <c r="I200" s="5"/>
    </row>
    <row r="201" spans="1:9" s="97" customFormat="1" ht="31.5" x14ac:dyDescent="0.25">
      <c r="A201" s="203" t="s">
        <v>514</v>
      </c>
      <c r="B201" s="98"/>
      <c r="C201" s="3" t="s">
        <v>7</v>
      </c>
      <c r="D201" s="3" t="s">
        <v>9</v>
      </c>
      <c r="E201" s="3" t="s">
        <v>871</v>
      </c>
      <c r="F201" s="98"/>
      <c r="G201" s="5">
        <f>G202</f>
        <v>12537.4</v>
      </c>
      <c r="H201" s="5"/>
      <c r="I201" s="5"/>
    </row>
    <row r="202" spans="1:9" s="97" customFormat="1" ht="63" x14ac:dyDescent="0.25">
      <c r="A202" s="203" t="s">
        <v>516</v>
      </c>
      <c r="B202" s="98"/>
      <c r="C202" s="3" t="s">
        <v>7</v>
      </c>
      <c r="D202" s="3" t="s">
        <v>9</v>
      </c>
      <c r="E202" s="3" t="s">
        <v>872</v>
      </c>
      <c r="F202" s="98"/>
      <c r="G202" s="5">
        <f>G203</f>
        <v>12537.4</v>
      </c>
      <c r="H202" s="5"/>
      <c r="I202" s="5"/>
    </row>
    <row r="203" spans="1:9" s="97" customFormat="1" ht="31.5" x14ac:dyDescent="0.25">
      <c r="A203" s="21" t="s">
        <v>101</v>
      </c>
      <c r="B203" s="98"/>
      <c r="C203" s="3" t="s">
        <v>7</v>
      </c>
      <c r="D203" s="3" t="s">
        <v>9</v>
      </c>
      <c r="E203" s="3" t="s">
        <v>872</v>
      </c>
      <c r="F203" s="3" t="s">
        <v>96</v>
      </c>
      <c r="G203" s="5">
        <v>12537.4</v>
      </c>
      <c r="H203" s="5"/>
      <c r="I203" s="5"/>
    </row>
    <row r="204" spans="1:9" x14ac:dyDescent="0.25">
      <c r="A204" s="22" t="s">
        <v>321</v>
      </c>
      <c r="B204" s="3"/>
      <c r="C204" s="3" t="s">
        <v>7</v>
      </c>
      <c r="D204" s="3" t="s">
        <v>9</v>
      </c>
      <c r="E204" s="4" t="s">
        <v>322</v>
      </c>
      <c r="F204" s="3"/>
      <c r="G204" s="5">
        <f>G205</f>
        <v>1961.8</v>
      </c>
      <c r="H204" s="5">
        <f t="shared" ref="H204:I204" si="75">H205</f>
        <v>0</v>
      </c>
      <c r="I204" s="5">
        <f t="shared" si="75"/>
        <v>0</v>
      </c>
    </row>
    <row r="205" spans="1:9" ht="47.25" x14ac:dyDescent="0.25">
      <c r="A205" s="51" t="s">
        <v>724</v>
      </c>
      <c r="B205" s="3"/>
      <c r="C205" s="3" t="s">
        <v>7</v>
      </c>
      <c r="D205" s="3" t="s">
        <v>9</v>
      </c>
      <c r="E205" s="20" t="s">
        <v>329</v>
      </c>
      <c r="F205" s="3"/>
      <c r="G205" s="5">
        <f>G206</f>
        <v>1961.8</v>
      </c>
      <c r="H205" s="5">
        <f t="shared" ref="H205:I205" si="76">H206</f>
        <v>0</v>
      </c>
      <c r="I205" s="5">
        <f t="shared" si="76"/>
        <v>0</v>
      </c>
    </row>
    <row r="206" spans="1:9" ht="31.5" x14ac:dyDescent="0.25">
      <c r="A206" s="51" t="s">
        <v>325</v>
      </c>
      <c r="B206" s="3"/>
      <c r="C206" s="3" t="s">
        <v>7</v>
      </c>
      <c r="D206" s="3" t="s">
        <v>9</v>
      </c>
      <c r="E206" s="20" t="s">
        <v>330</v>
      </c>
      <c r="F206" s="3"/>
      <c r="G206" s="5">
        <f>G207</f>
        <v>1961.8</v>
      </c>
      <c r="H206" s="5">
        <f t="shared" ref="H206:I206" si="77">H207</f>
        <v>0</v>
      </c>
      <c r="I206" s="5">
        <f t="shared" si="77"/>
        <v>0</v>
      </c>
    </row>
    <row r="207" spans="1:9" ht="31.5" x14ac:dyDescent="0.25">
      <c r="A207" s="21" t="s">
        <v>101</v>
      </c>
      <c r="B207" s="3"/>
      <c r="C207" s="3" t="s">
        <v>7</v>
      </c>
      <c r="D207" s="3" t="s">
        <v>9</v>
      </c>
      <c r="E207" s="20" t="s">
        <v>330</v>
      </c>
      <c r="F207" s="3" t="s">
        <v>96</v>
      </c>
      <c r="G207" s="5">
        <v>1961.8</v>
      </c>
      <c r="H207" s="5"/>
      <c r="I207" s="5"/>
    </row>
    <row r="208" spans="1:9" s="97" customFormat="1" ht="31.5" x14ac:dyDescent="0.25">
      <c r="A208" s="101" t="s">
        <v>270</v>
      </c>
      <c r="B208" s="98"/>
      <c r="C208" s="98" t="s">
        <v>7</v>
      </c>
      <c r="D208" s="98" t="s">
        <v>9</v>
      </c>
      <c r="E208" s="98" t="s">
        <v>269</v>
      </c>
      <c r="F208" s="98"/>
      <c r="G208" s="99">
        <f>G209+G218</f>
        <v>515838.30000000005</v>
      </c>
      <c r="H208" s="99">
        <f t="shared" ref="H208:I208" si="78">H209+H218</f>
        <v>416805.30000000005</v>
      </c>
      <c r="I208" s="99">
        <f t="shared" si="78"/>
        <v>457662.70000000007</v>
      </c>
    </row>
    <row r="209" spans="1:9" x14ac:dyDescent="0.25">
      <c r="A209" s="21" t="s">
        <v>207</v>
      </c>
      <c r="B209" s="48"/>
      <c r="C209" s="3" t="s">
        <v>7</v>
      </c>
      <c r="D209" s="3" t="s">
        <v>9</v>
      </c>
      <c r="E209" s="20" t="s">
        <v>513</v>
      </c>
      <c r="F209" s="20"/>
      <c r="G209" s="5">
        <f>G210+G213</f>
        <v>302107.5</v>
      </c>
      <c r="H209" s="5">
        <f t="shared" ref="H209:I209" si="79">H210+H213</f>
        <v>248205.6</v>
      </c>
      <c r="I209" s="5">
        <f t="shared" si="79"/>
        <v>279698.30000000005</v>
      </c>
    </row>
    <row r="210" spans="1:9" ht="31.5" x14ac:dyDescent="0.25">
      <c r="A210" s="203" t="s">
        <v>514</v>
      </c>
      <c r="B210" s="48"/>
      <c r="C210" s="3" t="s">
        <v>7</v>
      </c>
      <c r="D210" s="3" t="s">
        <v>9</v>
      </c>
      <c r="E210" s="20" t="s">
        <v>515</v>
      </c>
      <c r="F210" s="20"/>
      <c r="G210" s="5">
        <f>G211</f>
        <v>54962.6</v>
      </c>
      <c r="H210" s="5">
        <f t="shared" ref="H210:I210" si="80">H211</f>
        <v>67500</v>
      </c>
      <c r="I210" s="5">
        <f t="shared" si="80"/>
        <v>67500</v>
      </c>
    </row>
    <row r="211" spans="1:9" ht="63" x14ac:dyDescent="0.25">
      <c r="A211" s="203" t="s">
        <v>516</v>
      </c>
      <c r="B211" s="48"/>
      <c r="C211" s="3" t="s">
        <v>7</v>
      </c>
      <c r="D211" s="3" t="s">
        <v>9</v>
      </c>
      <c r="E211" s="20" t="s">
        <v>517</v>
      </c>
      <c r="F211" s="20"/>
      <c r="G211" s="5">
        <f>G212</f>
        <v>54962.6</v>
      </c>
      <c r="H211" s="5">
        <f t="shared" ref="H211:I211" si="81">H212</f>
        <v>67500</v>
      </c>
      <c r="I211" s="5">
        <f t="shared" si="81"/>
        <v>67500</v>
      </c>
    </row>
    <row r="212" spans="1:9" ht="31.5" x14ac:dyDescent="0.25">
      <c r="A212" s="22" t="s">
        <v>22</v>
      </c>
      <c r="B212" s="48"/>
      <c r="C212" s="3" t="s">
        <v>7</v>
      </c>
      <c r="D212" s="3" t="s">
        <v>9</v>
      </c>
      <c r="E212" s="20" t="s">
        <v>517</v>
      </c>
      <c r="F212" s="20">
        <v>200</v>
      </c>
      <c r="G212" s="5">
        <v>54962.6</v>
      </c>
      <c r="H212" s="5">
        <v>67500</v>
      </c>
      <c r="I212" s="5">
        <v>67500</v>
      </c>
    </row>
    <row r="213" spans="1:9" ht="47.25" x14ac:dyDescent="0.25">
      <c r="A213" s="203" t="s">
        <v>518</v>
      </c>
      <c r="B213" s="48"/>
      <c r="C213" s="3" t="s">
        <v>7</v>
      </c>
      <c r="D213" s="3" t="s">
        <v>9</v>
      </c>
      <c r="E213" s="20" t="s">
        <v>519</v>
      </c>
      <c r="F213" s="20"/>
      <c r="G213" s="5">
        <f>G214+G216</f>
        <v>247144.90000000002</v>
      </c>
      <c r="H213" s="5">
        <f t="shared" ref="H213:I213" si="82">H214+H216</f>
        <v>180705.6</v>
      </c>
      <c r="I213" s="5">
        <f t="shared" si="82"/>
        <v>212198.30000000002</v>
      </c>
    </row>
    <row r="214" spans="1:9" ht="47.25" x14ac:dyDescent="0.25">
      <c r="A214" s="203" t="s">
        <v>520</v>
      </c>
      <c r="B214" s="48"/>
      <c r="C214" s="3" t="s">
        <v>7</v>
      </c>
      <c r="D214" s="3" t="s">
        <v>9</v>
      </c>
      <c r="E214" s="20" t="s">
        <v>521</v>
      </c>
      <c r="F214" s="20"/>
      <c r="G214" s="5">
        <f>G215</f>
        <v>54278.3</v>
      </c>
      <c r="H214" s="5">
        <f t="shared" ref="H214:I214" si="83">H215</f>
        <v>19331.7</v>
      </c>
      <c r="I214" s="5">
        <f t="shared" si="83"/>
        <v>19331.7</v>
      </c>
    </row>
    <row r="215" spans="1:9" ht="31.5" x14ac:dyDescent="0.25">
      <c r="A215" s="22" t="s">
        <v>22</v>
      </c>
      <c r="B215" s="48"/>
      <c r="C215" s="3" t="s">
        <v>7</v>
      </c>
      <c r="D215" s="3" t="s">
        <v>9</v>
      </c>
      <c r="E215" s="20" t="s">
        <v>521</v>
      </c>
      <c r="F215" s="20">
        <v>200</v>
      </c>
      <c r="G215" s="5">
        <v>54278.3</v>
      </c>
      <c r="H215" s="5">
        <v>19331.7</v>
      </c>
      <c r="I215" s="5">
        <v>19331.7</v>
      </c>
    </row>
    <row r="216" spans="1:9" ht="47.25" x14ac:dyDescent="0.25">
      <c r="A216" s="203" t="s">
        <v>522</v>
      </c>
      <c r="B216" s="48"/>
      <c r="C216" s="3" t="s">
        <v>7</v>
      </c>
      <c r="D216" s="3" t="s">
        <v>9</v>
      </c>
      <c r="E216" s="20" t="s">
        <v>523</v>
      </c>
      <c r="F216" s="20"/>
      <c r="G216" s="5">
        <f>G217</f>
        <v>192866.6</v>
      </c>
      <c r="H216" s="5">
        <f t="shared" ref="H216:I216" si="84">H217</f>
        <v>161373.9</v>
      </c>
      <c r="I216" s="5">
        <f t="shared" si="84"/>
        <v>192866.6</v>
      </c>
    </row>
    <row r="217" spans="1:9" ht="31.5" x14ac:dyDescent="0.25">
      <c r="A217" s="22" t="s">
        <v>22</v>
      </c>
      <c r="B217" s="3"/>
      <c r="C217" s="3" t="s">
        <v>7</v>
      </c>
      <c r="D217" s="3" t="s">
        <v>9</v>
      </c>
      <c r="E217" s="20" t="s">
        <v>523</v>
      </c>
      <c r="F217" s="20">
        <v>200</v>
      </c>
      <c r="G217" s="5">
        <v>192866.6</v>
      </c>
      <c r="H217" s="5">
        <v>161373.9</v>
      </c>
      <c r="I217" s="5">
        <v>192866.6</v>
      </c>
    </row>
    <row r="218" spans="1:9" x14ac:dyDescent="0.25">
      <c r="A218" s="203" t="s">
        <v>168</v>
      </c>
      <c r="B218" s="3"/>
      <c r="C218" s="3" t="s">
        <v>7</v>
      </c>
      <c r="D218" s="3" t="s">
        <v>9</v>
      </c>
      <c r="E218" s="20" t="s">
        <v>524</v>
      </c>
      <c r="F218" s="20"/>
      <c r="G218" s="5">
        <f>G219</f>
        <v>213730.80000000002</v>
      </c>
      <c r="H218" s="5">
        <f t="shared" ref="H218:I218" si="85">H219</f>
        <v>168599.7</v>
      </c>
      <c r="I218" s="5">
        <f t="shared" si="85"/>
        <v>177964.4</v>
      </c>
    </row>
    <row r="219" spans="1:9" ht="31.5" x14ac:dyDescent="0.25">
      <c r="A219" s="203" t="s">
        <v>525</v>
      </c>
      <c r="B219" s="3"/>
      <c r="C219" s="3" t="s">
        <v>7</v>
      </c>
      <c r="D219" s="3" t="s">
        <v>9</v>
      </c>
      <c r="E219" s="20" t="s">
        <v>526</v>
      </c>
      <c r="F219" s="20"/>
      <c r="G219" s="5">
        <f>G222+G224+G220</f>
        <v>213730.80000000002</v>
      </c>
      <c r="H219" s="5">
        <f t="shared" ref="H219:I219" si="86">H222+H224+H220</f>
        <v>168599.7</v>
      </c>
      <c r="I219" s="5">
        <f t="shared" si="86"/>
        <v>177964.4</v>
      </c>
    </row>
    <row r="220" spans="1:9" x14ac:dyDescent="0.25">
      <c r="A220" s="91" t="s">
        <v>18</v>
      </c>
      <c r="B220" s="48"/>
      <c r="C220" s="3" t="s">
        <v>7</v>
      </c>
      <c r="D220" s="3" t="s">
        <v>9</v>
      </c>
      <c r="E220" s="20" t="s">
        <v>709</v>
      </c>
      <c r="F220" s="20"/>
      <c r="G220" s="5">
        <f>G221</f>
        <v>430.6</v>
      </c>
      <c r="H220" s="5">
        <f t="shared" ref="H220:I220" si="87">H221</f>
        <v>3250</v>
      </c>
      <c r="I220" s="5">
        <f t="shared" si="87"/>
        <v>3250</v>
      </c>
    </row>
    <row r="221" spans="1:9" ht="31.5" x14ac:dyDescent="0.25">
      <c r="A221" s="92" t="s">
        <v>22</v>
      </c>
      <c r="B221" s="48"/>
      <c r="C221" s="3" t="s">
        <v>7</v>
      </c>
      <c r="D221" s="3" t="s">
        <v>9</v>
      </c>
      <c r="E221" s="20" t="s">
        <v>709</v>
      </c>
      <c r="F221" s="20">
        <v>200</v>
      </c>
      <c r="G221" s="5">
        <v>430.6</v>
      </c>
      <c r="H221" s="5">
        <v>3250</v>
      </c>
      <c r="I221" s="5">
        <v>3250</v>
      </c>
    </row>
    <row r="222" spans="1:9" x14ac:dyDescent="0.25">
      <c r="A222" s="203" t="s">
        <v>527</v>
      </c>
      <c r="B222" s="3"/>
      <c r="C222" s="3" t="s">
        <v>7</v>
      </c>
      <c r="D222" s="3" t="s">
        <v>9</v>
      </c>
      <c r="E222" s="20" t="s">
        <v>528</v>
      </c>
      <c r="F222" s="20"/>
      <c r="G222" s="5">
        <f>G223</f>
        <v>213300.2</v>
      </c>
      <c r="H222" s="5">
        <f t="shared" ref="H222:I222" si="88">H223</f>
        <v>133857</v>
      </c>
      <c r="I222" s="5">
        <f t="shared" si="88"/>
        <v>174714.4</v>
      </c>
    </row>
    <row r="223" spans="1:9" ht="31.5" x14ac:dyDescent="0.25">
      <c r="A223" s="22" t="s">
        <v>22</v>
      </c>
      <c r="B223" s="3"/>
      <c r="C223" s="3" t="s">
        <v>7</v>
      </c>
      <c r="D223" s="3" t="s">
        <v>9</v>
      </c>
      <c r="E223" s="20" t="s">
        <v>528</v>
      </c>
      <c r="F223" s="20">
        <v>200</v>
      </c>
      <c r="G223" s="5">
        <v>213300.2</v>
      </c>
      <c r="H223" s="5">
        <v>133857</v>
      </c>
      <c r="I223" s="5">
        <v>174714.4</v>
      </c>
    </row>
    <row r="224" spans="1:9" x14ac:dyDescent="0.25">
      <c r="A224" s="203" t="s">
        <v>529</v>
      </c>
      <c r="B224" s="3"/>
      <c r="C224" s="3" t="s">
        <v>7</v>
      </c>
      <c r="D224" s="3" t="s">
        <v>9</v>
      </c>
      <c r="E224" s="20" t="s">
        <v>530</v>
      </c>
      <c r="F224" s="20"/>
      <c r="G224" s="5">
        <f>G225</f>
        <v>0</v>
      </c>
      <c r="H224" s="5">
        <f t="shared" ref="H224:I224" si="89">H225</f>
        <v>31492.7</v>
      </c>
      <c r="I224" s="5">
        <f t="shared" si="89"/>
        <v>0</v>
      </c>
    </row>
    <row r="225" spans="1:9" ht="31.5" x14ac:dyDescent="0.25">
      <c r="A225" s="22" t="s">
        <v>22</v>
      </c>
      <c r="B225" s="3"/>
      <c r="C225" s="3" t="s">
        <v>7</v>
      </c>
      <c r="D225" s="3" t="s">
        <v>9</v>
      </c>
      <c r="E225" s="20" t="s">
        <v>530</v>
      </c>
      <c r="F225" s="20">
        <v>200</v>
      </c>
      <c r="G225" s="5"/>
      <c r="H225" s="5">
        <v>31492.7</v>
      </c>
      <c r="I225" s="5"/>
    </row>
    <row r="226" spans="1:9" x14ac:dyDescent="0.25">
      <c r="A226" s="2" t="s">
        <v>83</v>
      </c>
      <c r="B226" s="3"/>
      <c r="C226" s="3" t="s">
        <v>7</v>
      </c>
      <c r="D226" s="3" t="s">
        <v>9</v>
      </c>
      <c r="E226" s="3" t="s">
        <v>84</v>
      </c>
      <c r="F226" s="3"/>
      <c r="G226" s="5">
        <f>G227</f>
        <v>1129.0999999999999</v>
      </c>
      <c r="H226" s="5"/>
      <c r="I226" s="5"/>
    </row>
    <row r="227" spans="1:9" ht="31.5" x14ac:dyDescent="0.25">
      <c r="A227" s="203" t="s">
        <v>39</v>
      </c>
      <c r="B227" s="3"/>
      <c r="C227" s="3" t="s">
        <v>7</v>
      </c>
      <c r="D227" s="3" t="s">
        <v>9</v>
      </c>
      <c r="E227" s="20" t="s">
        <v>46</v>
      </c>
      <c r="F227" s="3"/>
      <c r="G227" s="5">
        <f>G228</f>
        <v>1129.0999999999999</v>
      </c>
      <c r="H227" s="5"/>
      <c r="I227" s="5"/>
    </row>
    <row r="228" spans="1:9" x14ac:dyDescent="0.25">
      <c r="A228" s="203" t="s">
        <v>10</v>
      </c>
      <c r="B228" s="18"/>
      <c r="C228" s="3" t="s">
        <v>7</v>
      </c>
      <c r="D228" s="3" t="s">
        <v>9</v>
      </c>
      <c r="E228" s="20" t="s">
        <v>46</v>
      </c>
      <c r="F228" s="20">
        <v>800</v>
      </c>
      <c r="G228" s="5">
        <v>1129.0999999999999</v>
      </c>
      <c r="H228" s="5"/>
      <c r="I228" s="5"/>
    </row>
    <row r="229" spans="1:9" x14ac:dyDescent="0.25">
      <c r="A229" s="2" t="s">
        <v>100</v>
      </c>
      <c r="B229" s="3"/>
      <c r="C229" s="3" t="s">
        <v>7</v>
      </c>
      <c r="D229" s="3" t="s">
        <v>65</v>
      </c>
      <c r="E229" s="3"/>
      <c r="F229" s="3"/>
      <c r="G229" s="5">
        <f>G230+G244+G239+G256+G261</f>
        <v>704262.39999999991</v>
      </c>
      <c r="H229" s="5">
        <f t="shared" ref="H229:I229" si="90">H230+H244+H239+H256+H261</f>
        <v>406388.4</v>
      </c>
      <c r="I229" s="5">
        <f t="shared" si="90"/>
        <v>293872.59999999998</v>
      </c>
    </row>
    <row r="230" spans="1:9" s="97" customFormat="1" ht="31.5" x14ac:dyDescent="0.25">
      <c r="A230" s="89" t="s">
        <v>262</v>
      </c>
      <c r="B230" s="98"/>
      <c r="C230" s="98" t="s">
        <v>7</v>
      </c>
      <c r="D230" s="98" t="s">
        <v>65</v>
      </c>
      <c r="E230" s="98" t="s">
        <v>158</v>
      </c>
      <c r="F230" s="98"/>
      <c r="G230" s="99">
        <f>G235+G231</f>
        <v>92982.7</v>
      </c>
      <c r="H230" s="99">
        <f t="shared" ref="H230:I230" si="91">H235+H231</f>
        <v>116122.6</v>
      </c>
      <c r="I230" s="99">
        <f t="shared" si="91"/>
        <v>0</v>
      </c>
    </row>
    <row r="231" spans="1:9" x14ac:dyDescent="0.25">
      <c r="A231" s="203" t="s">
        <v>207</v>
      </c>
      <c r="B231" s="3"/>
      <c r="C231" s="3" t="s">
        <v>7</v>
      </c>
      <c r="D231" s="3" t="s">
        <v>65</v>
      </c>
      <c r="E231" s="3" t="s">
        <v>665</v>
      </c>
      <c r="F231" s="3"/>
      <c r="G231" s="5">
        <f>G232</f>
        <v>85946.9</v>
      </c>
      <c r="H231" s="5">
        <f t="shared" ref="H231:I231" si="92">H232</f>
        <v>29236.5</v>
      </c>
      <c r="I231" s="5">
        <f t="shared" si="92"/>
        <v>0</v>
      </c>
    </row>
    <row r="232" spans="1:9" ht="31.5" x14ac:dyDescent="0.25">
      <c r="A232" s="203" t="s">
        <v>531</v>
      </c>
      <c r="B232" s="3"/>
      <c r="C232" s="3" t="s">
        <v>7</v>
      </c>
      <c r="D232" s="3" t="s">
        <v>65</v>
      </c>
      <c r="E232" s="3" t="s">
        <v>666</v>
      </c>
      <c r="F232" s="3"/>
      <c r="G232" s="5">
        <f>G233</f>
        <v>85946.9</v>
      </c>
      <c r="H232" s="5">
        <f t="shared" ref="H232:I232" si="93">H233</f>
        <v>29236.5</v>
      </c>
      <c r="I232" s="5">
        <f t="shared" si="93"/>
        <v>0</v>
      </c>
    </row>
    <row r="233" spans="1:9" ht="31.5" x14ac:dyDescent="0.25">
      <c r="A233" s="203" t="s">
        <v>667</v>
      </c>
      <c r="B233" s="3"/>
      <c r="C233" s="3" t="s">
        <v>7</v>
      </c>
      <c r="D233" s="3" t="s">
        <v>65</v>
      </c>
      <c r="E233" s="3" t="s">
        <v>668</v>
      </c>
      <c r="F233" s="3"/>
      <c r="G233" s="5">
        <f>G234</f>
        <v>85946.9</v>
      </c>
      <c r="H233" s="5">
        <f t="shared" ref="H233:I233" si="94">H234</f>
        <v>29236.5</v>
      </c>
      <c r="I233" s="5">
        <f t="shared" si="94"/>
        <v>0</v>
      </c>
    </row>
    <row r="234" spans="1:9" ht="31.5" x14ac:dyDescent="0.25">
      <c r="A234" s="203" t="s">
        <v>101</v>
      </c>
      <c r="B234" s="3"/>
      <c r="C234" s="3" t="s">
        <v>7</v>
      </c>
      <c r="D234" s="3" t="s">
        <v>65</v>
      </c>
      <c r="E234" s="3" t="s">
        <v>668</v>
      </c>
      <c r="F234" s="3" t="s">
        <v>96</v>
      </c>
      <c r="G234" s="5">
        <v>85946.9</v>
      </c>
      <c r="H234" s="5">
        <v>29236.5</v>
      </c>
      <c r="I234" s="5"/>
    </row>
    <row r="235" spans="1:9" x14ac:dyDescent="0.25">
      <c r="A235" s="22" t="s">
        <v>321</v>
      </c>
      <c r="B235" s="3"/>
      <c r="C235" s="3" t="s">
        <v>7</v>
      </c>
      <c r="D235" s="3" t="s">
        <v>65</v>
      </c>
      <c r="E235" s="4" t="s">
        <v>322</v>
      </c>
      <c r="F235" s="3"/>
      <c r="G235" s="5">
        <f>G236</f>
        <v>7035.8</v>
      </c>
      <c r="H235" s="5">
        <f t="shared" ref="H235:I235" si="95">H236</f>
        <v>86886.1</v>
      </c>
      <c r="I235" s="5">
        <f t="shared" si="95"/>
        <v>0</v>
      </c>
    </row>
    <row r="236" spans="1:9" ht="47.25" x14ac:dyDescent="0.25">
      <c r="A236" s="51" t="s">
        <v>724</v>
      </c>
      <c r="B236" s="3"/>
      <c r="C236" s="3" t="s">
        <v>7</v>
      </c>
      <c r="D236" s="3" t="s">
        <v>65</v>
      </c>
      <c r="E236" s="20" t="s">
        <v>329</v>
      </c>
      <c r="F236" s="3"/>
      <c r="G236" s="5">
        <f>G237</f>
        <v>7035.8</v>
      </c>
      <c r="H236" s="5">
        <f t="shared" ref="H236:I236" si="96">H237</f>
        <v>86886.1</v>
      </c>
      <c r="I236" s="5">
        <f t="shared" si="96"/>
        <v>0</v>
      </c>
    </row>
    <row r="237" spans="1:9" ht="31.5" x14ac:dyDescent="0.25">
      <c r="A237" s="51" t="s">
        <v>325</v>
      </c>
      <c r="B237" s="3"/>
      <c r="C237" s="3" t="s">
        <v>7</v>
      </c>
      <c r="D237" s="3" t="s">
        <v>65</v>
      </c>
      <c r="E237" s="20" t="s">
        <v>330</v>
      </c>
      <c r="F237" s="3"/>
      <c r="G237" s="5">
        <f>G238</f>
        <v>7035.8</v>
      </c>
      <c r="H237" s="5">
        <f t="shared" ref="H237:I237" si="97">H238</f>
        <v>86886.1</v>
      </c>
      <c r="I237" s="5">
        <f t="shared" si="97"/>
        <v>0</v>
      </c>
    </row>
    <row r="238" spans="1:9" ht="31.5" x14ac:dyDescent="0.25">
      <c r="A238" s="21" t="s">
        <v>101</v>
      </c>
      <c r="B238" s="3"/>
      <c r="C238" s="3" t="s">
        <v>7</v>
      </c>
      <c r="D238" s="3" t="s">
        <v>65</v>
      </c>
      <c r="E238" s="20" t="s">
        <v>330</v>
      </c>
      <c r="F238" s="3" t="s">
        <v>96</v>
      </c>
      <c r="G238" s="5">
        <v>7035.8</v>
      </c>
      <c r="H238" s="5">
        <v>86886.1</v>
      </c>
      <c r="I238" s="49"/>
    </row>
    <row r="239" spans="1:9" s="97" customFormat="1" ht="31.5" x14ac:dyDescent="0.25">
      <c r="A239" s="101" t="s">
        <v>565</v>
      </c>
      <c r="B239" s="98"/>
      <c r="C239" s="98" t="s">
        <v>7</v>
      </c>
      <c r="D239" s="98" t="s">
        <v>65</v>
      </c>
      <c r="E239" s="98" t="s">
        <v>265</v>
      </c>
      <c r="F239" s="98"/>
      <c r="G239" s="99">
        <f>SUM(G240)</f>
        <v>49020.7</v>
      </c>
      <c r="H239" s="99">
        <f t="shared" ref="H239:I242" si="98">SUM(H240)</f>
        <v>20000</v>
      </c>
      <c r="I239" s="99">
        <f t="shared" si="98"/>
        <v>20000</v>
      </c>
    </row>
    <row r="240" spans="1:9" x14ac:dyDescent="0.25">
      <c r="A240" s="203" t="s">
        <v>168</v>
      </c>
      <c r="B240" s="3"/>
      <c r="C240" s="3" t="s">
        <v>7</v>
      </c>
      <c r="D240" s="3" t="s">
        <v>65</v>
      </c>
      <c r="E240" s="20" t="s">
        <v>571</v>
      </c>
      <c r="F240" s="3"/>
      <c r="G240" s="5">
        <f>SUM(G241)</f>
        <v>49020.7</v>
      </c>
      <c r="H240" s="5">
        <f t="shared" si="98"/>
        <v>20000</v>
      </c>
      <c r="I240" s="5">
        <f t="shared" si="98"/>
        <v>20000</v>
      </c>
    </row>
    <row r="241" spans="1:9" ht="31.5" x14ac:dyDescent="0.25">
      <c r="A241" s="84" t="s">
        <v>572</v>
      </c>
      <c r="B241" s="3"/>
      <c r="C241" s="3" t="s">
        <v>7</v>
      </c>
      <c r="D241" s="3" t="s">
        <v>65</v>
      </c>
      <c r="E241" s="20" t="s">
        <v>573</v>
      </c>
      <c r="F241" s="3"/>
      <c r="G241" s="5">
        <f>SUM(G242)</f>
        <v>49020.7</v>
      </c>
      <c r="H241" s="5">
        <f t="shared" si="98"/>
        <v>20000</v>
      </c>
      <c r="I241" s="5">
        <f t="shared" si="98"/>
        <v>20000</v>
      </c>
    </row>
    <row r="242" spans="1:9" ht="31.5" x14ac:dyDescent="0.25">
      <c r="A242" s="22" t="s">
        <v>673</v>
      </c>
      <c r="B242" s="3"/>
      <c r="C242" s="3" t="s">
        <v>7</v>
      </c>
      <c r="D242" s="3" t="s">
        <v>65</v>
      </c>
      <c r="E242" s="20" t="s">
        <v>674</v>
      </c>
      <c r="F242" s="3"/>
      <c r="G242" s="5">
        <f>SUM(G243)</f>
        <v>49020.7</v>
      </c>
      <c r="H242" s="5">
        <f t="shared" si="98"/>
        <v>20000</v>
      </c>
      <c r="I242" s="5">
        <f t="shared" si="98"/>
        <v>20000</v>
      </c>
    </row>
    <row r="243" spans="1:9" ht="31.5" x14ac:dyDescent="0.25">
      <c r="A243" s="22" t="s">
        <v>22</v>
      </c>
      <c r="B243" s="3"/>
      <c r="C243" s="3" t="s">
        <v>7</v>
      </c>
      <c r="D243" s="3" t="s">
        <v>65</v>
      </c>
      <c r="E243" s="20" t="s">
        <v>674</v>
      </c>
      <c r="F243" s="3" t="s">
        <v>32</v>
      </c>
      <c r="G243" s="5">
        <v>49020.7</v>
      </c>
      <c r="H243" s="5">
        <v>20000</v>
      </c>
      <c r="I243" s="5">
        <v>20000</v>
      </c>
    </row>
    <row r="244" spans="1:9" s="97" customFormat="1" ht="31.5" x14ac:dyDescent="0.25">
      <c r="A244" s="101" t="s">
        <v>270</v>
      </c>
      <c r="B244" s="98"/>
      <c r="C244" s="98" t="s">
        <v>7</v>
      </c>
      <c r="D244" s="98" t="s">
        <v>65</v>
      </c>
      <c r="E244" s="98" t="s">
        <v>269</v>
      </c>
      <c r="F244" s="108"/>
      <c r="G244" s="99">
        <f>G245+G249</f>
        <v>466930.1</v>
      </c>
      <c r="H244" s="99">
        <f t="shared" ref="H244:I244" si="99">H245+H249</f>
        <v>270265.80000000005</v>
      </c>
      <c r="I244" s="99">
        <f t="shared" si="99"/>
        <v>273872.59999999998</v>
      </c>
    </row>
    <row r="245" spans="1:9" x14ac:dyDescent="0.25">
      <c r="A245" s="21" t="s">
        <v>207</v>
      </c>
      <c r="B245" s="48"/>
      <c r="C245" s="3" t="s">
        <v>7</v>
      </c>
      <c r="D245" s="3" t="s">
        <v>65</v>
      </c>
      <c r="E245" s="20" t="s">
        <v>513</v>
      </c>
      <c r="F245" s="48"/>
      <c r="G245" s="5">
        <f>G246</f>
        <v>192013</v>
      </c>
      <c r="H245" s="5">
        <f t="shared" ref="H245:I245" si="100">H246</f>
        <v>90587.1</v>
      </c>
      <c r="I245" s="5">
        <f t="shared" si="100"/>
        <v>90529.1</v>
      </c>
    </row>
    <row r="246" spans="1:9" ht="31.5" x14ac:dyDescent="0.25">
      <c r="A246" s="203" t="s">
        <v>531</v>
      </c>
      <c r="B246" s="48"/>
      <c r="C246" s="3" t="s">
        <v>7</v>
      </c>
      <c r="D246" s="3" t="s">
        <v>65</v>
      </c>
      <c r="E246" s="20" t="s">
        <v>532</v>
      </c>
      <c r="F246" s="20"/>
      <c r="G246" s="5">
        <f>G247</f>
        <v>192013</v>
      </c>
      <c r="H246" s="5">
        <f t="shared" ref="H246:I246" si="101">H247</f>
        <v>90587.1</v>
      </c>
      <c r="I246" s="5">
        <f t="shared" si="101"/>
        <v>90529.1</v>
      </c>
    </row>
    <row r="247" spans="1:9" ht="31.5" x14ac:dyDescent="0.25">
      <c r="A247" s="203" t="s">
        <v>533</v>
      </c>
      <c r="B247" s="48"/>
      <c r="C247" s="3" t="s">
        <v>7</v>
      </c>
      <c r="D247" s="3" t="s">
        <v>65</v>
      </c>
      <c r="E247" s="20" t="s">
        <v>534</v>
      </c>
      <c r="F247" s="20"/>
      <c r="G247" s="5">
        <f>G248</f>
        <v>192013</v>
      </c>
      <c r="H247" s="5">
        <f t="shared" ref="H247:I247" si="102">H248</f>
        <v>90587.1</v>
      </c>
      <c r="I247" s="5">
        <f t="shared" si="102"/>
        <v>90529.1</v>
      </c>
    </row>
    <row r="248" spans="1:9" ht="31.5" x14ac:dyDescent="0.25">
      <c r="A248" s="22" t="s">
        <v>22</v>
      </c>
      <c r="B248" s="48"/>
      <c r="C248" s="3" t="s">
        <v>7</v>
      </c>
      <c r="D248" s="3" t="s">
        <v>65</v>
      </c>
      <c r="E248" s="20" t="s">
        <v>534</v>
      </c>
      <c r="F248" s="20">
        <v>200</v>
      </c>
      <c r="G248" s="5">
        <v>192013</v>
      </c>
      <c r="H248" s="5">
        <v>90587.1</v>
      </c>
      <c r="I248" s="5">
        <v>90529.1</v>
      </c>
    </row>
    <row r="249" spans="1:9" x14ac:dyDescent="0.25">
      <c r="A249" s="22" t="s">
        <v>164</v>
      </c>
      <c r="B249" s="48"/>
      <c r="C249" s="3" t="s">
        <v>7</v>
      </c>
      <c r="D249" s="3" t="s">
        <v>65</v>
      </c>
      <c r="E249" s="20" t="s">
        <v>524</v>
      </c>
      <c r="F249" s="20"/>
      <c r="G249" s="5">
        <f>G250+G253</f>
        <v>274917.09999999998</v>
      </c>
      <c r="H249" s="5">
        <f t="shared" ref="H249:I249" si="103">H250+H253</f>
        <v>179678.7</v>
      </c>
      <c r="I249" s="5">
        <f t="shared" si="103"/>
        <v>183343.5</v>
      </c>
    </row>
    <row r="250" spans="1:9" ht="31.5" x14ac:dyDescent="0.25">
      <c r="A250" s="203" t="s">
        <v>535</v>
      </c>
      <c r="B250" s="48"/>
      <c r="C250" s="3" t="s">
        <v>7</v>
      </c>
      <c r="D250" s="3" t="s">
        <v>65</v>
      </c>
      <c r="E250" s="20" t="s">
        <v>536</v>
      </c>
      <c r="F250" s="20"/>
      <c r="G250" s="5">
        <f>G251</f>
        <v>206905.7</v>
      </c>
      <c r="H250" s="5">
        <f t="shared" ref="H250:I250" si="104">H251</f>
        <v>138302.1</v>
      </c>
      <c r="I250" s="5">
        <f t="shared" si="104"/>
        <v>138302.1</v>
      </c>
    </row>
    <row r="251" spans="1:9" ht="31.5" x14ac:dyDescent="0.25">
      <c r="A251" s="203" t="s">
        <v>537</v>
      </c>
      <c r="B251" s="48"/>
      <c r="C251" s="3" t="s">
        <v>7</v>
      </c>
      <c r="D251" s="3" t="s">
        <v>65</v>
      </c>
      <c r="E251" s="20" t="s">
        <v>538</v>
      </c>
      <c r="F251" s="20"/>
      <c r="G251" s="5">
        <f>G252</f>
        <v>206905.7</v>
      </c>
      <c r="H251" s="5">
        <f t="shared" ref="H251:I251" si="105">H252</f>
        <v>138302.1</v>
      </c>
      <c r="I251" s="5">
        <f t="shared" si="105"/>
        <v>138302.1</v>
      </c>
    </row>
    <row r="252" spans="1:9" ht="31.5" x14ac:dyDescent="0.25">
      <c r="A252" s="22" t="s">
        <v>22</v>
      </c>
      <c r="B252" s="48"/>
      <c r="C252" s="3" t="s">
        <v>7</v>
      </c>
      <c r="D252" s="3" t="s">
        <v>65</v>
      </c>
      <c r="E252" s="20" t="s">
        <v>538</v>
      </c>
      <c r="F252" s="20">
        <v>200</v>
      </c>
      <c r="G252" s="5">
        <v>206905.7</v>
      </c>
      <c r="H252" s="5">
        <v>138302.1</v>
      </c>
      <c r="I252" s="5">
        <v>138302.1</v>
      </c>
    </row>
    <row r="253" spans="1:9" ht="31.5" x14ac:dyDescent="0.25">
      <c r="A253" s="203" t="s">
        <v>539</v>
      </c>
      <c r="B253" s="48"/>
      <c r="C253" s="3" t="s">
        <v>7</v>
      </c>
      <c r="D253" s="3" t="s">
        <v>65</v>
      </c>
      <c r="E253" s="20" t="s">
        <v>540</v>
      </c>
      <c r="F253" s="20"/>
      <c r="G253" s="5">
        <f>G254</f>
        <v>68011.399999999994</v>
      </c>
      <c r="H253" s="5">
        <f t="shared" ref="H253:I253" si="106">H254</f>
        <v>41376.6</v>
      </c>
      <c r="I253" s="5">
        <f t="shared" si="106"/>
        <v>45041.4</v>
      </c>
    </row>
    <row r="254" spans="1:9" x14ac:dyDescent="0.25">
      <c r="A254" s="21" t="s">
        <v>541</v>
      </c>
      <c r="B254" s="48"/>
      <c r="C254" s="3" t="s">
        <v>7</v>
      </c>
      <c r="D254" s="3" t="s">
        <v>65</v>
      </c>
      <c r="E254" s="20" t="s">
        <v>542</v>
      </c>
      <c r="F254" s="20"/>
      <c r="G254" s="5">
        <f>G255</f>
        <v>68011.399999999994</v>
      </c>
      <c r="H254" s="5">
        <f t="shared" ref="H254:I254" si="107">H255</f>
        <v>41376.6</v>
      </c>
      <c r="I254" s="5">
        <f t="shared" si="107"/>
        <v>45041.4</v>
      </c>
    </row>
    <row r="255" spans="1:9" ht="31.5" x14ac:dyDescent="0.25">
      <c r="A255" s="22" t="s">
        <v>22</v>
      </c>
      <c r="B255" s="3"/>
      <c r="C255" s="3" t="s">
        <v>7</v>
      </c>
      <c r="D255" s="3" t="s">
        <v>65</v>
      </c>
      <c r="E255" s="20" t="s">
        <v>542</v>
      </c>
      <c r="F255" s="20">
        <v>200</v>
      </c>
      <c r="G255" s="5">
        <v>68011.399999999994</v>
      </c>
      <c r="H255" s="5">
        <v>41376.6</v>
      </c>
      <c r="I255" s="5">
        <v>45041.4</v>
      </c>
    </row>
    <row r="256" spans="1:9" s="97" customFormat="1" ht="31.5" hidden="1" x14ac:dyDescent="0.25">
      <c r="A256" s="109" t="s">
        <v>611</v>
      </c>
      <c r="B256" s="108"/>
      <c r="C256" s="98" t="s">
        <v>7</v>
      </c>
      <c r="D256" s="98" t="s">
        <v>65</v>
      </c>
      <c r="E256" s="95" t="s">
        <v>271</v>
      </c>
      <c r="F256" s="95"/>
      <c r="G256" s="99">
        <f>SUM(G257)</f>
        <v>0</v>
      </c>
      <c r="H256" s="99">
        <f t="shared" ref="H256:I259" si="108">SUM(H257)</f>
        <v>0</v>
      </c>
      <c r="I256" s="99">
        <f t="shared" si="108"/>
        <v>0</v>
      </c>
    </row>
    <row r="257" spans="1:9" hidden="1" x14ac:dyDescent="0.25">
      <c r="A257" s="22" t="s">
        <v>321</v>
      </c>
      <c r="B257" s="48"/>
      <c r="C257" s="3" t="s">
        <v>7</v>
      </c>
      <c r="D257" s="3" t="s">
        <v>65</v>
      </c>
      <c r="E257" s="20" t="s">
        <v>588</v>
      </c>
      <c r="F257" s="20"/>
      <c r="G257" s="5">
        <f>SUM(G258)</f>
        <v>0</v>
      </c>
      <c r="H257" s="5">
        <f t="shared" si="108"/>
        <v>0</v>
      </c>
      <c r="I257" s="5">
        <f t="shared" si="108"/>
        <v>0</v>
      </c>
    </row>
    <row r="258" spans="1:9" hidden="1" x14ac:dyDescent="0.25">
      <c r="A258" s="22" t="s">
        <v>589</v>
      </c>
      <c r="B258" s="48"/>
      <c r="C258" s="3" t="s">
        <v>7</v>
      </c>
      <c r="D258" s="3" t="s">
        <v>65</v>
      </c>
      <c r="E258" s="20" t="s">
        <v>590</v>
      </c>
      <c r="F258" s="20"/>
      <c r="G258" s="5">
        <f>SUM(G259)</f>
        <v>0</v>
      </c>
      <c r="H258" s="5">
        <f t="shared" si="108"/>
        <v>0</v>
      </c>
      <c r="I258" s="5">
        <f t="shared" si="108"/>
        <v>0</v>
      </c>
    </row>
    <row r="259" spans="1:9" ht="31.5" hidden="1" x14ac:dyDescent="0.25">
      <c r="A259" s="22" t="s">
        <v>673</v>
      </c>
      <c r="B259" s="48"/>
      <c r="C259" s="3" t="s">
        <v>7</v>
      </c>
      <c r="D259" s="3" t="s">
        <v>65</v>
      </c>
      <c r="E259" s="20" t="s">
        <v>675</v>
      </c>
      <c r="F259" s="20"/>
      <c r="G259" s="5">
        <f>SUM(G260)</f>
        <v>0</v>
      </c>
      <c r="H259" s="5">
        <f t="shared" si="108"/>
        <v>0</v>
      </c>
      <c r="I259" s="5">
        <f t="shared" si="108"/>
        <v>0</v>
      </c>
    </row>
    <row r="260" spans="1:9" ht="31.5" hidden="1" x14ac:dyDescent="0.25">
      <c r="A260" s="22" t="s">
        <v>22</v>
      </c>
      <c r="B260" s="48"/>
      <c r="C260" s="3" t="s">
        <v>7</v>
      </c>
      <c r="D260" s="3" t="s">
        <v>65</v>
      </c>
      <c r="E260" s="20" t="s">
        <v>675</v>
      </c>
      <c r="F260" s="20">
        <v>200</v>
      </c>
      <c r="G260" s="5"/>
      <c r="H260" s="5"/>
      <c r="I260" s="5"/>
    </row>
    <row r="261" spans="1:9" s="97" customFormat="1" ht="31.5" x14ac:dyDescent="0.25">
      <c r="A261" s="109" t="s">
        <v>737</v>
      </c>
      <c r="B261" s="108"/>
      <c r="C261" s="98" t="s">
        <v>7</v>
      </c>
      <c r="D261" s="98" t="s">
        <v>65</v>
      </c>
      <c r="E261" s="163" t="s">
        <v>272</v>
      </c>
      <c r="F261" s="95"/>
      <c r="G261" s="99">
        <f>G262+G306</f>
        <v>95328.9</v>
      </c>
      <c r="H261" s="99">
        <f t="shared" ref="H261:I261" si="109">H262+H306</f>
        <v>0</v>
      </c>
      <c r="I261" s="99">
        <f t="shared" si="109"/>
        <v>0</v>
      </c>
    </row>
    <row r="262" spans="1:9" x14ac:dyDescent="0.25">
      <c r="A262" s="22" t="s">
        <v>207</v>
      </c>
      <c r="B262" s="48"/>
      <c r="C262" s="3" t="s">
        <v>7</v>
      </c>
      <c r="D262" s="3" t="s">
        <v>65</v>
      </c>
      <c r="E262" s="162" t="s">
        <v>593</v>
      </c>
      <c r="F262" s="20"/>
      <c r="G262" s="5">
        <f>G263</f>
        <v>93047.9</v>
      </c>
      <c r="H262" s="5">
        <f t="shared" ref="H262:I262" si="110">H263</f>
        <v>0</v>
      </c>
      <c r="I262" s="5">
        <f t="shared" si="110"/>
        <v>0</v>
      </c>
    </row>
    <row r="263" spans="1:9" ht="31.5" x14ac:dyDescent="0.25">
      <c r="A263" s="22" t="s">
        <v>692</v>
      </c>
      <c r="B263" s="48"/>
      <c r="C263" s="3" t="s">
        <v>7</v>
      </c>
      <c r="D263" s="3" t="s">
        <v>65</v>
      </c>
      <c r="E263" s="162" t="s">
        <v>594</v>
      </c>
      <c r="F263" s="20"/>
      <c r="G263" s="5">
        <f>G266+G268+G270+G272+G274+G276+G278+G280+G282+G284+G286+G288+G290+G292+G294+G296+G298+G300+G302+G304+G264</f>
        <v>93047.9</v>
      </c>
      <c r="H263" s="5">
        <f t="shared" ref="H263:I263" si="111">H266+H268+H270+H272+H274+H276+H278+H280+H282+H284+H286+H288+H290+H292+H294+H296+H298+H300+H302+H304+H264</f>
        <v>0</v>
      </c>
      <c r="I263" s="5">
        <f t="shared" si="111"/>
        <v>0</v>
      </c>
    </row>
    <row r="264" spans="1:9" ht="31.5" x14ac:dyDescent="0.25">
      <c r="A264" s="22" t="s">
        <v>999</v>
      </c>
      <c r="B264" s="48"/>
      <c r="C264" s="3" t="s">
        <v>7</v>
      </c>
      <c r="D264" s="3" t="s">
        <v>65</v>
      </c>
      <c r="E264" s="162" t="s">
        <v>1000</v>
      </c>
      <c r="F264" s="20"/>
      <c r="G264" s="5">
        <f>G265</f>
        <v>5485.5</v>
      </c>
      <c r="H264" s="5"/>
      <c r="I264" s="5"/>
    </row>
    <row r="265" spans="1:9" ht="31.5" x14ac:dyDescent="0.25">
      <c r="A265" s="22" t="s">
        <v>22</v>
      </c>
      <c r="B265" s="48"/>
      <c r="C265" s="3" t="s">
        <v>7</v>
      </c>
      <c r="D265" s="3" t="s">
        <v>65</v>
      </c>
      <c r="E265" s="162" t="s">
        <v>1000</v>
      </c>
      <c r="F265" s="20">
        <v>200</v>
      </c>
      <c r="G265" s="5">
        <v>5485.5</v>
      </c>
      <c r="H265" s="5"/>
      <c r="I265" s="5"/>
    </row>
    <row r="266" spans="1:9" ht="31.5" x14ac:dyDescent="0.25">
      <c r="A266" s="22" t="s">
        <v>873</v>
      </c>
      <c r="B266" s="48"/>
      <c r="C266" s="3" t="s">
        <v>7</v>
      </c>
      <c r="D266" s="3" t="s">
        <v>65</v>
      </c>
      <c r="E266" s="162" t="s">
        <v>893</v>
      </c>
      <c r="F266" s="20"/>
      <c r="G266" s="5">
        <f>G267</f>
        <v>3533.6</v>
      </c>
      <c r="H266" s="5">
        <f t="shared" ref="H266:I266" si="112">H267</f>
        <v>0</v>
      </c>
      <c r="I266" s="5">
        <f t="shared" si="112"/>
        <v>0</v>
      </c>
    </row>
    <row r="267" spans="1:9" ht="31.5" x14ac:dyDescent="0.25">
      <c r="A267" s="22" t="s">
        <v>22</v>
      </c>
      <c r="B267" s="48"/>
      <c r="C267" s="3" t="s">
        <v>7</v>
      </c>
      <c r="D267" s="3" t="s">
        <v>65</v>
      </c>
      <c r="E267" s="162" t="s">
        <v>893</v>
      </c>
      <c r="F267" s="20">
        <v>200</v>
      </c>
      <c r="G267" s="5">
        <v>3533.6</v>
      </c>
      <c r="H267" s="5"/>
      <c r="I267" s="5"/>
    </row>
    <row r="268" spans="1:9" ht="31.5" x14ac:dyDescent="0.25">
      <c r="A268" s="22" t="s">
        <v>874</v>
      </c>
      <c r="B268" s="48"/>
      <c r="C268" s="3" t="s">
        <v>7</v>
      </c>
      <c r="D268" s="3" t="s">
        <v>65</v>
      </c>
      <c r="E268" s="162" t="s">
        <v>894</v>
      </c>
      <c r="F268" s="20"/>
      <c r="G268" s="5">
        <f>G269</f>
        <v>2920.6</v>
      </c>
      <c r="H268" s="5">
        <f t="shared" ref="H268" si="113">H269</f>
        <v>0</v>
      </c>
      <c r="I268" s="5">
        <f t="shared" ref="I268" si="114">I269</f>
        <v>0</v>
      </c>
    </row>
    <row r="269" spans="1:9" ht="31.5" x14ac:dyDescent="0.25">
      <c r="A269" s="22" t="s">
        <v>22</v>
      </c>
      <c r="B269" s="48"/>
      <c r="C269" s="3" t="s">
        <v>7</v>
      </c>
      <c r="D269" s="3" t="s">
        <v>65</v>
      </c>
      <c r="E269" s="161" t="s">
        <v>894</v>
      </c>
      <c r="F269" s="20">
        <v>200</v>
      </c>
      <c r="G269" s="5">
        <v>2920.6</v>
      </c>
      <c r="H269" s="5"/>
      <c r="I269" s="5"/>
    </row>
    <row r="270" spans="1:9" ht="31.5" x14ac:dyDescent="0.25">
      <c r="A270" s="22" t="s">
        <v>875</v>
      </c>
      <c r="B270" s="48"/>
      <c r="C270" s="3" t="s">
        <v>7</v>
      </c>
      <c r="D270" s="3" t="s">
        <v>65</v>
      </c>
      <c r="E270" s="162" t="s">
        <v>895</v>
      </c>
      <c r="F270" s="20"/>
      <c r="G270" s="5">
        <f>G271</f>
        <v>7766.3</v>
      </c>
      <c r="H270" s="5">
        <f t="shared" ref="H270" si="115">H271</f>
        <v>0</v>
      </c>
      <c r="I270" s="5">
        <f t="shared" ref="I270" si="116">I271</f>
        <v>0</v>
      </c>
    </row>
    <row r="271" spans="1:9" ht="31.5" x14ac:dyDescent="0.25">
      <c r="A271" s="22" t="s">
        <v>22</v>
      </c>
      <c r="B271" s="48"/>
      <c r="C271" s="3" t="s">
        <v>7</v>
      </c>
      <c r="D271" s="3" t="s">
        <v>65</v>
      </c>
      <c r="E271" s="161" t="s">
        <v>895</v>
      </c>
      <c r="F271" s="20">
        <v>200</v>
      </c>
      <c r="G271" s="5">
        <v>7766.3</v>
      </c>
      <c r="H271" s="5"/>
      <c r="I271" s="5"/>
    </row>
    <row r="272" spans="1:9" ht="31.5" x14ac:dyDescent="0.25">
      <c r="A272" s="22" t="s">
        <v>876</v>
      </c>
      <c r="B272" s="48"/>
      <c r="C272" s="3" t="s">
        <v>7</v>
      </c>
      <c r="D272" s="3" t="s">
        <v>65</v>
      </c>
      <c r="E272" s="162" t="s">
        <v>896</v>
      </c>
      <c r="F272" s="20"/>
      <c r="G272" s="5">
        <f>G273</f>
        <v>2310.6999999999998</v>
      </c>
      <c r="H272" s="5">
        <f t="shared" ref="H272" si="117">H273</f>
        <v>0</v>
      </c>
      <c r="I272" s="5">
        <f t="shared" ref="I272" si="118">I273</f>
        <v>0</v>
      </c>
    </row>
    <row r="273" spans="1:9" ht="31.5" x14ac:dyDescent="0.25">
      <c r="A273" s="22" t="s">
        <v>22</v>
      </c>
      <c r="B273" s="48"/>
      <c r="C273" s="3" t="s">
        <v>7</v>
      </c>
      <c r="D273" s="3" t="s">
        <v>65</v>
      </c>
      <c r="E273" s="161" t="s">
        <v>896</v>
      </c>
      <c r="F273" s="20">
        <v>200</v>
      </c>
      <c r="G273" s="5">
        <v>2310.6999999999998</v>
      </c>
      <c r="H273" s="5"/>
      <c r="I273" s="5"/>
    </row>
    <row r="274" spans="1:9" ht="31.5" x14ac:dyDescent="0.25">
      <c r="A274" s="22" t="s">
        <v>877</v>
      </c>
      <c r="B274" s="48"/>
      <c r="C274" s="3" t="s">
        <v>7</v>
      </c>
      <c r="D274" s="3" t="s">
        <v>65</v>
      </c>
      <c r="E274" s="162" t="s">
        <v>897</v>
      </c>
      <c r="F274" s="20"/>
      <c r="G274" s="5">
        <f>G275</f>
        <v>6995.1</v>
      </c>
      <c r="H274" s="5">
        <f t="shared" ref="H274" si="119">H275</f>
        <v>0</v>
      </c>
      <c r="I274" s="5">
        <f t="shared" ref="I274" si="120">I275</f>
        <v>0</v>
      </c>
    </row>
    <row r="275" spans="1:9" ht="31.5" x14ac:dyDescent="0.25">
      <c r="A275" s="22" t="s">
        <v>22</v>
      </c>
      <c r="B275" s="48"/>
      <c r="C275" s="3" t="s">
        <v>7</v>
      </c>
      <c r="D275" s="3" t="s">
        <v>65</v>
      </c>
      <c r="E275" s="161" t="s">
        <v>897</v>
      </c>
      <c r="F275" s="20">
        <v>200</v>
      </c>
      <c r="G275" s="5">
        <v>6995.1</v>
      </c>
      <c r="H275" s="5"/>
      <c r="I275" s="5"/>
    </row>
    <row r="276" spans="1:9" ht="31.5" x14ac:dyDescent="0.25">
      <c r="A276" s="22" t="s">
        <v>878</v>
      </c>
      <c r="B276" s="48"/>
      <c r="C276" s="3" t="s">
        <v>7</v>
      </c>
      <c r="D276" s="3" t="s">
        <v>65</v>
      </c>
      <c r="E276" s="162" t="s">
        <v>898</v>
      </c>
      <c r="F276" s="20"/>
      <c r="G276" s="5">
        <f>G277</f>
        <v>8190</v>
      </c>
      <c r="H276" s="5">
        <f t="shared" ref="H276" si="121">H277</f>
        <v>0</v>
      </c>
      <c r="I276" s="5">
        <f t="shared" ref="I276" si="122">I277</f>
        <v>0</v>
      </c>
    </row>
    <row r="277" spans="1:9" ht="31.5" x14ac:dyDescent="0.25">
      <c r="A277" s="22" t="s">
        <v>22</v>
      </c>
      <c r="B277" s="48"/>
      <c r="C277" s="3" t="s">
        <v>7</v>
      </c>
      <c r="D277" s="3" t="s">
        <v>65</v>
      </c>
      <c r="E277" s="161" t="s">
        <v>898</v>
      </c>
      <c r="F277" s="20">
        <v>200</v>
      </c>
      <c r="G277" s="5">
        <v>8190</v>
      </c>
      <c r="H277" s="5"/>
      <c r="I277" s="5"/>
    </row>
    <row r="278" spans="1:9" ht="31.5" x14ac:dyDescent="0.25">
      <c r="A278" s="22" t="s">
        <v>879</v>
      </c>
      <c r="B278" s="48"/>
      <c r="C278" s="3" t="s">
        <v>7</v>
      </c>
      <c r="D278" s="3" t="s">
        <v>65</v>
      </c>
      <c r="E278" s="162" t="s">
        <v>899</v>
      </c>
      <c r="F278" s="20"/>
      <c r="G278" s="5">
        <f>G279</f>
        <v>2653.2</v>
      </c>
      <c r="H278" s="5">
        <f t="shared" ref="H278" si="123">H279</f>
        <v>0</v>
      </c>
      <c r="I278" s="5">
        <f t="shared" ref="I278" si="124">I279</f>
        <v>0</v>
      </c>
    </row>
    <row r="279" spans="1:9" ht="31.5" x14ac:dyDescent="0.25">
      <c r="A279" s="22" t="s">
        <v>22</v>
      </c>
      <c r="B279" s="48"/>
      <c r="C279" s="3" t="s">
        <v>7</v>
      </c>
      <c r="D279" s="3" t="s">
        <v>65</v>
      </c>
      <c r="E279" s="161" t="s">
        <v>899</v>
      </c>
      <c r="F279" s="20">
        <v>200</v>
      </c>
      <c r="G279" s="5">
        <v>2653.2</v>
      </c>
      <c r="H279" s="5"/>
      <c r="I279" s="5"/>
    </row>
    <row r="280" spans="1:9" ht="31.5" x14ac:dyDescent="0.25">
      <c r="A280" s="22" t="s">
        <v>880</v>
      </c>
      <c r="B280" s="48"/>
      <c r="C280" s="3" t="s">
        <v>7</v>
      </c>
      <c r="D280" s="3" t="s">
        <v>65</v>
      </c>
      <c r="E280" s="162" t="s">
        <v>900</v>
      </c>
      <c r="F280" s="20"/>
      <c r="G280" s="5">
        <f>G281</f>
        <v>752.8</v>
      </c>
      <c r="H280" s="5">
        <f t="shared" ref="H280" si="125">H281</f>
        <v>0</v>
      </c>
      <c r="I280" s="5">
        <f t="shared" ref="I280" si="126">I281</f>
        <v>0</v>
      </c>
    </row>
    <row r="281" spans="1:9" ht="31.5" x14ac:dyDescent="0.25">
      <c r="A281" s="22" t="s">
        <v>22</v>
      </c>
      <c r="B281" s="48"/>
      <c r="C281" s="3" t="s">
        <v>7</v>
      </c>
      <c r="D281" s="3" t="s">
        <v>65</v>
      </c>
      <c r="E281" s="161" t="s">
        <v>900</v>
      </c>
      <c r="F281" s="20">
        <v>200</v>
      </c>
      <c r="G281" s="5">
        <v>752.8</v>
      </c>
      <c r="H281" s="5"/>
      <c r="I281" s="5"/>
    </row>
    <row r="282" spans="1:9" ht="31.5" x14ac:dyDescent="0.25">
      <c r="A282" s="22" t="s">
        <v>881</v>
      </c>
      <c r="B282" s="48"/>
      <c r="C282" s="3" t="s">
        <v>7</v>
      </c>
      <c r="D282" s="3" t="s">
        <v>65</v>
      </c>
      <c r="E282" s="162" t="s">
        <v>901</v>
      </c>
      <c r="F282" s="20"/>
      <c r="G282" s="5">
        <f>G283</f>
        <v>2244.3000000000002</v>
      </c>
      <c r="H282" s="5">
        <f t="shared" ref="H282" si="127">H283</f>
        <v>0</v>
      </c>
      <c r="I282" s="5">
        <f t="shared" ref="I282" si="128">I283</f>
        <v>0</v>
      </c>
    </row>
    <row r="283" spans="1:9" ht="31.5" x14ac:dyDescent="0.25">
      <c r="A283" s="22" t="s">
        <v>22</v>
      </c>
      <c r="B283" s="48"/>
      <c r="C283" s="3" t="s">
        <v>7</v>
      </c>
      <c r="D283" s="3" t="s">
        <v>65</v>
      </c>
      <c r="E283" s="161" t="s">
        <v>901</v>
      </c>
      <c r="F283" s="20">
        <v>200</v>
      </c>
      <c r="G283" s="5">
        <v>2244.3000000000002</v>
      </c>
      <c r="H283" s="5"/>
      <c r="I283" s="5"/>
    </row>
    <row r="284" spans="1:9" ht="31.5" x14ac:dyDescent="0.25">
      <c r="A284" s="22" t="s">
        <v>882</v>
      </c>
      <c r="B284" s="48"/>
      <c r="C284" s="3" t="s">
        <v>7</v>
      </c>
      <c r="D284" s="3" t="s">
        <v>65</v>
      </c>
      <c r="E284" s="162" t="s">
        <v>902</v>
      </c>
      <c r="F284" s="20"/>
      <c r="G284" s="5">
        <f>G285</f>
        <v>9722.4</v>
      </c>
      <c r="H284" s="5">
        <f t="shared" ref="H284" si="129">H285</f>
        <v>0</v>
      </c>
      <c r="I284" s="5">
        <f t="shared" ref="I284" si="130">I285</f>
        <v>0</v>
      </c>
    </row>
    <row r="285" spans="1:9" ht="31.5" x14ac:dyDescent="0.25">
      <c r="A285" s="22" t="s">
        <v>22</v>
      </c>
      <c r="B285" s="48"/>
      <c r="C285" s="3" t="s">
        <v>7</v>
      </c>
      <c r="D285" s="3" t="s">
        <v>65</v>
      </c>
      <c r="E285" s="161" t="s">
        <v>902</v>
      </c>
      <c r="F285" s="20">
        <v>200</v>
      </c>
      <c r="G285" s="5">
        <v>9722.4</v>
      </c>
      <c r="H285" s="5"/>
      <c r="I285" s="5"/>
    </row>
    <row r="286" spans="1:9" ht="47.25" x14ac:dyDescent="0.25">
      <c r="A286" s="22" t="s">
        <v>883</v>
      </c>
      <c r="B286" s="48"/>
      <c r="C286" s="3" t="s">
        <v>7</v>
      </c>
      <c r="D286" s="3" t="s">
        <v>65</v>
      </c>
      <c r="E286" s="162" t="s">
        <v>903</v>
      </c>
      <c r="F286" s="20"/>
      <c r="G286" s="5">
        <f>G287</f>
        <v>5714.2</v>
      </c>
      <c r="H286" s="5">
        <f t="shared" ref="H286" si="131">H287</f>
        <v>0</v>
      </c>
      <c r="I286" s="5">
        <f t="shared" ref="I286" si="132">I287</f>
        <v>0</v>
      </c>
    </row>
    <row r="287" spans="1:9" ht="31.5" x14ac:dyDescent="0.25">
      <c r="A287" s="22" t="s">
        <v>22</v>
      </c>
      <c r="B287" s="48"/>
      <c r="C287" s="3" t="s">
        <v>7</v>
      </c>
      <c r="D287" s="3" t="s">
        <v>65</v>
      </c>
      <c r="E287" s="161" t="s">
        <v>903</v>
      </c>
      <c r="F287" s="20">
        <v>200</v>
      </c>
      <c r="G287" s="5">
        <v>5714.2</v>
      </c>
      <c r="H287" s="5"/>
      <c r="I287" s="5"/>
    </row>
    <row r="288" spans="1:9" ht="31.5" x14ac:dyDescent="0.25">
      <c r="A288" s="22" t="s">
        <v>884</v>
      </c>
      <c r="B288" s="48"/>
      <c r="C288" s="3" t="s">
        <v>7</v>
      </c>
      <c r="D288" s="3" t="s">
        <v>65</v>
      </c>
      <c r="E288" s="162" t="s">
        <v>904</v>
      </c>
      <c r="F288" s="20"/>
      <c r="G288" s="5">
        <f>G289</f>
        <v>3627.9</v>
      </c>
      <c r="H288" s="5">
        <f t="shared" ref="H288" si="133">H289</f>
        <v>0</v>
      </c>
      <c r="I288" s="5">
        <f t="shared" ref="I288" si="134">I289</f>
        <v>0</v>
      </c>
    </row>
    <row r="289" spans="1:11" ht="31.5" x14ac:dyDescent="0.25">
      <c r="A289" s="22" t="s">
        <v>22</v>
      </c>
      <c r="B289" s="48"/>
      <c r="C289" s="3" t="s">
        <v>7</v>
      </c>
      <c r="D289" s="3" t="s">
        <v>65</v>
      </c>
      <c r="E289" s="161" t="s">
        <v>904</v>
      </c>
      <c r="F289" s="20">
        <v>200</v>
      </c>
      <c r="G289" s="5">
        <v>3627.9</v>
      </c>
      <c r="H289" s="5"/>
      <c r="I289" s="5"/>
    </row>
    <row r="290" spans="1:11" ht="31.5" x14ac:dyDescent="0.25">
      <c r="A290" s="22" t="s">
        <v>885</v>
      </c>
      <c r="B290" s="48"/>
      <c r="C290" s="3" t="s">
        <v>7</v>
      </c>
      <c r="D290" s="3" t="s">
        <v>65</v>
      </c>
      <c r="E290" s="162" t="s">
        <v>905</v>
      </c>
      <c r="F290" s="20"/>
      <c r="G290" s="5">
        <f>G291</f>
        <v>1174.0999999999999</v>
      </c>
      <c r="H290" s="5">
        <f t="shared" ref="H290" si="135">H291</f>
        <v>0</v>
      </c>
      <c r="I290" s="5">
        <f t="shared" ref="I290" si="136">I291</f>
        <v>0</v>
      </c>
    </row>
    <row r="291" spans="1:11" ht="31.5" x14ac:dyDescent="0.25">
      <c r="A291" s="22" t="s">
        <v>22</v>
      </c>
      <c r="B291" s="48"/>
      <c r="C291" s="3" t="s">
        <v>7</v>
      </c>
      <c r="D291" s="3" t="s">
        <v>65</v>
      </c>
      <c r="E291" s="161" t="s">
        <v>905</v>
      </c>
      <c r="F291" s="20">
        <v>200</v>
      </c>
      <c r="G291" s="5">
        <v>1174.0999999999999</v>
      </c>
      <c r="H291" s="5"/>
      <c r="I291" s="5"/>
    </row>
    <row r="292" spans="1:11" ht="31.5" x14ac:dyDescent="0.25">
      <c r="A292" s="22" t="s">
        <v>886</v>
      </c>
      <c r="B292" s="48"/>
      <c r="C292" s="3" t="s">
        <v>7</v>
      </c>
      <c r="D292" s="3" t="s">
        <v>65</v>
      </c>
      <c r="E292" s="162" t="s">
        <v>906</v>
      </c>
      <c r="F292" s="20"/>
      <c r="G292" s="5">
        <f>G293</f>
        <v>8880.6</v>
      </c>
      <c r="H292" s="5">
        <f t="shared" ref="H292" si="137">H293</f>
        <v>0</v>
      </c>
      <c r="I292" s="5">
        <f t="shared" ref="I292" si="138">I293</f>
        <v>0</v>
      </c>
      <c r="K292" s="87"/>
    </row>
    <row r="293" spans="1:11" ht="31.5" x14ac:dyDescent="0.25">
      <c r="A293" s="22" t="s">
        <v>22</v>
      </c>
      <c r="B293" s="48"/>
      <c r="C293" s="3" t="s">
        <v>7</v>
      </c>
      <c r="D293" s="3" t="s">
        <v>65</v>
      </c>
      <c r="E293" s="161" t="s">
        <v>906</v>
      </c>
      <c r="F293" s="20">
        <v>200</v>
      </c>
      <c r="G293" s="5">
        <v>8880.6</v>
      </c>
      <c r="H293" s="5"/>
      <c r="I293" s="5"/>
    </row>
    <row r="294" spans="1:11" ht="31.5" x14ac:dyDescent="0.25">
      <c r="A294" s="22" t="s">
        <v>887</v>
      </c>
      <c r="B294" s="48"/>
      <c r="C294" s="3" t="s">
        <v>7</v>
      </c>
      <c r="D294" s="3" t="s">
        <v>65</v>
      </c>
      <c r="E294" s="162" t="s">
        <v>907</v>
      </c>
      <c r="F294" s="20"/>
      <c r="G294" s="5">
        <f>G295</f>
        <v>2062.5</v>
      </c>
      <c r="H294" s="5">
        <f t="shared" ref="H294" si="139">H295</f>
        <v>0</v>
      </c>
      <c r="I294" s="5">
        <f t="shared" ref="I294" si="140">I295</f>
        <v>0</v>
      </c>
    </row>
    <row r="295" spans="1:11" ht="31.5" x14ac:dyDescent="0.25">
      <c r="A295" s="22" t="s">
        <v>22</v>
      </c>
      <c r="B295" s="48"/>
      <c r="C295" s="3" t="s">
        <v>7</v>
      </c>
      <c r="D295" s="3" t="s">
        <v>65</v>
      </c>
      <c r="E295" s="161" t="s">
        <v>907</v>
      </c>
      <c r="F295" s="20">
        <v>200</v>
      </c>
      <c r="G295" s="5">
        <v>2062.5</v>
      </c>
      <c r="H295" s="5"/>
      <c r="I295" s="5"/>
    </row>
    <row r="296" spans="1:11" ht="31.5" x14ac:dyDescent="0.25">
      <c r="A296" s="22" t="s">
        <v>888</v>
      </c>
      <c r="B296" s="48"/>
      <c r="C296" s="3" t="s">
        <v>7</v>
      </c>
      <c r="D296" s="3" t="s">
        <v>65</v>
      </c>
      <c r="E296" s="162" t="s">
        <v>908</v>
      </c>
      <c r="F296" s="20"/>
      <c r="G296" s="5">
        <f>G297</f>
        <v>1796.2</v>
      </c>
      <c r="H296" s="5">
        <f t="shared" ref="H296" si="141">H297</f>
        <v>0</v>
      </c>
      <c r="I296" s="5">
        <f t="shared" ref="I296" si="142">I297</f>
        <v>0</v>
      </c>
    </row>
    <row r="297" spans="1:11" ht="31.5" x14ac:dyDescent="0.25">
      <c r="A297" s="22" t="s">
        <v>22</v>
      </c>
      <c r="B297" s="48"/>
      <c r="C297" s="3" t="s">
        <v>7</v>
      </c>
      <c r="D297" s="3" t="s">
        <v>65</v>
      </c>
      <c r="E297" s="161" t="s">
        <v>908</v>
      </c>
      <c r="F297" s="20">
        <v>200</v>
      </c>
      <c r="G297" s="5">
        <v>1796.2</v>
      </c>
      <c r="H297" s="5"/>
      <c r="I297" s="5"/>
    </row>
    <row r="298" spans="1:11" ht="31.5" x14ac:dyDescent="0.25">
      <c r="A298" s="22" t="s">
        <v>889</v>
      </c>
      <c r="B298" s="48"/>
      <c r="C298" s="3" t="s">
        <v>7</v>
      </c>
      <c r="D298" s="3" t="s">
        <v>65</v>
      </c>
      <c r="E298" s="162" t="s">
        <v>909</v>
      </c>
      <c r="F298" s="20"/>
      <c r="G298" s="5">
        <f>G299</f>
        <v>2703.4</v>
      </c>
      <c r="H298" s="5">
        <f t="shared" ref="H298" si="143">H299</f>
        <v>0</v>
      </c>
      <c r="I298" s="5">
        <f t="shared" ref="I298" si="144">I299</f>
        <v>0</v>
      </c>
    </row>
    <row r="299" spans="1:11" ht="31.5" x14ac:dyDescent="0.25">
      <c r="A299" s="22" t="s">
        <v>22</v>
      </c>
      <c r="B299" s="48"/>
      <c r="C299" s="3" t="s">
        <v>7</v>
      </c>
      <c r="D299" s="3" t="s">
        <v>65</v>
      </c>
      <c r="E299" s="161" t="s">
        <v>909</v>
      </c>
      <c r="F299" s="20">
        <v>200</v>
      </c>
      <c r="G299" s="5">
        <v>2703.4</v>
      </c>
      <c r="H299" s="5"/>
      <c r="I299" s="5"/>
    </row>
    <row r="300" spans="1:11" ht="31.5" x14ac:dyDescent="0.25">
      <c r="A300" s="22" t="s">
        <v>890</v>
      </c>
      <c r="B300" s="48"/>
      <c r="C300" s="3" t="s">
        <v>7</v>
      </c>
      <c r="D300" s="3" t="s">
        <v>65</v>
      </c>
      <c r="E300" s="162" t="s">
        <v>910</v>
      </c>
      <c r="F300" s="20"/>
      <c r="G300" s="5">
        <f>G301</f>
        <v>4750</v>
      </c>
      <c r="H300" s="5">
        <f t="shared" ref="H300" si="145">H301</f>
        <v>0</v>
      </c>
      <c r="I300" s="5">
        <f t="shared" ref="I300" si="146">I301</f>
        <v>0</v>
      </c>
    </row>
    <row r="301" spans="1:11" ht="31.5" x14ac:dyDescent="0.25">
      <c r="A301" s="22" t="s">
        <v>22</v>
      </c>
      <c r="B301" s="48"/>
      <c r="C301" s="3" t="s">
        <v>7</v>
      </c>
      <c r="D301" s="3" t="s">
        <v>65</v>
      </c>
      <c r="E301" s="161" t="s">
        <v>910</v>
      </c>
      <c r="F301" s="20">
        <v>200</v>
      </c>
      <c r="G301" s="5">
        <v>4750</v>
      </c>
      <c r="H301" s="5"/>
      <c r="I301" s="5"/>
    </row>
    <row r="302" spans="1:11" ht="31.5" x14ac:dyDescent="0.25">
      <c r="A302" s="22" t="s">
        <v>891</v>
      </c>
      <c r="B302" s="48"/>
      <c r="C302" s="3" t="s">
        <v>7</v>
      </c>
      <c r="D302" s="3" t="s">
        <v>65</v>
      </c>
      <c r="E302" s="162" t="s">
        <v>911</v>
      </c>
      <c r="F302" s="20"/>
      <c r="G302" s="5">
        <f>G303</f>
        <v>6480.1</v>
      </c>
      <c r="H302" s="5">
        <f t="shared" ref="H302" si="147">H303</f>
        <v>0</v>
      </c>
      <c r="I302" s="5">
        <f t="shared" ref="I302" si="148">I303</f>
        <v>0</v>
      </c>
    </row>
    <row r="303" spans="1:11" ht="31.5" x14ac:dyDescent="0.25">
      <c r="A303" s="22" t="s">
        <v>22</v>
      </c>
      <c r="B303" s="48"/>
      <c r="C303" s="3" t="s">
        <v>7</v>
      </c>
      <c r="D303" s="3" t="s">
        <v>65</v>
      </c>
      <c r="E303" s="161" t="s">
        <v>911</v>
      </c>
      <c r="F303" s="20">
        <v>200</v>
      </c>
      <c r="G303" s="5">
        <v>6480.1</v>
      </c>
      <c r="H303" s="5"/>
      <c r="I303" s="5"/>
    </row>
    <row r="304" spans="1:11" ht="31.5" x14ac:dyDescent="0.25">
      <c r="A304" s="22" t="s">
        <v>892</v>
      </c>
      <c r="B304" s="48"/>
      <c r="C304" s="3" t="s">
        <v>7</v>
      </c>
      <c r="D304" s="3" t="s">
        <v>65</v>
      </c>
      <c r="E304" s="162" t="s">
        <v>912</v>
      </c>
      <c r="F304" s="20"/>
      <c r="G304" s="5">
        <f>G305</f>
        <v>3284.4</v>
      </c>
      <c r="H304" s="5">
        <f t="shared" ref="H304" si="149">H305</f>
        <v>0</v>
      </c>
      <c r="I304" s="5">
        <f t="shared" ref="I304" si="150">I305</f>
        <v>0</v>
      </c>
    </row>
    <row r="305" spans="1:9" ht="31.5" x14ac:dyDescent="0.25">
      <c r="A305" s="22" t="s">
        <v>22</v>
      </c>
      <c r="B305" s="206"/>
      <c r="C305" s="207" t="s">
        <v>7</v>
      </c>
      <c r="D305" s="207" t="s">
        <v>65</v>
      </c>
      <c r="E305" s="209" t="s">
        <v>912</v>
      </c>
      <c r="F305" s="208">
        <v>200</v>
      </c>
      <c r="G305" s="202">
        <v>3284.4</v>
      </c>
      <c r="H305" s="202"/>
      <c r="I305" s="202"/>
    </row>
    <row r="306" spans="1:9" x14ac:dyDescent="0.25">
      <c r="A306" s="199" t="s">
        <v>321</v>
      </c>
      <c r="B306" s="48"/>
      <c r="C306" s="207" t="s">
        <v>7</v>
      </c>
      <c r="D306" s="207" t="s">
        <v>65</v>
      </c>
      <c r="E306" s="4" t="s">
        <v>921</v>
      </c>
      <c r="F306" s="20"/>
      <c r="G306" s="5">
        <f>G307</f>
        <v>2281</v>
      </c>
      <c r="H306" s="5">
        <f t="shared" ref="H306:I306" si="151">H307</f>
        <v>0</v>
      </c>
      <c r="I306" s="5">
        <f t="shared" si="151"/>
        <v>0</v>
      </c>
    </row>
    <row r="307" spans="1:9" x14ac:dyDescent="0.25">
      <c r="A307" s="199" t="s">
        <v>916</v>
      </c>
      <c r="B307" s="48"/>
      <c r="C307" s="207" t="s">
        <v>7</v>
      </c>
      <c r="D307" s="207" t="s">
        <v>65</v>
      </c>
      <c r="E307" s="4" t="s">
        <v>922</v>
      </c>
      <c r="F307" s="20"/>
      <c r="G307" s="5">
        <f>G308+G310+G312</f>
        <v>2281</v>
      </c>
      <c r="H307" s="5">
        <f t="shared" ref="H307:I307" si="152">H308+H310+H312</f>
        <v>0</v>
      </c>
      <c r="I307" s="5">
        <f t="shared" si="152"/>
        <v>0</v>
      </c>
    </row>
    <row r="308" spans="1:9" ht="47.25" x14ac:dyDescent="0.25">
      <c r="A308" s="22" t="s">
        <v>985</v>
      </c>
      <c r="B308" s="48"/>
      <c r="C308" s="207" t="s">
        <v>7</v>
      </c>
      <c r="D308" s="207" t="s">
        <v>65</v>
      </c>
      <c r="E308" s="4" t="s">
        <v>982</v>
      </c>
      <c r="F308" s="20"/>
      <c r="G308" s="5">
        <f>G309</f>
        <v>1496.8</v>
      </c>
      <c r="H308" s="5">
        <f t="shared" ref="H308:I308" si="153">H309</f>
        <v>0</v>
      </c>
      <c r="I308" s="5">
        <f t="shared" si="153"/>
        <v>0</v>
      </c>
    </row>
    <row r="309" spans="1:9" ht="31.5" x14ac:dyDescent="0.25">
      <c r="A309" s="22" t="s">
        <v>22</v>
      </c>
      <c r="B309" s="48"/>
      <c r="C309" s="207" t="s">
        <v>7</v>
      </c>
      <c r="D309" s="207" t="s">
        <v>65</v>
      </c>
      <c r="E309" s="4" t="s">
        <v>982</v>
      </c>
      <c r="F309" s="20">
        <v>200</v>
      </c>
      <c r="G309" s="5">
        <v>1496.8</v>
      </c>
      <c r="H309" s="5"/>
      <c r="I309" s="5"/>
    </row>
    <row r="310" spans="1:9" ht="47.25" x14ac:dyDescent="0.25">
      <c r="A310" s="22" t="s">
        <v>986</v>
      </c>
      <c r="B310" s="48"/>
      <c r="C310" s="207" t="s">
        <v>7</v>
      </c>
      <c r="D310" s="207" t="s">
        <v>65</v>
      </c>
      <c r="E310" s="4" t="s">
        <v>983</v>
      </c>
      <c r="F310" s="20"/>
      <c r="G310" s="5">
        <f>G311</f>
        <v>686.1</v>
      </c>
      <c r="H310" s="5">
        <f t="shared" ref="H310:I310" si="154">H311</f>
        <v>0</v>
      </c>
      <c r="I310" s="5">
        <f t="shared" si="154"/>
        <v>0</v>
      </c>
    </row>
    <row r="311" spans="1:9" ht="31.5" x14ac:dyDescent="0.25">
      <c r="A311" s="22" t="s">
        <v>22</v>
      </c>
      <c r="B311" s="48"/>
      <c r="C311" s="207" t="s">
        <v>7</v>
      </c>
      <c r="D311" s="207" t="s">
        <v>65</v>
      </c>
      <c r="E311" s="4" t="s">
        <v>983</v>
      </c>
      <c r="F311" s="20">
        <v>200</v>
      </c>
      <c r="G311" s="5">
        <v>686.1</v>
      </c>
      <c r="H311" s="5"/>
      <c r="I311" s="5"/>
    </row>
    <row r="312" spans="1:9" ht="47.25" x14ac:dyDescent="0.25">
      <c r="A312" s="22" t="s">
        <v>987</v>
      </c>
      <c r="B312" s="48"/>
      <c r="C312" s="207" t="s">
        <v>7</v>
      </c>
      <c r="D312" s="207" t="s">
        <v>65</v>
      </c>
      <c r="E312" s="4" t="s">
        <v>984</v>
      </c>
      <c r="F312" s="20"/>
      <c r="G312" s="5">
        <f>G313</f>
        <v>98.1</v>
      </c>
      <c r="H312" s="5">
        <f t="shared" ref="H312:I312" si="155">H313</f>
        <v>0</v>
      </c>
      <c r="I312" s="5">
        <f t="shared" si="155"/>
        <v>0</v>
      </c>
    </row>
    <row r="313" spans="1:9" ht="31.5" x14ac:dyDescent="0.25">
      <c r="A313" s="22" t="s">
        <v>22</v>
      </c>
      <c r="B313" s="48"/>
      <c r="C313" s="207" t="s">
        <v>7</v>
      </c>
      <c r="D313" s="207" t="s">
        <v>65</v>
      </c>
      <c r="E313" s="4" t="s">
        <v>984</v>
      </c>
      <c r="F313" s="20">
        <v>200</v>
      </c>
      <c r="G313" s="5">
        <v>98.1</v>
      </c>
      <c r="H313" s="5"/>
      <c r="I313" s="5"/>
    </row>
    <row r="314" spans="1:9" x14ac:dyDescent="0.25">
      <c r="A314" s="203" t="s">
        <v>11</v>
      </c>
      <c r="B314" s="18"/>
      <c r="C314" s="204" t="s">
        <v>7</v>
      </c>
      <c r="D314" s="204" t="s">
        <v>12</v>
      </c>
      <c r="E314" s="20"/>
      <c r="F314" s="20"/>
      <c r="G314" s="7">
        <f>SUM(G342+G347+G330+G315+G337)</f>
        <v>36309.199999999997</v>
      </c>
      <c r="H314" s="7">
        <f t="shared" ref="H314:I314" si="156">SUM(H342+H347+H330+H315+H337)</f>
        <v>33187.599999999999</v>
      </c>
      <c r="I314" s="7">
        <f t="shared" si="156"/>
        <v>34526.199999999997</v>
      </c>
    </row>
    <row r="315" spans="1:9" s="97" customFormat="1" ht="47.25" x14ac:dyDescent="0.25">
      <c r="A315" s="110" t="s">
        <v>159</v>
      </c>
      <c r="B315" s="107"/>
      <c r="C315" s="94" t="s">
        <v>7</v>
      </c>
      <c r="D315" s="94" t="s">
        <v>12</v>
      </c>
      <c r="E315" s="95" t="s">
        <v>160</v>
      </c>
      <c r="F315" s="94"/>
      <c r="G315" s="96">
        <f>G316</f>
        <v>11922.3</v>
      </c>
      <c r="H315" s="96">
        <f t="shared" ref="H315:I315" si="157">H316</f>
        <v>12572.3</v>
      </c>
      <c r="I315" s="96">
        <f t="shared" si="157"/>
        <v>12572.3</v>
      </c>
    </row>
    <row r="316" spans="1:9" x14ac:dyDescent="0.25">
      <c r="A316" s="203" t="s">
        <v>168</v>
      </c>
      <c r="B316" s="18"/>
      <c r="C316" s="204" t="s">
        <v>7</v>
      </c>
      <c r="D316" s="204" t="s">
        <v>12</v>
      </c>
      <c r="E316" s="20" t="s">
        <v>188</v>
      </c>
      <c r="F316" s="204"/>
      <c r="G316" s="7">
        <f>G317+G320+G323</f>
        <v>11922.3</v>
      </c>
      <c r="H316" s="7">
        <f t="shared" ref="H316:I316" si="158">H317+H320+H323</f>
        <v>12572.3</v>
      </c>
      <c r="I316" s="7">
        <f t="shared" si="158"/>
        <v>12572.3</v>
      </c>
    </row>
    <row r="317" spans="1:9" ht="31.5" x14ac:dyDescent="0.25">
      <c r="A317" s="203" t="s">
        <v>730</v>
      </c>
      <c r="B317" s="18"/>
      <c r="C317" s="204" t="s">
        <v>7</v>
      </c>
      <c r="D317" s="204" t="s">
        <v>12</v>
      </c>
      <c r="E317" s="20" t="s">
        <v>306</v>
      </c>
      <c r="F317" s="204"/>
      <c r="G317" s="7">
        <f>G318</f>
        <v>500</v>
      </c>
      <c r="H317" s="7">
        <f t="shared" ref="H317:I318" si="159">H318</f>
        <v>1000</v>
      </c>
      <c r="I317" s="7">
        <f t="shared" si="159"/>
        <v>1000</v>
      </c>
    </row>
    <row r="318" spans="1:9" x14ac:dyDescent="0.25">
      <c r="A318" s="2" t="s">
        <v>18</v>
      </c>
      <c r="B318" s="18"/>
      <c r="C318" s="204" t="s">
        <v>7</v>
      </c>
      <c r="D318" s="204" t="s">
        <v>12</v>
      </c>
      <c r="E318" s="20" t="s">
        <v>307</v>
      </c>
      <c r="F318" s="204"/>
      <c r="G318" s="7">
        <f>G319</f>
        <v>500</v>
      </c>
      <c r="H318" s="7">
        <f t="shared" si="159"/>
        <v>1000</v>
      </c>
      <c r="I318" s="7">
        <f t="shared" si="159"/>
        <v>1000</v>
      </c>
    </row>
    <row r="319" spans="1:9" ht="31.5" x14ac:dyDescent="0.25">
      <c r="A319" s="2" t="s">
        <v>22</v>
      </c>
      <c r="B319" s="18"/>
      <c r="C319" s="204" t="s">
        <v>7</v>
      </c>
      <c r="D319" s="204" t="s">
        <v>12</v>
      </c>
      <c r="E319" s="20" t="s">
        <v>307</v>
      </c>
      <c r="F319" s="204" t="s">
        <v>32</v>
      </c>
      <c r="G319" s="7">
        <v>500</v>
      </c>
      <c r="H319" s="7">
        <v>1000</v>
      </c>
      <c r="I319" s="7">
        <v>1000</v>
      </c>
    </row>
    <row r="320" spans="1:9" ht="31.5" x14ac:dyDescent="0.25">
      <c r="A320" s="203" t="s">
        <v>305</v>
      </c>
      <c r="B320" s="23"/>
      <c r="C320" s="204" t="s">
        <v>7</v>
      </c>
      <c r="D320" s="204" t="s">
        <v>12</v>
      </c>
      <c r="E320" s="20" t="s">
        <v>189</v>
      </c>
      <c r="F320" s="20"/>
      <c r="G320" s="7">
        <f>G321</f>
        <v>8248</v>
      </c>
      <c r="H320" s="7">
        <f t="shared" ref="H320:I320" si="160">H321</f>
        <v>250</v>
      </c>
      <c r="I320" s="7">
        <f t="shared" si="160"/>
        <v>250</v>
      </c>
    </row>
    <row r="321" spans="1:10" x14ac:dyDescent="0.25">
      <c r="A321" s="2" t="s">
        <v>18</v>
      </c>
      <c r="B321" s="23"/>
      <c r="C321" s="204" t="s">
        <v>7</v>
      </c>
      <c r="D321" s="204" t="s">
        <v>12</v>
      </c>
      <c r="E321" s="20" t="s">
        <v>253</v>
      </c>
      <c r="F321" s="204"/>
      <c r="G321" s="7">
        <f>G322</f>
        <v>8248</v>
      </c>
      <c r="H321" s="7">
        <f t="shared" ref="H321:I321" si="161">H322</f>
        <v>250</v>
      </c>
      <c r="I321" s="7">
        <f t="shared" si="161"/>
        <v>250</v>
      </c>
    </row>
    <row r="322" spans="1:10" ht="31.5" x14ac:dyDescent="0.25">
      <c r="A322" s="2" t="s">
        <v>22</v>
      </c>
      <c r="B322" s="23"/>
      <c r="C322" s="204" t="s">
        <v>7</v>
      </c>
      <c r="D322" s="204" t="s">
        <v>12</v>
      </c>
      <c r="E322" s="20" t="s">
        <v>253</v>
      </c>
      <c r="F322" s="204" t="s">
        <v>32</v>
      </c>
      <c r="G322" s="7">
        <v>8248</v>
      </c>
      <c r="H322" s="7">
        <v>250</v>
      </c>
      <c r="I322" s="7">
        <v>250</v>
      </c>
      <c r="J322" s="134"/>
    </row>
    <row r="323" spans="1:10" ht="47.25" x14ac:dyDescent="0.25">
      <c r="A323" s="203" t="s">
        <v>302</v>
      </c>
      <c r="B323" s="18"/>
      <c r="C323" s="204" t="s">
        <v>7</v>
      </c>
      <c r="D323" s="204" t="s">
        <v>12</v>
      </c>
      <c r="E323" s="20" t="s">
        <v>303</v>
      </c>
      <c r="F323" s="20"/>
      <c r="G323" s="7">
        <f>G324+G326</f>
        <v>3174.3</v>
      </c>
      <c r="H323" s="7">
        <f t="shared" ref="H323:I323" si="162">H324+H326</f>
        <v>11322.3</v>
      </c>
      <c r="I323" s="7">
        <f t="shared" si="162"/>
        <v>11322.3</v>
      </c>
    </row>
    <row r="324" spans="1:10" x14ac:dyDescent="0.25">
      <c r="A324" s="2" t="s">
        <v>18</v>
      </c>
      <c r="B324" s="18"/>
      <c r="C324" s="204" t="s">
        <v>7</v>
      </c>
      <c r="D324" s="204" t="s">
        <v>12</v>
      </c>
      <c r="E324" s="20" t="s">
        <v>304</v>
      </c>
      <c r="F324" s="20"/>
      <c r="G324" s="7">
        <f>G325</f>
        <v>3174.3</v>
      </c>
      <c r="H324" s="7">
        <f t="shared" ref="H324:I324" si="163">H325</f>
        <v>11322.3</v>
      </c>
      <c r="I324" s="7">
        <f t="shared" si="163"/>
        <v>11322.3</v>
      </c>
    </row>
    <row r="325" spans="1:10" ht="31.5" x14ac:dyDescent="0.25">
      <c r="A325" s="2" t="s">
        <v>22</v>
      </c>
      <c r="B325" s="18"/>
      <c r="C325" s="204" t="s">
        <v>7</v>
      </c>
      <c r="D325" s="204" t="s">
        <v>12</v>
      </c>
      <c r="E325" s="20" t="s">
        <v>304</v>
      </c>
      <c r="F325" s="204" t="s">
        <v>32</v>
      </c>
      <c r="G325" s="7">
        <v>3174.3</v>
      </c>
      <c r="H325" s="7">
        <v>11322.3</v>
      </c>
      <c r="I325" s="7">
        <v>11322.3</v>
      </c>
    </row>
    <row r="326" spans="1:10" ht="31.5" hidden="1" x14ac:dyDescent="0.25">
      <c r="A326" s="203" t="s">
        <v>124</v>
      </c>
      <c r="B326" s="18"/>
      <c r="C326" s="204" t="s">
        <v>7</v>
      </c>
      <c r="D326" s="204" t="s">
        <v>12</v>
      </c>
      <c r="E326" s="20" t="s">
        <v>308</v>
      </c>
      <c r="F326" s="20"/>
      <c r="G326" s="7">
        <f>SUM(G327)</f>
        <v>0</v>
      </c>
      <c r="H326" s="7">
        <f>SUM(H327)</f>
        <v>0</v>
      </c>
      <c r="I326" s="7">
        <f>SUM(I327)</f>
        <v>0</v>
      </c>
    </row>
    <row r="327" spans="1:10" ht="31.5" hidden="1" x14ac:dyDescent="0.25">
      <c r="A327" s="203" t="s">
        <v>22</v>
      </c>
      <c r="B327" s="18"/>
      <c r="C327" s="204" t="s">
        <v>7</v>
      </c>
      <c r="D327" s="204" t="s">
        <v>12</v>
      </c>
      <c r="E327" s="20" t="s">
        <v>308</v>
      </c>
      <c r="F327" s="20">
        <v>200</v>
      </c>
      <c r="G327" s="7"/>
      <c r="H327" s="7"/>
      <c r="I327" s="7"/>
    </row>
    <row r="328" spans="1:10" ht="31.5" hidden="1" x14ac:dyDescent="0.25">
      <c r="A328" s="203" t="s">
        <v>146</v>
      </c>
      <c r="B328" s="18"/>
      <c r="C328" s="204" t="s">
        <v>7</v>
      </c>
      <c r="D328" s="204" t="s">
        <v>12</v>
      </c>
      <c r="E328" s="47" t="s">
        <v>309</v>
      </c>
      <c r="F328" s="20"/>
      <c r="G328" s="7">
        <f>SUM(G329)</f>
        <v>0</v>
      </c>
      <c r="H328" s="7"/>
      <c r="I328" s="7"/>
    </row>
    <row r="329" spans="1:10" ht="31.5" hidden="1" x14ac:dyDescent="0.25">
      <c r="A329" s="203" t="s">
        <v>22</v>
      </c>
      <c r="B329" s="18"/>
      <c r="C329" s="204" t="s">
        <v>7</v>
      </c>
      <c r="D329" s="204" t="s">
        <v>12</v>
      </c>
      <c r="E329" s="47" t="s">
        <v>309</v>
      </c>
      <c r="F329" s="20">
        <v>200</v>
      </c>
      <c r="G329" s="7"/>
      <c r="H329" s="7"/>
      <c r="I329" s="7"/>
    </row>
    <row r="330" spans="1:10" s="97" customFormat="1" ht="31.5" x14ac:dyDescent="0.25">
      <c r="A330" s="101" t="s">
        <v>190</v>
      </c>
      <c r="B330" s="98"/>
      <c r="C330" s="98" t="s">
        <v>7</v>
      </c>
      <c r="D330" s="98" t="s">
        <v>12</v>
      </c>
      <c r="E330" s="98" t="s">
        <v>158</v>
      </c>
      <c r="F330" s="98"/>
      <c r="G330" s="99">
        <f>G331</f>
        <v>15278.1</v>
      </c>
      <c r="H330" s="99">
        <f t="shared" ref="H330:I330" si="164">H331</f>
        <v>13665.3</v>
      </c>
      <c r="I330" s="99">
        <f t="shared" si="164"/>
        <v>15003.9</v>
      </c>
    </row>
    <row r="331" spans="1:10" x14ac:dyDescent="0.25">
      <c r="A331" s="203" t="s">
        <v>168</v>
      </c>
      <c r="B331" s="3"/>
      <c r="C331" s="3" t="s">
        <v>7</v>
      </c>
      <c r="D331" s="3" t="s">
        <v>12</v>
      </c>
      <c r="E331" s="3" t="s">
        <v>191</v>
      </c>
      <c r="F331" s="3"/>
      <c r="G331" s="5">
        <f>G332</f>
        <v>15278.1</v>
      </c>
      <c r="H331" s="5">
        <f t="shared" ref="H331:I331" si="165">H332</f>
        <v>13665.3</v>
      </c>
      <c r="I331" s="5">
        <f t="shared" si="165"/>
        <v>15003.9</v>
      </c>
    </row>
    <row r="332" spans="1:10" ht="31.5" x14ac:dyDescent="0.25">
      <c r="A332" s="203" t="s">
        <v>300</v>
      </c>
      <c r="B332" s="3"/>
      <c r="C332" s="3" t="s">
        <v>7</v>
      </c>
      <c r="D332" s="3" t="s">
        <v>12</v>
      </c>
      <c r="E332" s="3" t="s">
        <v>193</v>
      </c>
      <c r="F332" s="3"/>
      <c r="G332" s="5">
        <f t="shared" ref="G332:I332" si="166">SUM(G333)</f>
        <v>15278.1</v>
      </c>
      <c r="H332" s="5">
        <f t="shared" si="166"/>
        <v>13665.3</v>
      </c>
      <c r="I332" s="5">
        <f t="shared" si="166"/>
        <v>15003.9</v>
      </c>
    </row>
    <row r="333" spans="1:10" x14ac:dyDescent="0.25">
      <c r="A333" s="203" t="s">
        <v>251</v>
      </c>
      <c r="B333" s="3"/>
      <c r="C333" s="3" t="s">
        <v>7</v>
      </c>
      <c r="D333" s="3" t="s">
        <v>12</v>
      </c>
      <c r="E333" s="3" t="s">
        <v>301</v>
      </c>
      <c r="F333" s="3"/>
      <c r="G333" s="5">
        <f>SUM(G334:G336)</f>
        <v>15278.1</v>
      </c>
      <c r="H333" s="5">
        <f>SUM(H334:H336)</f>
        <v>13665.3</v>
      </c>
      <c r="I333" s="5">
        <f>SUM(I334:I336)</f>
        <v>15003.9</v>
      </c>
    </row>
    <row r="334" spans="1:10" ht="47.25" x14ac:dyDescent="0.25">
      <c r="A334" s="2" t="s">
        <v>21</v>
      </c>
      <c r="B334" s="3"/>
      <c r="C334" s="3" t="s">
        <v>7</v>
      </c>
      <c r="D334" s="3" t="s">
        <v>12</v>
      </c>
      <c r="E334" s="3" t="s">
        <v>301</v>
      </c>
      <c r="F334" s="3" t="s">
        <v>31</v>
      </c>
      <c r="G334" s="5">
        <v>13961.5</v>
      </c>
      <c r="H334" s="5">
        <v>12622.9</v>
      </c>
      <c r="I334" s="5">
        <v>13961.5</v>
      </c>
    </row>
    <row r="335" spans="1:10" ht="31.5" x14ac:dyDescent="0.25">
      <c r="A335" s="2" t="s">
        <v>22</v>
      </c>
      <c r="B335" s="3"/>
      <c r="C335" s="3" t="s">
        <v>7</v>
      </c>
      <c r="D335" s="3" t="s">
        <v>12</v>
      </c>
      <c r="E335" s="3" t="s">
        <v>301</v>
      </c>
      <c r="F335" s="3" t="s">
        <v>32</v>
      </c>
      <c r="G335" s="5">
        <v>1301.0999999999999</v>
      </c>
      <c r="H335" s="5">
        <v>1026.9000000000001</v>
      </c>
      <c r="I335" s="5">
        <v>1026.9000000000001</v>
      </c>
    </row>
    <row r="336" spans="1:10" x14ac:dyDescent="0.25">
      <c r="A336" s="2" t="s">
        <v>10</v>
      </c>
      <c r="B336" s="3"/>
      <c r="C336" s="3" t="s">
        <v>7</v>
      </c>
      <c r="D336" s="3" t="s">
        <v>12</v>
      </c>
      <c r="E336" s="3" t="s">
        <v>301</v>
      </c>
      <c r="F336" s="3" t="s">
        <v>37</v>
      </c>
      <c r="G336" s="5">
        <v>15.5</v>
      </c>
      <c r="H336" s="5">
        <v>15.5</v>
      </c>
      <c r="I336" s="5">
        <v>15.5</v>
      </c>
    </row>
    <row r="337" spans="1:9" s="97" customFormat="1" ht="47.25" x14ac:dyDescent="0.25">
      <c r="A337" s="89" t="s">
        <v>717</v>
      </c>
      <c r="B337" s="107"/>
      <c r="C337" s="94" t="s">
        <v>7</v>
      </c>
      <c r="D337" s="94" t="s">
        <v>12</v>
      </c>
      <c r="E337" s="95" t="s">
        <v>161</v>
      </c>
      <c r="F337" s="94"/>
      <c r="G337" s="96">
        <f>SUM(G340)</f>
        <v>1808.8</v>
      </c>
      <c r="H337" s="96">
        <f t="shared" ref="H337:I337" si="167">SUM(H340)</f>
        <v>1000</v>
      </c>
      <c r="I337" s="96">
        <f t="shared" si="167"/>
        <v>1000</v>
      </c>
    </row>
    <row r="338" spans="1:9" x14ac:dyDescent="0.25">
      <c r="A338" s="203" t="s">
        <v>168</v>
      </c>
      <c r="B338" s="18"/>
      <c r="C338" s="204" t="s">
        <v>7</v>
      </c>
      <c r="D338" s="204" t="s">
        <v>12</v>
      </c>
      <c r="E338" s="20" t="s">
        <v>195</v>
      </c>
      <c r="F338" s="204"/>
      <c r="G338" s="7">
        <f>G339</f>
        <v>1808.8</v>
      </c>
      <c r="H338" s="7">
        <f t="shared" ref="H338:I338" si="168">H339</f>
        <v>1000</v>
      </c>
      <c r="I338" s="7">
        <f t="shared" si="168"/>
        <v>1000</v>
      </c>
    </row>
    <row r="339" spans="1:9" ht="47.25" x14ac:dyDescent="0.25">
      <c r="A339" s="203" t="s">
        <v>294</v>
      </c>
      <c r="B339" s="18"/>
      <c r="C339" s="204" t="s">
        <v>7</v>
      </c>
      <c r="D339" s="204" t="s">
        <v>12</v>
      </c>
      <c r="E339" s="20" t="s">
        <v>192</v>
      </c>
      <c r="F339" s="204"/>
      <c r="G339" s="7">
        <f>G340</f>
        <v>1808.8</v>
      </c>
      <c r="H339" s="7">
        <f t="shared" ref="H339:I339" si="169">H340</f>
        <v>1000</v>
      </c>
      <c r="I339" s="7">
        <f t="shared" si="169"/>
        <v>1000</v>
      </c>
    </row>
    <row r="340" spans="1:9" ht="31.5" x14ac:dyDescent="0.25">
      <c r="A340" s="203" t="s">
        <v>349</v>
      </c>
      <c r="B340" s="18"/>
      <c r="C340" s="204" t="s">
        <v>7</v>
      </c>
      <c r="D340" s="204" t="s">
        <v>12</v>
      </c>
      <c r="E340" s="20" t="s">
        <v>194</v>
      </c>
      <c r="F340" s="204"/>
      <c r="G340" s="7">
        <f t="shared" ref="G340:I340" si="170">SUM(G341)</f>
        <v>1808.8</v>
      </c>
      <c r="H340" s="7">
        <f t="shared" si="170"/>
        <v>1000</v>
      </c>
      <c r="I340" s="7">
        <f t="shared" si="170"/>
        <v>1000</v>
      </c>
    </row>
    <row r="341" spans="1:9" ht="31.5" x14ac:dyDescent="0.25">
      <c r="A341" s="22" t="s">
        <v>91</v>
      </c>
      <c r="B341" s="18"/>
      <c r="C341" s="204" t="s">
        <v>7</v>
      </c>
      <c r="D341" s="204" t="s">
        <v>12</v>
      </c>
      <c r="E341" s="20" t="s">
        <v>194</v>
      </c>
      <c r="F341" s="204" t="s">
        <v>50</v>
      </c>
      <c r="G341" s="7">
        <v>1808.8</v>
      </c>
      <c r="H341" s="7">
        <v>1000</v>
      </c>
      <c r="I341" s="7">
        <v>1000</v>
      </c>
    </row>
    <row r="342" spans="1:9" s="97" customFormat="1" ht="31.5" x14ac:dyDescent="0.25">
      <c r="A342" s="89" t="s">
        <v>728</v>
      </c>
      <c r="B342" s="107"/>
      <c r="C342" s="94" t="s">
        <v>7</v>
      </c>
      <c r="D342" s="94" t="s">
        <v>12</v>
      </c>
      <c r="E342" s="95" t="s">
        <v>156</v>
      </c>
      <c r="F342" s="95"/>
      <c r="G342" s="96">
        <f>G343</f>
        <v>0</v>
      </c>
      <c r="H342" s="96">
        <f t="shared" ref="H342:I342" si="171">H343</f>
        <v>200</v>
      </c>
      <c r="I342" s="96">
        <f t="shared" si="171"/>
        <v>200</v>
      </c>
    </row>
    <row r="343" spans="1:9" x14ac:dyDescent="0.25">
      <c r="A343" s="203" t="s">
        <v>168</v>
      </c>
      <c r="B343" s="18"/>
      <c r="C343" s="204" t="s">
        <v>7</v>
      </c>
      <c r="D343" s="204" t="s">
        <v>12</v>
      </c>
      <c r="E343" s="20" t="s">
        <v>196</v>
      </c>
      <c r="F343" s="20"/>
      <c r="G343" s="7">
        <f>G344</f>
        <v>0</v>
      </c>
      <c r="H343" s="7">
        <f t="shared" ref="H343:I343" si="172">H344</f>
        <v>200</v>
      </c>
      <c r="I343" s="7">
        <f t="shared" si="172"/>
        <v>200</v>
      </c>
    </row>
    <row r="344" spans="1:9" ht="47.25" x14ac:dyDescent="0.25">
      <c r="A344" s="2" t="s">
        <v>289</v>
      </c>
      <c r="B344" s="18"/>
      <c r="C344" s="204" t="s">
        <v>7</v>
      </c>
      <c r="D344" s="204" t="s">
        <v>12</v>
      </c>
      <c r="E344" s="20" t="s">
        <v>197</v>
      </c>
      <c r="F344" s="20"/>
      <c r="G344" s="7">
        <f t="shared" ref="G344:I345" si="173">SUM(G345)</f>
        <v>0</v>
      </c>
      <c r="H344" s="7">
        <f t="shared" si="173"/>
        <v>200</v>
      </c>
      <c r="I344" s="7">
        <f t="shared" si="173"/>
        <v>200</v>
      </c>
    </row>
    <row r="345" spans="1:9" x14ac:dyDescent="0.25">
      <c r="A345" s="2" t="s">
        <v>18</v>
      </c>
      <c r="B345" s="18"/>
      <c r="C345" s="204" t="s">
        <v>7</v>
      </c>
      <c r="D345" s="204" t="s">
        <v>12</v>
      </c>
      <c r="E345" s="20" t="s">
        <v>290</v>
      </c>
      <c r="F345" s="20"/>
      <c r="G345" s="7">
        <f t="shared" si="173"/>
        <v>0</v>
      </c>
      <c r="H345" s="7">
        <f t="shared" si="173"/>
        <v>200</v>
      </c>
      <c r="I345" s="7">
        <f t="shared" si="173"/>
        <v>200</v>
      </c>
    </row>
    <row r="346" spans="1:9" ht="31.5" x14ac:dyDescent="0.25">
      <c r="A346" s="22" t="s">
        <v>22</v>
      </c>
      <c r="B346" s="18"/>
      <c r="C346" s="204" t="s">
        <v>7</v>
      </c>
      <c r="D346" s="204" t="s">
        <v>12</v>
      </c>
      <c r="E346" s="20" t="s">
        <v>290</v>
      </c>
      <c r="F346" s="20">
        <v>200</v>
      </c>
      <c r="G346" s="7">
        <v>0</v>
      </c>
      <c r="H346" s="7">
        <v>200</v>
      </c>
      <c r="I346" s="7">
        <v>200</v>
      </c>
    </row>
    <row r="347" spans="1:9" s="97" customFormat="1" ht="31.5" x14ac:dyDescent="0.25">
      <c r="A347" s="89" t="s">
        <v>115</v>
      </c>
      <c r="B347" s="107"/>
      <c r="C347" s="94" t="s">
        <v>7</v>
      </c>
      <c r="D347" s="94" t="s">
        <v>12</v>
      </c>
      <c r="E347" s="94" t="s">
        <v>157</v>
      </c>
      <c r="F347" s="95"/>
      <c r="G347" s="96">
        <f>G348</f>
        <v>7300</v>
      </c>
      <c r="H347" s="96">
        <f t="shared" ref="H347:I347" si="174">H348</f>
        <v>5750</v>
      </c>
      <c r="I347" s="96">
        <f t="shared" si="174"/>
        <v>5750</v>
      </c>
    </row>
    <row r="348" spans="1:9" x14ac:dyDescent="0.25">
      <c r="A348" s="203" t="s">
        <v>168</v>
      </c>
      <c r="B348" s="18"/>
      <c r="C348" s="204" t="s">
        <v>7</v>
      </c>
      <c r="D348" s="204" t="s">
        <v>12</v>
      </c>
      <c r="E348" s="204" t="s">
        <v>198</v>
      </c>
      <c r="F348" s="20"/>
      <c r="G348" s="7">
        <f>G349+G352</f>
        <v>7300</v>
      </c>
      <c r="H348" s="7">
        <f t="shared" ref="H348:I348" si="175">H349+H352</f>
        <v>5750</v>
      </c>
      <c r="I348" s="7">
        <f t="shared" si="175"/>
        <v>5750</v>
      </c>
    </row>
    <row r="349" spans="1:9" ht="47.25" x14ac:dyDescent="0.25">
      <c r="A349" s="203" t="s">
        <v>231</v>
      </c>
      <c r="B349" s="18"/>
      <c r="C349" s="204" t="s">
        <v>7</v>
      </c>
      <c r="D349" s="204" t="s">
        <v>12</v>
      </c>
      <c r="E349" s="204" t="s">
        <v>199</v>
      </c>
      <c r="F349" s="20"/>
      <c r="G349" s="7">
        <f>SUM(G350)</f>
        <v>6200</v>
      </c>
      <c r="H349" s="7">
        <f t="shared" ref="H349:I349" si="176">SUM(H350)</f>
        <v>5000</v>
      </c>
      <c r="I349" s="7">
        <f t="shared" si="176"/>
        <v>5000</v>
      </c>
    </row>
    <row r="350" spans="1:9" ht="31.5" x14ac:dyDescent="0.25">
      <c r="A350" s="203" t="s">
        <v>132</v>
      </c>
      <c r="B350" s="18"/>
      <c r="C350" s="204" t="s">
        <v>7</v>
      </c>
      <c r="D350" s="204" t="s">
        <v>12</v>
      </c>
      <c r="E350" s="204" t="s">
        <v>200</v>
      </c>
      <c r="F350" s="204"/>
      <c r="G350" s="7">
        <f>SUM(G351)</f>
        <v>6200</v>
      </c>
      <c r="H350" s="7">
        <f>SUM(H351)</f>
        <v>5000</v>
      </c>
      <c r="I350" s="7">
        <f>SUM(I351)</f>
        <v>5000</v>
      </c>
    </row>
    <row r="351" spans="1:9" ht="31.5" x14ac:dyDescent="0.25">
      <c r="A351" s="203" t="s">
        <v>91</v>
      </c>
      <c r="B351" s="18"/>
      <c r="C351" s="204" t="s">
        <v>7</v>
      </c>
      <c r="D351" s="204" t="s">
        <v>12</v>
      </c>
      <c r="E351" s="204" t="s">
        <v>200</v>
      </c>
      <c r="F351" s="204" t="s">
        <v>50</v>
      </c>
      <c r="G351" s="7">
        <v>6200</v>
      </c>
      <c r="H351" s="7">
        <v>5000</v>
      </c>
      <c r="I351" s="7">
        <v>5000</v>
      </c>
    </row>
    <row r="352" spans="1:9" ht="31.5" x14ac:dyDescent="0.25">
      <c r="A352" s="203" t="s">
        <v>232</v>
      </c>
      <c r="B352" s="18"/>
      <c r="C352" s="204" t="s">
        <v>7</v>
      </c>
      <c r="D352" s="204" t="s">
        <v>12</v>
      </c>
      <c r="E352" s="204" t="s">
        <v>201</v>
      </c>
      <c r="F352" s="204"/>
      <c r="G352" s="7">
        <f>G354</f>
        <v>1100</v>
      </c>
      <c r="H352" s="7">
        <f>H354</f>
        <v>750</v>
      </c>
      <c r="I352" s="7">
        <f>I354</f>
        <v>750</v>
      </c>
    </row>
    <row r="353" spans="1:9" ht="31.5" x14ac:dyDescent="0.25">
      <c r="A353" s="203" t="s">
        <v>132</v>
      </c>
      <c r="B353" s="18"/>
      <c r="C353" s="204" t="s">
        <v>7</v>
      </c>
      <c r="D353" s="204" t="s">
        <v>12</v>
      </c>
      <c r="E353" s="204" t="s">
        <v>202</v>
      </c>
      <c r="F353" s="204"/>
      <c r="G353" s="7">
        <f>SUM(G354)</f>
        <v>1100</v>
      </c>
      <c r="H353" s="7">
        <f t="shared" ref="H353:I353" si="177">SUM(H354)</f>
        <v>750</v>
      </c>
      <c r="I353" s="7">
        <f t="shared" si="177"/>
        <v>750</v>
      </c>
    </row>
    <row r="354" spans="1:9" ht="31.5" x14ac:dyDescent="0.25">
      <c r="A354" s="203" t="s">
        <v>91</v>
      </c>
      <c r="B354" s="18"/>
      <c r="C354" s="204" t="s">
        <v>7</v>
      </c>
      <c r="D354" s="204" t="s">
        <v>12</v>
      </c>
      <c r="E354" s="204" t="s">
        <v>202</v>
      </c>
      <c r="F354" s="204" t="s">
        <v>50</v>
      </c>
      <c r="G354" s="7">
        <v>1100</v>
      </c>
      <c r="H354" s="7">
        <v>750</v>
      </c>
      <c r="I354" s="7">
        <v>750</v>
      </c>
    </row>
    <row r="355" spans="1:9" x14ac:dyDescent="0.25">
      <c r="A355" s="203" t="s">
        <v>93</v>
      </c>
      <c r="B355" s="18"/>
      <c r="C355" s="204" t="s">
        <v>62</v>
      </c>
      <c r="D355" s="204"/>
      <c r="E355" s="20"/>
      <c r="F355" s="204"/>
      <c r="G355" s="7">
        <f>SUM(G356+G372+G428+G559)</f>
        <v>982204.9</v>
      </c>
      <c r="H355" s="7">
        <f>SUM(H356+H372+H428+H559)</f>
        <v>652293.4</v>
      </c>
      <c r="I355" s="7">
        <f>SUM(I356+I372+I428+I559)</f>
        <v>727306.1</v>
      </c>
    </row>
    <row r="356" spans="1:9" x14ac:dyDescent="0.25">
      <c r="A356" s="203" t="s">
        <v>67</v>
      </c>
      <c r="B356" s="18"/>
      <c r="C356" s="204" t="s">
        <v>62</v>
      </c>
      <c r="D356" s="204" t="s">
        <v>17</v>
      </c>
      <c r="E356" s="20"/>
      <c r="F356" s="204"/>
      <c r="G356" s="7">
        <f>SUM(G357)</f>
        <v>0</v>
      </c>
      <c r="H356" s="7">
        <f>SUM(H357)</f>
        <v>0</v>
      </c>
      <c r="I356" s="7">
        <f>SUM(I357)</f>
        <v>120846.5</v>
      </c>
    </row>
    <row r="357" spans="1:9" s="97" customFormat="1" ht="31.5" x14ac:dyDescent="0.25">
      <c r="A357" s="89" t="s">
        <v>727</v>
      </c>
      <c r="B357" s="107"/>
      <c r="C357" s="94" t="s">
        <v>62</v>
      </c>
      <c r="D357" s="94" t="s">
        <v>17</v>
      </c>
      <c r="E357" s="95" t="s">
        <v>162</v>
      </c>
      <c r="F357" s="94"/>
      <c r="G357" s="96">
        <f>G364+G368+G358</f>
        <v>0</v>
      </c>
      <c r="H357" s="96">
        <f>H364+H368+H358</f>
        <v>0</v>
      </c>
      <c r="I357" s="96">
        <f>I364+I368+I358</f>
        <v>120846.5</v>
      </c>
    </row>
    <row r="358" spans="1:9" s="97" customFormat="1" x14ac:dyDescent="0.25">
      <c r="A358" s="203" t="s">
        <v>167</v>
      </c>
      <c r="B358" s="18"/>
      <c r="C358" s="204" t="s">
        <v>94</v>
      </c>
      <c r="D358" s="204" t="s">
        <v>17</v>
      </c>
      <c r="E358" s="20" t="s">
        <v>961</v>
      </c>
      <c r="F358" s="94"/>
      <c r="G358" s="96">
        <f>G359</f>
        <v>0</v>
      </c>
      <c r="H358" s="96">
        <f t="shared" ref="H358:I360" si="178">H359</f>
        <v>0</v>
      </c>
      <c r="I358" s="96">
        <f t="shared" si="178"/>
        <v>33828.400000000001</v>
      </c>
    </row>
    <row r="359" spans="1:9" s="97" customFormat="1" x14ac:dyDescent="0.25">
      <c r="A359" s="203" t="s">
        <v>963</v>
      </c>
      <c r="B359" s="18"/>
      <c r="C359" s="204" t="s">
        <v>94</v>
      </c>
      <c r="D359" s="204" t="s">
        <v>17</v>
      </c>
      <c r="E359" s="20" t="s">
        <v>962</v>
      </c>
      <c r="F359" s="94"/>
      <c r="G359" s="96">
        <f>G360+G362</f>
        <v>0</v>
      </c>
      <c r="H359" s="96">
        <f t="shared" ref="H359:I359" si="179">H360+H362</f>
        <v>0</v>
      </c>
      <c r="I359" s="96">
        <f t="shared" si="179"/>
        <v>33828.400000000001</v>
      </c>
    </row>
    <row r="360" spans="1:9" s="97" customFormat="1" ht="31.5" x14ac:dyDescent="0.25">
      <c r="A360" s="203" t="s">
        <v>965</v>
      </c>
      <c r="B360" s="107"/>
      <c r="C360" s="204" t="s">
        <v>94</v>
      </c>
      <c r="D360" s="204" t="s">
        <v>17</v>
      </c>
      <c r="E360" s="20" t="s">
        <v>964</v>
      </c>
      <c r="F360" s="94"/>
      <c r="G360" s="96">
        <f t="shared" ref="G360" si="180">G361</f>
        <v>0</v>
      </c>
      <c r="H360" s="96">
        <f t="shared" si="178"/>
        <v>0</v>
      </c>
      <c r="I360" s="96">
        <f>I361</f>
        <v>33794.6</v>
      </c>
    </row>
    <row r="361" spans="1:9" s="97" customFormat="1" ht="31.5" x14ac:dyDescent="0.25">
      <c r="A361" s="2" t="s">
        <v>101</v>
      </c>
      <c r="B361" s="107"/>
      <c r="C361" s="204" t="s">
        <v>94</v>
      </c>
      <c r="D361" s="204" t="s">
        <v>17</v>
      </c>
      <c r="E361" s="20" t="s">
        <v>964</v>
      </c>
      <c r="F361" s="204" t="s">
        <v>96</v>
      </c>
      <c r="G361" s="96"/>
      <c r="H361" s="96"/>
      <c r="I361" s="96">
        <v>33794.6</v>
      </c>
    </row>
    <row r="362" spans="1:9" s="97" customFormat="1" ht="31.5" x14ac:dyDescent="0.25">
      <c r="A362" s="2" t="s">
        <v>989</v>
      </c>
      <c r="B362" s="107"/>
      <c r="C362" s="204" t="s">
        <v>94</v>
      </c>
      <c r="D362" s="204" t="s">
        <v>17</v>
      </c>
      <c r="E362" s="20" t="s">
        <v>988</v>
      </c>
      <c r="F362" s="204"/>
      <c r="G362" s="96">
        <f t="shared" ref="G362:H362" si="181">G363</f>
        <v>0</v>
      </c>
      <c r="H362" s="96">
        <f t="shared" si="181"/>
        <v>0</v>
      </c>
      <c r="I362" s="96">
        <f>I363</f>
        <v>33.799999999999997</v>
      </c>
    </row>
    <row r="363" spans="1:9" s="97" customFormat="1" ht="31.5" x14ac:dyDescent="0.25">
      <c r="A363" s="2" t="s">
        <v>101</v>
      </c>
      <c r="B363" s="107"/>
      <c r="C363" s="204" t="s">
        <v>94</v>
      </c>
      <c r="D363" s="204" t="s">
        <v>17</v>
      </c>
      <c r="E363" s="20" t="s">
        <v>988</v>
      </c>
      <c r="F363" s="204" t="s">
        <v>96</v>
      </c>
      <c r="G363" s="96"/>
      <c r="H363" s="96"/>
      <c r="I363" s="96">
        <v>33.799999999999997</v>
      </c>
    </row>
    <row r="364" spans="1:9" x14ac:dyDescent="0.25">
      <c r="A364" s="203" t="s">
        <v>207</v>
      </c>
      <c r="B364" s="18"/>
      <c r="C364" s="204" t="s">
        <v>94</v>
      </c>
      <c r="D364" s="204" t="s">
        <v>17</v>
      </c>
      <c r="E364" s="20" t="s">
        <v>295</v>
      </c>
      <c r="F364" s="204"/>
      <c r="G364" s="7">
        <f>G365</f>
        <v>0</v>
      </c>
      <c r="H364" s="7">
        <f t="shared" ref="H364:I365" si="182">H365</f>
        <v>0</v>
      </c>
      <c r="I364" s="7">
        <f t="shared" si="182"/>
        <v>87018.1</v>
      </c>
    </row>
    <row r="365" spans="1:9" ht="31.5" x14ac:dyDescent="0.25">
      <c r="A365" s="203" t="s">
        <v>605</v>
      </c>
      <c r="B365" s="18"/>
      <c r="C365" s="204" t="s">
        <v>94</v>
      </c>
      <c r="D365" s="204" t="s">
        <v>17</v>
      </c>
      <c r="E365" s="20" t="s">
        <v>338</v>
      </c>
      <c r="F365" s="204"/>
      <c r="G365" s="7">
        <f>G366</f>
        <v>0</v>
      </c>
      <c r="H365" s="7">
        <f t="shared" si="182"/>
        <v>0</v>
      </c>
      <c r="I365" s="7">
        <f t="shared" si="182"/>
        <v>87018.1</v>
      </c>
    </row>
    <row r="366" spans="1:9" ht="47.25" x14ac:dyDescent="0.25">
      <c r="A366" s="203" t="s">
        <v>339</v>
      </c>
      <c r="B366" s="18"/>
      <c r="C366" s="204" t="s">
        <v>94</v>
      </c>
      <c r="D366" s="204" t="s">
        <v>17</v>
      </c>
      <c r="E366" s="20" t="s">
        <v>606</v>
      </c>
      <c r="F366" s="204"/>
      <c r="G366" s="7">
        <f>G367</f>
        <v>0</v>
      </c>
      <c r="H366" s="7">
        <f t="shared" ref="H366:I366" si="183">H367</f>
        <v>0</v>
      </c>
      <c r="I366" s="7">
        <f t="shared" si="183"/>
        <v>87018.1</v>
      </c>
    </row>
    <row r="367" spans="1:9" ht="31.5" x14ac:dyDescent="0.25">
      <c r="A367" s="2" t="s">
        <v>101</v>
      </c>
      <c r="B367" s="18"/>
      <c r="C367" s="204" t="s">
        <v>94</v>
      </c>
      <c r="D367" s="204" t="s">
        <v>17</v>
      </c>
      <c r="E367" s="20" t="s">
        <v>606</v>
      </c>
      <c r="F367" s="204" t="s">
        <v>96</v>
      </c>
      <c r="G367" s="7">
        <v>0</v>
      </c>
      <c r="H367" s="7">
        <v>0</v>
      </c>
      <c r="I367" s="7">
        <v>87018.1</v>
      </c>
    </row>
    <row r="368" spans="1:9" hidden="1" x14ac:dyDescent="0.25">
      <c r="A368" s="203" t="s">
        <v>164</v>
      </c>
      <c r="B368" s="18"/>
      <c r="C368" s="204" t="s">
        <v>62</v>
      </c>
      <c r="D368" s="204" t="s">
        <v>17</v>
      </c>
      <c r="E368" s="20" t="s">
        <v>165</v>
      </c>
      <c r="F368" s="204"/>
      <c r="G368" s="7">
        <f>G369</f>
        <v>0</v>
      </c>
      <c r="H368" s="7">
        <f t="shared" ref="H368:I369" si="184">H369</f>
        <v>0</v>
      </c>
      <c r="I368" s="7">
        <f t="shared" si="184"/>
        <v>0</v>
      </c>
    </row>
    <row r="369" spans="1:9" ht="31.5" hidden="1" x14ac:dyDescent="0.25">
      <c r="A369" s="203" t="s">
        <v>163</v>
      </c>
      <c r="B369" s="18"/>
      <c r="C369" s="204" t="s">
        <v>94</v>
      </c>
      <c r="D369" s="204" t="s">
        <v>17</v>
      </c>
      <c r="E369" s="20" t="s">
        <v>166</v>
      </c>
      <c r="F369" s="204"/>
      <c r="G369" s="7">
        <f>G370</f>
        <v>0</v>
      </c>
      <c r="H369" s="7">
        <f t="shared" si="184"/>
        <v>0</v>
      </c>
      <c r="I369" s="7">
        <f t="shared" si="184"/>
        <v>0</v>
      </c>
    </row>
    <row r="370" spans="1:9" hidden="1" x14ac:dyDescent="0.25">
      <c r="A370" s="2" t="s">
        <v>18</v>
      </c>
      <c r="B370" s="18"/>
      <c r="C370" s="204" t="s">
        <v>94</v>
      </c>
      <c r="D370" s="204" t="s">
        <v>17</v>
      </c>
      <c r="E370" s="20" t="s">
        <v>260</v>
      </c>
      <c r="F370" s="204"/>
      <c r="G370" s="7">
        <f>SUM(G371)</f>
        <v>0</v>
      </c>
      <c r="H370" s="7">
        <f t="shared" ref="H370:I370" si="185">SUM(H371)</f>
        <v>0</v>
      </c>
      <c r="I370" s="7">
        <f t="shared" si="185"/>
        <v>0</v>
      </c>
    </row>
    <row r="371" spans="1:9" hidden="1" x14ac:dyDescent="0.25">
      <c r="A371" s="2" t="s">
        <v>10</v>
      </c>
      <c r="B371" s="18"/>
      <c r="C371" s="204" t="s">
        <v>94</v>
      </c>
      <c r="D371" s="204" t="s">
        <v>17</v>
      </c>
      <c r="E371" s="20" t="s">
        <v>260</v>
      </c>
      <c r="F371" s="204" t="s">
        <v>37</v>
      </c>
      <c r="G371" s="7"/>
      <c r="H371" s="7"/>
      <c r="I371" s="7"/>
    </row>
    <row r="372" spans="1:9" x14ac:dyDescent="0.25">
      <c r="A372" s="2" t="s">
        <v>68</v>
      </c>
      <c r="B372" s="3"/>
      <c r="C372" s="3" t="s">
        <v>62</v>
      </c>
      <c r="D372" s="3" t="s">
        <v>20</v>
      </c>
      <c r="E372" s="3"/>
      <c r="F372" s="3"/>
      <c r="G372" s="5">
        <f>G373+G380+G402+G407+G397</f>
        <v>263160.8</v>
      </c>
      <c r="H372" s="5">
        <f t="shared" ref="H372:I372" si="186">H373+H380+H402+H407+H397</f>
        <v>102112.6</v>
      </c>
      <c r="I372" s="5">
        <f t="shared" si="186"/>
        <v>103925.6</v>
      </c>
    </row>
    <row r="373" spans="1:9" s="97" customFormat="1" ht="31.5" x14ac:dyDescent="0.25">
      <c r="A373" s="89" t="s">
        <v>732</v>
      </c>
      <c r="B373" s="98"/>
      <c r="C373" s="98" t="s">
        <v>62</v>
      </c>
      <c r="D373" s="98" t="s">
        <v>20</v>
      </c>
      <c r="E373" s="98" t="s">
        <v>152</v>
      </c>
      <c r="F373" s="98"/>
      <c r="G373" s="99">
        <f>G374</f>
        <v>10372.6</v>
      </c>
      <c r="H373" s="99">
        <f t="shared" ref="H373:I373" si="187">H374</f>
        <v>2983.1</v>
      </c>
      <c r="I373" s="99">
        <f t="shared" si="187"/>
        <v>1300</v>
      </c>
    </row>
    <row r="374" spans="1:9" x14ac:dyDescent="0.25">
      <c r="A374" s="203" t="s">
        <v>164</v>
      </c>
      <c r="B374" s="3"/>
      <c r="C374" s="3" t="s">
        <v>62</v>
      </c>
      <c r="D374" s="3" t="s">
        <v>20</v>
      </c>
      <c r="E374" s="3" t="s">
        <v>185</v>
      </c>
      <c r="F374" s="3"/>
      <c r="G374" s="5">
        <f>G375</f>
        <v>10372.6</v>
      </c>
      <c r="H374" s="5">
        <f t="shared" ref="H374:I374" si="188">H375</f>
        <v>2983.1</v>
      </c>
      <c r="I374" s="5">
        <f t="shared" si="188"/>
        <v>1300</v>
      </c>
    </row>
    <row r="375" spans="1:9" ht="47.25" x14ac:dyDescent="0.25">
      <c r="A375" s="203" t="s">
        <v>245</v>
      </c>
      <c r="B375" s="3"/>
      <c r="C375" s="3" t="s">
        <v>62</v>
      </c>
      <c r="D375" s="3" t="s">
        <v>20</v>
      </c>
      <c r="E375" s="3" t="s">
        <v>203</v>
      </c>
      <c r="F375" s="3"/>
      <c r="G375" s="5">
        <f>SUM(G376)+G378</f>
        <v>10372.6</v>
      </c>
      <c r="H375" s="5">
        <f t="shared" ref="H375:I375" si="189">SUM(H376)+H378</f>
        <v>2983.1</v>
      </c>
      <c r="I375" s="5">
        <f t="shared" si="189"/>
        <v>1300</v>
      </c>
    </row>
    <row r="376" spans="1:9" x14ac:dyDescent="0.25">
      <c r="A376" s="203" t="s">
        <v>246</v>
      </c>
      <c r="B376" s="3"/>
      <c r="C376" s="3" t="s">
        <v>62</v>
      </c>
      <c r="D376" s="3" t="s">
        <v>20</v>
      </c>
      <c r="E376" s="3" t="s">
        <v>204</v>
      </c>
      <c r="F376" s="3"/>
      <c r="G376" s="5">
        <f>SUM(G377:G377)</f>
        <v>6993.1</v>
      </c>
      <c r="H376" s="5">
        <f>SUM(H377:H377)</f>
        <v>2983.1</v>
      </c>
      <c r="I376" s="5">
        <f>SUM(I377:I377)</f>
        <v>1300</v>
      </c>
    </row>
    <row r="377" spans="1:9" ht="31.5" x14ac:dyDescent="0.25">
      <c r="A377" s="2" t="s">
        <v>22</v>
      </c>
      <c r="B377" s="3"/>
      <c r="C377" s="3" t="s">
        <v>62</v>
      </c>
      <c r="D377" s="3" t="s">
        <v>20</v>
      </c>
      <c r="E377" s="3" t="s">
        <v>204</v>
      </c>
      <c r="F377" s="3" t="s">
        <v>32</v>
      </c>
      <c r="G377" s="5">
        <v>6993.1</v>
      </c>
      <c r="H377" s="5">
        <v>2983.1</v>
      </c>
      <c r="I377" s="5">
        <v>1300</v>
      </c>
    </row>
    <row r="378" spans="1:9" x14ac:dyDescent="0.25">
      <c r="A378" s="203" t="s">
        <v>247</v>
      </c>
      <c r="B378" s="3"/>
      <c r="C378" s="3" t="s">
        <v>62</v>
      </c>
      <c r="D378" s="3" t="s">
        <v>20</v>
      </c>
      <c r="E378" s="3" t="s">
        <v>248</v>
      </c>
      <c r="F378" s="3"/>
      <c r="G378" s="5">
        <f>G379</f>
        <v>3379.5</v>
      </c>
      <c r="H378" s="5"/>
      <c r="I378" s="5"/>
    </row>
    <row r="379" spans="1:9" ht="31.5" x14ac:dyDescent="0.25">
      <c r="A379" s="2" t="s">
        <v>22</v>
      </c>
      <c r="B379" s="3"/>
      <c r="C379" s="3" t="s">
        <v>62</v>
      </c>
      <c r="D379" s="3" t="s">
        <v>20</v>
      </c>
      <c r="E379" s="3" t="s">
        <v>248</v>
      </c>
      <c r="F379" s="3" t="s">
        <v>32</v>
      </c>
      <c r="G379" s="5">
        <v>3379.5</v>
      </c>
      <c r="H379" s="5"/>
      <c r="I379" s="5"/>
    </row>
    <row r="380" spans="1:9" s="97" customFormat="1" ht="31.5" x14ac:dyDescent="0.25">
      <c r="A380" s="89" t="s">
        <v>262</v>
      </c>
      <c r="B380" s="98"/>
      <c r="C380" s="98" t="s">
        <v>62</v>
      </c>
      <c r="D380" s="98" t="s">
        <v>20</v>
      </c>
      <c r="E380" s="98" t="s">
        <v>158</v>
      </c>
      <c r="F380" s="98"/>
      <c r="G380" s="99">
        <f>G390+G381</f>
        <v>198862.7</v>
      </c>
      <c r="H380" s="99">
        <f>H390+H381</f>
        <v>34666.5</v>
      </c>
      <c r="I380" s="99">
        <f>I390+I381</f>
        <v>553.1</v>
      </c>
    </row>
    <row r="381" spans="1:9" s="97" customFormat="1" x14ac:dyDescent="0.25">
      <c r="A381" s="75" t="s">
        <v>207</v>
      </c>
      <c r="B381" s="18"/>
      <c r="C381" s="3" t="s">
        <v>62</v>
      </c>
      <c r="D381" s="3" t="s">
        <v>20</v>
      </c>
      <c r="E381" s="20" t="s">
        <v>665</v>
      </c>
      <c r="F381" s="3"/>
      <c r="G381" s="5">
        <f>G382+G387+G385</f>
        <v>180161.7</v>
      </c>
      <c r="H381" s="5">
        <f t="shared" ref="H381:I381" si="190">H382+H387+H385</f>
        <v>553.1</v>
      </c>
      <c r="I381" s="5">
        <f t="shared" si="190"/>
        <v>553.1</v>
      </c>
    </row>
    <row r="382" spans="1:9" s="97" customFormat="1" ht="54" customHeight="1" x14ac:dyDescent="0.25">
      <c r="A382" s="135" t="s">
        <v>743</v>
      </c>
      <c r="B382" s="3"/>
      <c r="C382" s="3" t="s">
        <v>62</v>
      </c>
      <c r="D382" s="3" t="s">
        <v>20</v>
      </c>
      <c r="E382" s="20" t="s">
        <v>744</v>
      </c>
      <c r="F382" s="3"/>
      <c r="G382" s="5">
        <f>G383</f>
        <v>180.2</v>
      </c>
      <c r="H382" s="5"/>
      <c r="I382" s="5"/>
    </row>
    <row r="383" spans="1:9" s="97" customFormat="1" ht="56.25" customHeight="1" x14ac:dyDescent="0.25">
      <c r="A383" s="136" t="s">
        <v>745</v>
      </c>
      <c r="B383" s="3"/>
      <c r="C383" s="3" t="s">
        <v>62</v>
      </c>
      <c r="D383" s="3" t="s">
        <v>20</v>
      </c>
      <c r="E383" s="20" t="s">
        <v>746</v>
      </c>
      <c r="F383" s="3"/>
      <c r="G383" s="5">
        <f>G384</f>
        <v>180.2</v>
      </c>
      <c r="H383" s="5"/>
      <c r="I383" s="5"/>
    </row>
    <row r="384" spans="1:9" s="97" customFormat="1" ht="23.25" customHeight="1" x14ac:dyDescent="0.25">
      <c r="A384" s="21" t="s">
        <v>101</v>
      </c>
      <c r="B384" s="3"/>
      <c r="C384" s="3" t="s">
        <v>62</v>
      </c>
      <c r="D384" s="3" t="s">
        <v>20</v>
      </c>
      <c r="E384" s="20" t="s">
        <v>746</v>
      </c>
      <c r="F384" s="3" t="s">
        <v>96</v>
      </c>
      <c r="G384" s="5">
        <v>180.2</v>
      </c>
      <c r="H384" s="5"/>
      <c r="I384" s="5"/>
    </row>
    <row r="385" spans="1:9" s="97" customFormat="1" ht="94.5" x14ac:dyDescent="0.25">
      <c r="A385" s="21" t="s">
        <v>991</v>
      </c>
      <c r="B385" s="3"/>
      <c r="C385" s="3" t="s">
        <v>62</v>
      </c>
      <c r="D385" s="3" t="s">
        <v>20</v>
      </c>
      <c r="E385" s="20" t="s">
        <v>990</v>
      </c>
      <c r="F385" s="3"/>
      <c r="G385" s="5">
        <f>G386</f>
        <v>179981.5</v>
      </c>
      <c r="H385" s="5">
        <f t="shared" ref="H385:I385" si="191">H386</f>
        <v>0</v>
      </c>
      <c r="I385" s="5">
        <f t="shared" si="191"/>
        <v>0</v>
      </c>
    </row>
    <row r="386" spans="1:9" s="97" customFormat="1" ht="23.25" customHeight="1" x14ac:dyDescent="0.25">
      <c r="A386" s="21" t="s">
        <v>101</v>
      </c>
      <c r="B386" s="3"/>
      <c r="C386" s="3" t="s">
        <v>62</v>
      </c>
      <c r="D386" s="3" t="s">
        <v>20</v>
      </c>
      <c r="E386" s="20" t="s">
        <v>990</v>
      </c>
      <c r="F386" s="3" t="s">
        <v>96</v>
      </c>
      <c r="G386" s="5">
        <v>179981.5</v>
      </c>
      <c r="H386" s="5"/>
      <c r="I386" s="5"/>
    </row>
    <row r="387" spans="1:9" s="97" customFormat="1" ht="31.5" x14ac:dyDescent="0.25">
      <c r="A387" s="2" t="s">
        <v>704</v>
      </c>
      <c r="B387" s="3"/>
      <c r="C387" s="3" t="s">
        <v>62</v>
      </c>
      <c r="D387" s="3" t="s">
        <v>20</v>
      </c>
      <c r="E387" s="3" t="s">
        <v>699</v>
      </c>
      <c r="F387" s="3"/>
      <c r="G387" s="5">
        <f>G388</f>
        <v>0</v>
      </c>
      <c r="H387" s="5">
        <f t="shared" ref="H387:I388" si="192">H388</f>
        <v>553.1</v>
      </c>
      <c r="I387" s="5">
        <f t="shared" si="192"/>
        <v>553.1</v>
      </c>
    </row>
    <row r="388" spans="1:9" s="97" customFormat="1" ht="63" x14ac:dyDescent="0.25">
      <c r="A388" s="2" t="s">
        <v>701</v>
      </c>
      <c r="B388" s="3"/>
      <c r="C388" s="3" t="s">
        <v>62</v>
      </c>
      <c r="D388" s="3" t="s">
        <v>20</v>
      </c>
      <c r="E388" s="3" t="s">
        <v>700</v>
      </c>
      <c r="F388" s="3"/>
      <c r="G388" s="5">
        <f>G389</f>
        <v>0</v>
      </c>
      <c r="H388" s="5">
        <f t="shared" si="192"/>
        <v>553.1</v>
      </c>
      <c r="I388" s="5">
        <f t="shared" si="192"/>
        <v>553.1</v>
      </c>
    </row>
    <row r="389" spans="1:9" s="97" customFormat="1" ht="18.75" customHeight="1" x14ac:dyDescent="0.25">
      <c r="A389" s="2" t="s">
        <v>101</v>
      </c>
      <c r="B389" s="3"/>
      <c r="C389" s="3" t="s">
        <v>62</v>
      </c>
      <c r="D389" s="3" t="s">
        <v>20</v>
      </c>
      <c r="E389" s="3" t="s">
        <v>700</v>
      </c>
      <c r="F389" s="3" t="s">
        <v>96</v>
      </c>
      <c r="G389" s="5"/>
      <c r="H389" s="5">
        <v>553.1</v>
      </c>
      <c r="I389" s="5">
        <v>553.1</v>
      </c>
    </row>
    <row r="390" spans="1:9" x14ac:dyDescent="0.25">
      <c r="A390" s="22" t="s">
        <v>321</v>
      </c>
      <c r="B390" s="3"/>
      <c r="C390" s="3" t="s">
        <v>62</v>
      </c>
      <c r="D390" s="3" t="s">
        <v>20</v>
      </c>
      <c r="E390" s="4" t="s">
        <v>322</v>
      </c>
      <c r="F390" s="3"/>
      <c r="G390" s="5">
        <f>G391+G394</f>
        <v>18701</v>
      </c>
      <c r="H390" s="5">
        <f>H391+H394</f>
        <v>34113.4</v>
      </c>
      <c r="I390" s="5">
        <f>I391+I394</f>
        <v>0</v>
      </c>
    </row>
    <row r="391" spans="1:9" ht="31.5" x14ac:dyDescent="0.25">
      <c r="A391" s="51" t="s">
        <v>707</v>
      </c>
      <c r="B391" s="3"/>
      <c r="C391" s="3" t="s">
        <v>62</v>
      </c>
      <c r="D391" s="3" t="s">
        <v>20</v>
      </c>
      <c r="E391" s="20" t="s">
        <v>327</v>
      </c>
      <c r="F391" s="3"/>
      <c r="G391" s="5">
        <f>G392</f>
        <v>8822.5</v>
      </c>
      <c r="H391" s="5">
        <f t="shared" ref="H391:I391" si="193">H392</f>
        <v>26574.799999999999</v>
      </c>
      <c r="I391" s="5">
        <f t="shared" si="193"/>
        <v>0</v>
      </c>
    </row>
    <row r="392" spans="1:9" ht="31.5" x14ac:dyDescent="0.25">
      <c r="A392" s="51" t="s">
        <v>325</v>
      </c>
      <c r="B392" s="3"/>
      <c r="C392" s="3" t="s">
        <v>62</v>
      </c>
      <c r="D392" s="3" t="s">
        <v>20</v>
      </c>
      <c r="E392" s="20" t="s">
        <v>328</v>
      </c>
      <c r="F392" s="3"/>
      <c r="G392" s="5">
        <f>G393</f>
        <v>8822.5</v>
      </c>
      <c r="H392" s="5">
        <f t="shared" ref="H392:I392" si="194">H393</f>
        <v>26574.799999999999</v>
      </c>
      <c r="I392" s="5">
        <f t="shared" si="194"/>
        <v>0</v>
      </c>
    </row>
    <row r="393" spans="1:9" ht="24" customHeight="1" x14ac:dyDescent="0.25">
      <c r="A393" s="21" t="s">
        <v>101</v>
      </c>
      <c r="B393" s="3"/>
      <c r="C393" s="3" t="s">
        <v>62</v>
      </c>
      <c r="D393" s="3" t="s">
        <v>20</v>
      </c>
      <c r="E393" s="20" t="s">
        <v>328</v>
      </c>
      <c r="F393" s="3" t="s">
        <v>96</v>
      </c>
      <c r="G393" s="5">
        <v>8822.5</v>
      </c>
      <c r="H393" s="5">
        <v>26574.799999999999</v>
      </c>
      <c r="I393" s="5"/>
    </row>
    <row r="394" spans="1:9" x14ac:dyDescent="0.25">
      <c r="A394" s="51" t="s">
        <v>331</v>
      </c>
      <c r="B394" s="48"/>
      <c r="C394" s="3" t="s">
        <v>62</v>
      </c>
      <c r="D394" s="3" t="s">
        <v>20</v>
      </c>
      <c r="E394" s="20" t="s">
        <v>332</v>
      </c>
      <c r="F394" s="48"/>
      <c r="G394" s="5">
        <f>G395</f>
        <v>9878.5</v>
      </c>
      <c r="H394" s="5">
        <f t="shared" ref="H394:I395" si="195">H395</f>
        <v>7538.6</v>
      </c>
      <c r="I394" s="5">
        <f t="shared" si="195"/>
        <v>0</v>
      </c>
    </row>
    <row r="395" spans="1:9" ht="31.5" x14ac:dyDescent="0.25">
      <c r="A395" s="51" t="s">
        <v>325</v>
      </c>
      <c r="B395" s="48"/>
      <c r="C395" s="3" t="s">
        <v>62</v>
      </c>
      <c r="D395" s="3" t="s">
        <v>20</v>
      </c>
      <c r="E395" s="20" t="s">
        <v>333</v>
      </c>
      <c r="F395" s="48"/>
      <c r="G395" s="5">
        <f>G396</f>
        <v>9878.5</v>
      </c>
      <c r="H395" s="5">
        <f t="shared" si="195"/>
        <v>7538.6</v>
      </c>
      <c r="I395" s="5">
        <f t="shared" si="195"/>
        <v>0</v>
      </c>
    </row>
    <row r="396" spans="1:9" ht="31.5" x14ac:dyDescent="0.25">
      <c r="A396" s="21" t="s">
        <v>101</v>
      </c>
      <c r="B396" s="48"/>
      <c r="C396" s="3" t="s">
        <v>62</v>
      </c>
      <c r="D396" s="3" t="s">
        <v>20</v>
      </c>
      <c r="E396" s="20" t="s">
        <v>333</v>
      </c>
      <c r="F396" s="3" t="s">
        <v>96</v>
      </c>
      <c r="G396" s="5">
        <v>9878.5</v>
      </c>
      <c r="H396" s="5">
        <v>7538.6</v>
      </c>
      <c r="I396" s="5"/>
    </row>
    <row r="397" spans="1:9" ht="31.5" x14ac:dyDescent="0.25">
      <c r="A397" s="89" t="s">
        <v>565</v>
      </c>
      <c r="B397" s="48"/>
      <c r="C397" s="3" t="s">
        <v>62</v>
      </c>
      <c r="D397" s="3" t="s">
        <v>20</v>
      </c>
      <c r="E397" s="20" t="s">
        <v>265</v>
      </c>
      <c r="F397" s="3"/>
      <c r="G397" s="5">
        <f>G398</f>
        <v>355</v>
      </c>
      <c r="H397" s="5">
        <f t="shared" ref="H397:I400" si="196">H398</f>
        <v>0</v>
      </c>
      <c r="I397" s="5">
        <f t="shared" si="196"/>
        <v>0</v>
      </c>
    </row>
    <row r="398" spans="1:9" x14ac:dyDescent="0.25">
      <c r="A398" s="203" t="s">
        <v>168</v>
      </c>
      <c r="B398" s="48"/>
      <c r="C398" s="3" t="s">
        <v>62</v>
      </c>
      <c r="D398" s="3" t="s">
        <v>20</v>
      </c>
      <c r="E398" s="20" t="s">
        <v>571</v>
      </c>
      <c r="F398" s="3"/>
      <c r="G398" s="5">
        <f>G399</f>
        <v>355</v>
      </c>
      <c r="H398" s="5">
        <f t="shared" si="196"/>
        <v>0</v>
      </c>
      <c r="I398" s="5">
        <f t="shared" si="196"/>
        <v>0</v>
      </c>
    </row>
    <row r="399" spans="1:9" ht="31.5" x14ac:dyDescent="0.25">
      <c r="A399" s="203" t="s">
        <v>572</v>
      </c>
      <c r="B399" s="48"/>
      <c r="C399" s="3" t="s">
        <v>62</v>
      </c>
      <c r="D399" s="3" t="s">
        <v>20</v>
      </c>
      <c r="E399" s="20" t="s">
        <v>573</v>
      </c>
      <c r="F399" s="3"/>
      <c r="G399" s="5">
        <f>G400</f>
        <v>355</v>
      </c>
      <c r="H399" s="5">
        <f t="shared" si="196"/>
        <v>0</v>
      </c>
      <c r="I399" s="5">
        <f t="shared" si="196"/>
        <v>0</v>
      </c>
    </row>
    <row r="400" spans="1:9" x14ac:dyDescent="0.25">
      <c r="A400" s="21" t="s">
        <v>18</v>
      </c>
      <c r="B400" s="48"/>
      <c r="C400" s="3" t="s">
        <v>62</v>
      </c>
      <c r="D400" s="3" t="s">
        <v>20</v>
      </c>
      <c r="E400" s="20" t="s">
        <v>574</v>
      </c>
      <c r="F400" s="3"/>
      <c r="G400" s="5">
        <f>G401</f>
        <v>355</v>
      </c>
      <c r="H400" s="5">
        <f t="shared" si="196"/>
        <v>0</v>
      </c>
      <c r="I400" s="5">
        <f t="shared" si="196"/>
        <v>0</v>
      </c>
    </row>
    <row r="401" spans="1:9" ht="31.5" x14ac:dyDescent="0.25">
      <c r="A401" s="2" t="s">
        <v>22</v>
      </c>
      <c r="B401" s="48"/>
      <c r="C401" s="3" t="s">
        <v>62</v>
      </c>
      <c r="D401" s="3" t="s">
        <v>20</v>
      </c>
      <c r="E401" s="20" t="s">
        <v>574</v>
      </c>
      <c r="F401" s="3" t="s">
        <v>32</v>
      </c>
      <c r="G401" s="5">
        <v>355</v>
      </c>
      <c r="H401" s="5"/>
      <c r="I401" s="5"/>
    </row>
    <row r="402" spans="1:9" s="97" customFormat="1" ht="31.5" x14ac:dyDescent="0.25">
      <c r="A402" s="101" t="s">
        <v>275</v>
      </c>
      <c r="B402" s="98"/>
      <c r="C402" s="98" t="s">
        <v>62</v>
      </c>
      <c r="D402" s="98" t="s">
        <v>20</v>
      </c>
      <c r="E402" s="98" t="s">
        <v>209</v>
      </c>
      <c r="F402" s="98"/>
      <c r="G402" s="99">
        <f>G403</f>
        <v>1899.3</v>
      </c>
      <c r="H402" s="99">
        <f t="shared" ref="H402:I402" si="197">H403</f>
        <v>1900</v>
      </c>
      <c r="I402" s="99">
        <f t="shared" si="197"/>
        <v>1900</v>
      </c>
    </row>
    <row r="403" spans="1:9" x14ac:dyDescent="0.25">
      <c r="A403" s="203" t="s">
        <v>168</v>
      </c>
      <c r="B403" s="3"/>
      <c r="C403" s="3" t="s">
        <v>62</v>
      </c>
      <c r="D403" s="3" t="s">
        <v>20</v>
      </c>
      <c r="E403" s="3" t="s">
        <v>211</v>
      </c>
      <c r="F403" s="3"/>
      <c r="G403" s="5">
        <f>G404</f>
        <v>1899.3</v>
      </c>
      <c r="H403" s="5">
        <f t="shared" ref="H403:I403" si="198">H404</f>
        <v>1900</v>
      </c>
      <c r="I403" s="5">
        <f t="shared" si="198"/>
        <v>1900</v>
      </c>
    </row>
    <row r="404" spans="1:9" ht="31.5" x14ac:dyDescent="0.25">
      <c r="A404" s="203" t="s">
        <v>249</v>
      </c>
      <c r="B404" s="3"/>
      <c r="C404" s="3" t="s">
        <v>62</v>
      </c>
      <c r="D404" s="3" t="s">
        <v>20</v>
      </c>
      <c r="E404" s="3" t="s">
        <v>210</v>
      </c>
      <c r="F404" s="3"/>
      <c r="G404" s="5">
        <f>G405</f>
        <v>1899.3</v>
      </c>
      <c r="H404" s="5">
        <f t="shared" ref="H404:I404" si="199">H405</f>
        <v>1900</v>
      </c>
      <c r="I404" s="5">
        <f t="shared" si="199"/>
        <v>1900</v>
      </c>
    </row>
    <row r="405" spans="1:9" x14ac:dyDescent="0.25">
      <c r="A405" s="203" t="s">
        <v>544</v>
      </c>
      <c r="B405" s="3"/>
      <c r="C405" s="3" t="s">
        <v>62</v>
      </c>
      <c r="D405" s="3" t="s">
        <v>20</v>
      </c>
      <c r="E405" s="3" t="s">
        <v>543</v>
      </c>
      <c r="F405" s="3"/>
      <c r="G405" s="5">
        <f>G406</f>
        <v>1899.3</v>
      </c>
      <c r="H405" s="5">
        <f t="shared" ref="H405:I405" si="200">H406</f>
        <v>1900</v>
      </c>
      <c r="I405" s="5">
        <f t="shared" si="200"/>
        <v>1900</v>
      </c>
    </row>
    <row r="406" spans="1:9" ht="31.5" x14ac:dyDescent="0.25">
      <c r="A406" s="2" t="s">
        <v>22</v>
      </c>
      <c r="B406" s="3"/>
      <c r="C406" s="3" t="s">
        <v>62</v>
      </c>
      <c r="D406" s="3" t="s">
        <v>20</v>
      </c>
      <c r="E406" s="3" t="s">
        <v>543</v>
      </c>
      <c r="F406" s="3" t="s">
        <v>32</v>
      </c>
      <c r="G406" s="5">
        <v>1899.3</v>
      </c>
      <c r="H406" s="5">
        <v>1900</v>
      </c>
      <c r="I406" s="5">
        <v>1900</v>
      </c>
    </row>
    <row r="407" spans="1:9" s="97" customFormat="1" ht="31.5" x14ac:dyDescent="0.25">
      <c r="A407" s="101" t="s">
        <v>268</v>
      </c>
      <c r="B407" s="98"/>
      <c r="C407" s="98" t="s">
        <v>62</v>
      </c>
      <c r="D407" s="98" t="s">
        <v>20</v>
      </c>
      <c r="E407" s="98" t="s">
        <v>267</v>
      </c>
      <c r="F407" s="98"/>
      <c r="G407" s="99">
        <f>G412+G418+G408</f>
        <v>51671.199999999997</v>
      </c>
      <c r="H407" s="99">
        <f>H412+H418+H408</f>
        <v>62563</v>
      </c>
      <c r="I407" s="99">
        <f>I412+I418+I408</f>
        <v>100172.5</v>
      </c>
    </row>
    <row r="408" spans="1:9" s="97" customFormat="1" x14ac:dyDescent="0.25">
      <c r="A408" s="138" t="s">
        <v>167</v>
      </c>
      <c r="B408" s="98"/>
      <c r="C408" s="3" t="s">
        <v>62</v>
      </c>
      <c r="D408" s="3" t="s">
        <v>20</v>
      </c>
      <c r="E408" s="3" t="s">
        <v>750</v>
      </c>
      <c r="F408" s="98"/>
      <c r="G408" s="5">
        <f>G409</f>
        <v>0</v>
      </c>
      <c r="H408" s="5">
        <f t="shared" ref="H408:I408" si="201">H409</f>
        <v>29704.9</v>
      </c>
      <c r="I408" s="5">
        <f t="shared" si="201"/>
        <v>39688.5</v>
      </c>
    </row>
    <row r="409" spans="1:9" s="97" customFormat="1" x14ac:dyDescent="0.25">
      <c r="A409" s="2" t="s">
        <v>751</v>
      </c>
      <c r="B409" s="98"/>
      <c r="C409" s="3" t="s">
        <v>62</v>
      </c>
      <c r="D409" s="3" t="s">
        <v>20</v>
      </c>
      <c r="E409" s="3" t="s">
        <v>752</v>
      </c>
      <c r="F409" s="98"/>
      <c r="G409" s="5">
        <f>G410</f>
        <v>0</v>
      </c>
      <c r="H409" s="5">
        <f t="shared" ref="H409:I409" si="202">H410</f>
        <v>29704.9</v>
      </c>
      <c r="I409" s="5">
        <f t="shared" si="202"/>
        <v>39688.5</v>
      </c>
    </row>
    <row r="410" spans="1:9" s="97" customFormat="1" x14ac:dyDescent="0.25">
      <c r="A410" s="2" t="s">
        <v>749</v>
      </c>
      <c r="B410" s="98"/>
      <c r="C410" s="3" t="s">
        <v>62</v>
      </c>
      <c r="D410" s="3" t="s">
        <v>20</v>
      </c>
      <c r="E410" s="3" t="s">
        <v>863</v>
      </c>
      <c r="F410" s="98"/>
      <c r="G410" s="137">
        <f>SUM(G411)</f>
        <v>0</v>
      </c>
      <c r="H410" s="137">
        <f t="shared" ref="H410:I410" si="203">SUM(H411)</f>
        <v>29704.9</v>
      </c>
      <c r="I410" s="137">
        <f t="shared" si="203"/>
        <v>39688.5</v>
      </c>
    </row>
    <row r="411" spans="1:9" s="97" customFormat="1" ht="31.5" x14ac:dyDescent="0.25">
      <c r="A411" s="22" t="s">
        <v>22</v>
      </c>
      <c r="B411" s="98"/>
      <c r="C411" s="3" t="s">
        <v>62</v>
      </c>
      <c r="D411" s="3" t="s">
        <v>20</v>
      </c>
      <c r="E411" s="3" t="s">
        <v>863</v>
      </c>
      <c r="F411" s="3" t="s">
        <v>32</v>
      </c>
      <c r="G411" s="137"/>
      <c r="H411" s="137">
        <v>29704.9</v>
      </c>
      <c r="I411" s="137">
        <v>39688.5</v>
      </c>
    </row>
    <row r="412" spans="1:9" x14ac:dyDescent="0.25">
      <c r="A412" s="21" t="s">
        <v>207</v>
      </c>
      <c r="B412" s="3"/>
      <c r="C412" s="3" t="s">
        <v>62</v>
      </c>
      <c r="D412" s="3" t="s">
        <v>20</v>
      </c>
      <c r="E412" s="20" t="s">
        <v>545</v>
      </c>
      <c r="F412" s="20"/>
      <c r="G412" s="5">
        <f>G413</f>
        <v>15515.1</v>
      </c>
      <c r="H412" s="5">
        <f t="shared" ref="H412:I412" si="204">H413</f>
        <v>8405</v>
      </c>
      <c r="I412" s="5">
        <f t="shared" si="204"/>
        <v>15906.7</v>
      </c>
    </row>
    <row r="413" spans="1:9" ht="31.5" x14ac:dyDescent="0.25">
      <c r="A413" s="203" t="s">
        <v>546</v>
      </c>
      <c r="B413" s="48"/>
      <c r="C413" s="3" t="s">
        <v>62</v>
      </c>
      <c r="D413" s="3" t="s">
        <v>20</v>
      </c>
      <c r="E413" s="20" t="s">
        <v>547</v>
      </c>
      <c r="F413" s="20"/>
      <c r="G413" s="5">
        <f>G414+G416</f>
        <v>15515.1</v>
      </c>
      <c r="H413" s="5">
        <f t="shared" ref="H413:I413" si="205">H414+H416</f>
        <v>8405</v>
      </c>
      <c r="I413" s="5">
        <f t="shared" si="205"/>
        <v>15906.7</v>
      </c>
    </row>
    <row r="414" spans="1:9" ht="63" x14ac:dyDescent="0.25">
      <c r="A414" s="203" t="s">
        <v>548</v>
      </c>
      <c r="B414" s="48"/>
      <c r="C414" s="3" t="s">
        <v>62</v>
      </c>
      <c r="D414" s="3" t="s">
        <v>20</v>
      </c>
      <c r="E414" s="20" t="s">
        <v>549</v>
      </c>
      <c r="F414" s="20"/>
      <c r="G414" s="5">
        <f>G415</f>
        <v>2400.6</v>
      </c>
      <c r="H414" s="5">
        <f>H415</f>
        <v>8405</v>
      </c>
      <c r="I414" s="5">
        <f>I415</f>
        <v>15906.7</v>
      </c>
    </row>
    <row r="415" spans="1:9" ht="31.5" x14ac:dyDescent="0.25">
      <c r="A415" s="22" t="s">
        <v>22</v>
      </c>
      <c r="B415" s="48"/>
      <c r="C415" s="3" t="s">
        <v>62</v>
      </c>
      <c r="D415" s="3" t="s">
        <v>20</v>
      </c>
      <c r="E415" s="20" t="s">
        <v>549</v>
      </c>
      <c r="F415" s="20">
        <v>200</v>
      </c>
      <c r="G415" s="5">
        <v>2400.6</v>
      </c>
      <c r="H415" s="5">
        <v>8405</v>
      </c>
      <c r="I415" s="5">
        <v>15906.7</v>
      </c>
    </row>
    <row r="416" spans="1:9" ht="94.5" x14ac:dyDescent="0.25">
      <c r="A416" s="22" t="s">
        <v>992</v>
      </c>
      <c r="B416" s="48"/>
      <c r="C416" s="3" t="s">
        <v>62</v>
      </c>
      <c r="D416" s="3" t="s">
        <v>20</v>
      </c>
      <c r="E416" s="20" t="s">
        <v>993</v>
      </c>
      <c r="F416" s="20"/>
      <c r="G416" s="5">
        <f>G417</f>
        <v>13114.5</v>
      </c>
      <c r="H416" s="5"/>
      <c r="I416" s="5"/>
    </row>
    <row r="417" spans="1:9" ht="31.5" x14ac:dyDescent="0.25">
      <c r="A417" s="22" t="s">
        <v>22</v>
      </c>
      <c r="B417" s="48"/>
      <c r="C417" s="3" t="s">
        <v>62</v>
      </c>
      <c r="D417" s="3" t="s">
        <v>20</v>
      </c>
      <c r="E417" s="20" t="s">
        <v>993</v>
      </c>
      <c r="F417" s="20">
        <v>200</v>
      </c>
      <c r="G417" s="5">
        <v>13114.5</v>
      </c>
      <c r="H417" s="5"/>
      <c r="I417" s="5"/>
    </row>
    <row r="418" spans="1:9" x14ac:dyDescent="0.25">
      <c r="A418" s="203" t="s">
        <v>168</v>
      </c>
      <c r="B418" s="48"/>
      <c r="C418" s="3" t="s">
        <v>62</v>
      </c>
      <c r="D418" s="3" t="s">
        <v>20</v>
      </c>
      <c r="E418" s="20" t="s">
        <v>550</v>
      </c>
      <c r="F418" s="20"/>
      <c r="G418" s="5">
        <f>G419+G422+G425</f>
        <v>36156.1</v>
      </c>
      <c r="H418" s="5">
        <f t="shared" ref="H418:I418" si="206">H419+H422+H425</f>
        <v>24453.1</v>
      </c>
      <c r="I418" s="5">
        <f t="shared" si="206"/>
        <v>44577.3</v>
      </c>
    </row>
    <row r="419" spans="1:9" ht="31.5" x14ac:dyDescent="0.25">
      <c r="A419" s="203" t="s">
        <v>553</v>
      </c>
      <c r="B419" s="48"/>
      <c r="C419" s="3" t="s">
        <v>62</v>
      </c>
      <c r="D419" s="3" t="s">
        <v>20</v>
      </c>
      <c r="E419" s="20" t="s">
        <v>554</v>
      </c>
      <c r="F419" s="20"/>
      <c r="G419" s="5">
        <f>G420</f>
        <v>13032.6</v>
      </c>
      <c r="H419" s="5">
        <f t="shared" ref="H419:I420" si="207">H420</f>
        <v>17077.3</v>
      </c>
      <c r="I419" s="5">
        <f t="shared" si="207"/>
        <v>17077.3</v>
      </c>
    </row>
    <row r="420" spans="1:9" x14ac:dyDescent="0.25">
      <c r="A420" s="21" t="s">
        <v>18</v>
      </c>
      <c r="B420" s="48"/>
      <c r="C420" s="3" t="s">
        <v>62</v>
      </c>
      <c r="D420" s="3" t="s">
        <v>20</v>
      </c>
      <c r="E420" s="20" t="s">
        <v>555</v>
      </c>
      <c r="F420" s="20"/>
      <c r="G420" s="5">
        <f>G421</f>
        <v>13032.6</v>
      </c>
      <c r="H420" s="5">
        <f t="shared" si="207"/>
        <v>17077.3</v>
      </c>
      <c r="I420" s="5">
        <f t="shared" si="207"/>
        <v>17077.3</v>
      </c>
    </row>
    <row r="421" spans="1:9" ht="31.5" x14ac:dyDescent="0.25">
      <c r="A421" s="22" t="s">
        <v>22</v>
      </c>
      <c r="B421" s="48"/>
      <c r="C421" s="3" t="s">
        <v>62</v>
      </c>
      <c r="D421" s="3" t="s">
        <v>20</v>
      </c>
      <c r="E421" s="20" t="s">
        <v>555</v>
      </c>
      <c r="F421" s="20">
        <v>200</v>
      </c>
      <c r="G421" s="5">
        <v>13032.6</v>
      </c>
      <c r="H421" s="5">
        <v>17077.3</v>
      </c>
      <c r="I421" s="5">
        <v>17077.3</v>
      </c>
    </row>
    <row r="422" spans="1:9" ht="31.5" x14ac:dyDescent="0.25">
      <c r="A422" s="22" t="s">
        <v>556</v>
      </c>
      <c r="B422" s="48"/>
      <c r="C422" s="3" t="s">
        <v>62</v>
      </c>
      <c r="D422" s="3" t="s">
        <v>20</v>
      </c>
      <c r="E422" s="20" t="s">
        <v>557</v>
      </c>
      <c r="F422" s="20"/>
      <c r="G422" s="5">
        <f>G423</f>
        <v>23123.5</v>
      </c>
      <c r="H422" s="5">
        <f t="shared" ref="H422:I423" si="208">H423</f>
        <v>7375.8</v>
      </c>
      <c r="I422" s="5">
        <f t="shared" si="208"/>
        <v>27500</v>
      </c>
    </row>
    <row r="423" spans="1:9" x14ac:dyDescent="0.25">
      <c r="A423" s="21" t="s">
        <v>18</v>
      </c>
      <c r="B423" s="48"/>
      <c r="C423" s="3" t="s">
        <v>62</v>
      </c>
      <c r="D423" s="3" t="s">
        <v>20</v>
      </c>
      <c r="E423" s="20" t="s">
        <v>558</v>
      </c>
      <c r="F423" s="20"/>
      <c r="G423" s="5">
        <f>G424</f>
        <v>23123.5</v>
      </c>
      <c r="H423" s="5">
        <f t="shared" si="208"/>
        <v>7375.8</v>
      </c>
      <c r="I423" s="5">
        <f t="shared" si="208"/>
        <v>27500</v>
      </c>
    </row>
    <row r="424" spans="1:9" ht="31.5" x14ac:dyDescent="0.25">
      <c r="A424" s="22" t="s">
        <v>22</v>
      </c>
      <c r="B424" s="48"/>
      <c r="C424" s="3" t="s">
        <v>62</v>
      </c>
      <c r="D424" s="3" t="s">
        <v>20</v>
      </c>
      <c r="E424" s="20" t="s">
        <v>558</v>
      </c>
      <c r="F424" s="20">
        <v>200</v>
      </c>
      <c r="G424" s="5">
        <v>23123.5</v>
      </c>
      <c r="H424" s="5">
        <v>7375.8</v>
      </c>
      <c r="I424" s="5">
        <v>27500</v>
      </c>
    </row>
    <row r="425" spans="1:9" ht="31.5" hidden="1" x14ac:dyDescent="0.25">
      <c r="A425" s="22" t="s">
        <v>580</v>
      </c>
      <c r="B425" s="48"/>
      <c r="C425" s="3" t="s">
        <v>62</v>
      </c>
      <c r="D425" s="3" t="s">
        <v>20</v>
      </c>
      <c r="E425" s="20" t="s">
        <v>581</v>
      </c>
      <c r="F425" s="20"/>
      <c r="G425" s="5">
        <f>G426</f>
        <v>0</v>
      </c>
      <c r="H425" s="5"/>
      <c r="I425" s="5"/>
    </row>
    <row r="426" spans="1:9" hidden="1" x14ac:dyDescent="0.25">
      <c r="A426" s="21" t="s">
        <v>18</v>
      </c>
      <c r="B426" s="48"/>
      <c r="C426" s="3" t="s">
        <v>62</v>
      </c>
      <c r="D426" s="3" t="s">
        <v>20</v>
      </c>
      <c r="E426" s="20" t="s">
        <v>582</v>
      </c>
      <c r="F426" s="20"/>
      <c r="G426" s="5">
        <f>G427</f>
        <v>0</v>
      </c>
      <c r="H426" s="5"/>
      <c r="I426" s="5"/>
    </row>
    <row r="427" spans="1:9" ht="31.5" hidden="1" x14ac:dyDescent="0.25">
      <c r="A427" s="22" t="s">
        <v>22</v>
      </c>
      <c r="B427" s="48"/>
      <c r="C427" s="3" t="s">
        <v>62</v>
      </c>
      <c r="D427" s="3" t="s">
        <v>20</v>
      </c>
      <c r="E427" s="20" t="s">
        <v>582</v>
      </c>
      <c r="F427" s="20">
        <v>200</v>
      </c>
      <c r="G427" s="5"/>
      <c r="H427" s="5"/>
      <c r="I427" s="5"/>
    </row>
    <row r="428" spans="1:9" x14ac:dyDescent="0.25">
      <c r="A428" s="2" t="s">
        <v>69</v>
      </c>
      <c r="B428" s="3"/>
      <c r="C428" s="3" t="s">
        <v>62</v>
      </c>
      <c r="D428" s="3" t="s">
        <v>24</v>
      </c>
      <c r="E428" s="3"/>
      <c r="F428" s="48"/>
      <c r="G428" s="5">
        <f>G429+G436+G441+G450+G462+G467+G480+G495+G540+G475+G556</f>
        <v>710291</v>
      </c>
      <c r="H428" s="5">
        <f t="shared" ref="H428:I428" si="209">H429+H436+H441+H450+H462+H467+H480+H495+H540+H475+H556</f>
        <v>528003.5</v>
      </c>
      <c r="I428" s="5">
        <f t="shared" si="209"/>
        <v>481304.69999999995</v>
      </c>
    </row>
    <row r="429" spans="1:9" s="97" customFormat="1" ht="31.5" x14ac:dyDescent="0.25">
      <c r="A429" s="89" t="s">
        <v>732</v>
      </c>
      <c r="B429" s="98"/>
      <c r="C429" s="98" t="s">
        <v>62</v>
      </c>
      <c r="D429" s="98" t="s">
        <v>24</v>
      </c>
      <c r="E429" s="95" t="s">
        <v>152</v>
      </c>
      <c r="F429" s="98"/>
      <c r="G429" s="99">
        <f t="shared" ref="G429:I429" si="210">SUM(G430)</f>
        <v>519</v>
      </c>
      <c r="H429" s="99">
        <f t="shared" si="210"/>
        <v>3365.8</v>
      </c>
      <c r="I429" s="99">
        <f t="shared" si="210"/>
        <v>3365.8</v>
      </c>
    </row>
    <row r="430" spans="1:9" x14ac:dyDescent="0.25">
      <c r="A430" s="203" t="s">
        <v>164</v>
      </c>
      <c r="B430" s="3"/>
      <c r="C430" s="3" t="s">
        <v>62</v>
      </c>
      <c r="D430" s="3" t="s">
        <v>24</v>
      </c>
      <c r="E430" s="3" t="s">
        <v>185</v>
      </c>
      <c r="F430" s="3"/>
      <c r="G430" s="5">
        <f>G431</f>
        <v>519</v>
      </c>
      <c r="H430" s="5">
        <f t="shared" ref="H430:I430" si="211">H431</f>
        <v>3365.8</v>
      </c>
      <c r="I430" s="5">
        <f t="shared" si="211"/>
        <v>3365.8</v>
      </c>
    </row>
    <row r="431" spans="1:9" ht="47.25" x14ac:dyDescent="0.25">
      <c r="A431" s="203" t="s">
        <v>245</v>
      </c>
      <c r="B431" s="3"/>
      <c r="C431" s="3" t="s">
        <v>62</v>
      </c>
      <c r="D431" s="3" t="s">
        <v>24</v>
      </c>
      <c r="E431" s="3" t="s">
        <v>203</v>
      </c>
      <c r="F431" s="3"/>
      <c r="G431" s="5">
        <f>G432+G434</f>
        <v>519</v>
      </c>
      <c r="H431" s="5">
        <f t="shared" ref="H431:I431" si="212">H432+H434</f>
        <v>3365.8</v>
      </c>
      <c r="I431" s="5">
        <f t="shared" si="212"/>
        <v>3365.8</v>
      </c>
    </row>
    <row r="432" spans="1:9" x14ac:dyDescent="0.25">
      <c r="A432" s="203" t="s">
        <v>246</v>
      </c>
      <c r="B432" s="3"/>
      <c r="C432" s="3" t="s">
        <v>62</v>
      </c>
      <c r="D432" s="3" t="s">
        <v>24</v>
      </c>
      <c r="E432" s="3" t="s">
        <v>204</v>
      </c>
      <c r="F432" s="3"/>
      <c r="G432" s="5">
        <f>G433</f>
        <v>435</v>
      </c>
      <c r="H432" s="5">
        <f t="shared" ref="H432:I432" si="213">H433</f>
        <v>3365.8</v>
      </c>
      <c r="I432" s="5">
        <f t="shared" si="213"/>
        <v>3365.8</v>
      </c>
    </row>
    <row r="433" spans="1:9" ht="31.5" x14ac:dyDescent="0.25">
      <c r="A433" s="2" t="s">
        <v>22</v>
      </c>
      <c r="B433" s="3"/>
      <c r="C433" s="3" t="s">
        <v>62</v>
      </c>
      <c r="D433" s="3" t="s">
        <v>24</v>
      </c>
      <c r="E433" s="3" t="s">
        <v>204</v>
      </c>
      <c r="F433" s="3" t="s">
        <v>32</v>
      </c>
      <c r="G433" s="5">
        <v>435</v>
      </c>
      <c r="H433" s="5">
        <v>3365.8</v>
      </c>
      <c r="I433" s="5">
        <v>3365.8</v>
      </c>
    </row>
    <row r="434" spans="1:9" x14ac:dyDescent="0.25">
      <c r="A434" s="203" t="s">
        <v>247</v>
      </c>
      <c r="B434" s="3"/>
      <c r="C434" s="3" t="s">
        <v>62</v>
      </c>
      <c r="D434" s="3" t="s">
        <v>24</v>
      </c>
      <c r="E434" s="20" t="s">
        <v>248</v>
      </c>
      <c r="F434" s="3"/>
      <c r="G434" s="5">
        <f>G435</f>
        <v>84</v>
      </c>
      <c r="H434" s="5">
        <f t="shared" ref="H434:I434" si="214">H435</f>
        <v>0</v>
      </c>
      <c r="I434" s="5">
        <f t="shared" si="214"/>
        <v>0</v>
      </c>
    </row>
    <row r="435" spans="1:9" ht="31.5" x14ac:dyDescent="0.25">
      <c r="A435" s="2" t="s">
        <v>22</v>
      </c>
      <c r="B435" s="3"/>
      <c r="C435" s="3" t="s">
        <v>62</v>
      </c>
      <c r="D435" s="3" t="s">
        <v>24</v>
      </c>
      <c r="E435" s="20" t="s">
        <v>248</v>
      </c>
      <c r="F435" s="3" t="s">
        <v>32</v>
      </c>
      <c r="G435" s="5">
        <v>84</v>
      </c>
      <c r="H435" s="5"/>
      <c r="I435" s="5"/>
    </row>
    <row r="436" spans="1:9" s="97" customFormat="1" ht="31.5" x14ac:dyDescent="0.25">
      <c r="A436" s="89" t="s">
        <v>262</v>
      </c>
      <c r="B436" s="98"/>
      <c r="C436" s="98" t="s">
        <v>62</v>
      </c>
      <c r="D436" s="98" t="s">
        <v>24</v>
      </c>
      <c r="E436" s="98" t="s">
        <v>158</v>
      </c>
      <c r="F436" s="98"/>
      <c r="G436" s="99">
        <f>G437</f>
        <v>8880</v>
      </c>
      <c r="H436" s="99">
        <f t="shared" ref="H436:I436" si="215">H437</f>
        <v>0</v>
      </c>
      <c r="I436" s="99">
        <f t="shared" si="215"/>
        <v>0</v>
      </c>
    </row>
    <row r="437" spans="1:9" x14ac:dyDescent="0.25">
      <c r="A437" s="22" t="s">
        <v>321</v>
      </c>
      <c r="B437" s="3"/>
      <c r="C437" s="3" t="s">
        <v>62</v>
      </c>
      <c r="D437" s="3" t="s">
        <v>24</v>
      </c>
      <c r="E437" s="4" t="s">
        <v>322</v>
      </c>
      <c r="F437" s="3"/>
      <c r="G437" s="5">
        <f>G438</f>
        <v>8880</v>
      </c>
      <c r="H437" s="5">
        <f t="shared" ref="H437:I437" si="216">H438</f>
        <v>0</v>
      </c>
      <c r="I437" s="5">
        <f t="shared" si="216"/>
        <v>0</v>
      </c>
    </row>
    <row r="438" spans="1:9" ht="47.25" x14ac:dyDescent="0.25">
      <c r="A438" s="51" t="s">
        <v>724</v>
      </c>
      <c r="B438" s="3"/>
      <c r="C438" s="3" t="s">
        <v>62</v>
      </c>
      <c r="D438" s="3" t="s">
        <v>24</v>
      </c>
      <c r="E438" s="20" t="s">
        <v>329</v>
      </c>
      <c r="F438" s="3"/>
      <c r="G438" s="5">
        <f>G439</f>
        <v>8880</v>
      </c>
      <c r="H438" s="5">
        <f t="shared" ref="H438:I438" si="217">H439</f>
        <v>0</v>
      </c>
      <c r="I438" s="5">
        <f t="shared" si="217"/>
        <v>0</v>
      </c>
    </row>
    <row r="439" spans="1:9" ht="31.5" x14ac:dyDescent="0.25">
      <c r="A439" s="51" t="s">
        <v>325</v>
      </c>
      <c r="B439" s="3"/>
      <c r="C439" s="3" t="s">
        <v>62</v>
      </c>
      <c r="D439" s="3" t="s">
        <v>24</v>
      </c>
      <c r="E439" s="20" t="s">
        <v>330</v>
      </c>
      <c r="F439" s="3"/>
      <c r="G439" s="5">
        <f>G440</f>
        <v>8880</v>
      </c>
      <c r="H439" s="5">
        <f t="shared" ref="H439:I439" si="218">H440</f>
        <v>0</v>
      </c>
      <c r="I439" s="5">
        <f t="shared" si="218"/>
        <v>0</v>
      </c>
    </row>
    <row r="440" spans="1:9" ht="31.5" x14ac:dyDescent="0.25">
      <c r="A440" s="21" t="s">
        <v>101</v>
      </c>
      <c r="B440" s="3"/>
      <c r="C440" s="3" t="s">
        <v>62</v>
      </c>
      <c r="D440" s="3" t="s">
        <v>24</v>
      </c>
      <c r="E440" s="20" t="s">
        <v>330</v>
      </c>
      <c r="F440" s="3" t="s">
        <v>96</v>
      </c>
      <c r="G440" s="5">
        <v>8880</v>
      </c>
      <c r="H440" s="49"/>
      <c r="I440" s="49"/>
    </row>
    <row r="441" spans="1:9" s="97" customFormat="1" x14ac:dyDescent="0.25">
      <c r="A441" s="89" t="s">
        <v>734</v>
      </c>
      <c r="B441" s="111"/>
      <c r="C441" s="98" t="s">
        <v>62</v>
      </c>
      <c r="D441" s="98" t="s">
        <v>24</v>
      </c>
      <c r="E441" s="95" t="s">
        <v>263</v>
      </c>
      <c r="F441" s="95"/>
      <c r="G441" s="99">
        <f>G442+G446</f>
        <v>38881</v>
      </c>
      <c r="H441" s="99">
        <f t="shared" ref="H441:I441" si="219">H442+H446</f>
        <v>30149.200000000001</v>
      </c>
      <c r="I441" s="99">
        <f t="shared" si="219"/>
        <v>30149.200000000001</v>
      </c>
    </row>
    <row r="442" spans="1:9" x14ac:dyDescent="0.25">
      <c r="A442" s="21" t="s">
        <v>167</v>
      </c>
      <c r="B442" s="48"/>
      <c r="C442" s="3" t="s">
        <v>62</v>
      </c>
      <c r="D442" s="3" t="s">
        <v>24</v>
      </c>
      <c r="E442" s="20" t="s">
        <v>559</v>
      </c>
      <c r="F442" s="20"/>
      <c r="G442" s="5">
        <f>G443</f>
        <v>6000</v>
      </c>
      <c r="H442" s="5">
        <f t="shared" ref="H442:I442" si="220">H443</f>
        <v>0</v>
      </c>
      <c r="I442" s="5">
        <f t="shared" si="220"/>
        <v>0</v>
      </c>
    </row>
    <row r="443" spans="1:9" x14ac:dyDescent="0.25">
      <c r="A443" s="203" t="s">
        <v>560</v>
      </c>
      <c r="B443" s="48"/>
      <c r="C443" s="3" t="s">
        <v>62</v>
      </c>
      <c r="D443" s="3" t="s">
        <v>24</v>
      </c>
      <c r="E443" s="20" t="s">
        <v>721</v>
      </c>
      <c r="F443" s="20"/>
      <c r="G443" s="5">
        <f>G444</f>
        <v>6000</v>
      </c>
      <c r="H443" s="5">
        <f t="shared" ref="H443:I443" si="221">H444</f>
        <v>0</v>
      </c>
      <c r="I443" s="5">
        <f t="shared" si="221"/>
        <v>0</v>
      </c>
    </row>
    <row r="444" spans="1:9" ht="31.5" x14ac:dyDescent="0.25">
      <c r="A444" s="203" t="s">
        <v>740</v>
      </c>
      <c r="B444" s="48"/>
      <c r="C444" s="3" t="s">
        <v>62</v>
      </c>
      <c r="D444" s="3" t="s">
        <v>24</v>
      </c>
      <c r="E444" s="20" t="s">
        <v>738</v>
      </c>
      <c r="F444" s="20"/>
      <c r="G444" s="5">
        <f>G445</f>
        <v>6000</v>
      </c>
      <c r="H444" s="5">
        <f t="shared" ref="H444:I444" si="222">H445</f>
        <v>0</v>
      </c>
      <c r="I444" s="5">
        <f t="shared" si="222"/>
        <v>0</v>
      </c>
    </row>
    <row r="445" spans="1:9" ht="31.5" x14ac:dyDescent="0.25">
      <c r="A445" s="22" t="s">
        <v>22</v>
      </c>
      <c r="B445" s="48"/>
      <c r="C445" s="3" t="s">
        <v>62</v>
      </c>
      <c r="D445" s="3" t="s">
        <v>24</v>
      </c>
      <c r="E445" s="20" t="s">
        <v>738</v>
      </c>
      <c r="F445" s="20">
        <v>200</v>
      </c>
      <c r="G445" s="5">
        <v>6000</v>
      </c>
      <c r="H445" s="5"/>
      <c r="I445" s="5"/>
    </row>
    <row r="446" spans="1:9" x14ac:dyDescent="0.25">
      <c r="A446" s="203" t="s">
        <v>168</v>
      </c>
      <c r="B446" s="48"/>
      <c r="C446" s="3" t="s">
        <v>62</v>
      </c>
      <c r="D446" s="3" t="s">
        <v>24</v>
      </c>
      <c r="E446" s="20" t="s">
        <v>561</v>
      </c>
      <c r="F446" s="20"/>
      <c r="G446" s="5">
        <f>G447</f>
        <v>32881</v>
      </c>
      <c r="H446" s="5">
        <f t="shared" ref="H446:I446" si="223">H447</f>
        <v>30149.200000000001</v>
      </c>
      <c r="I446" s="5">
        <f t="shared" si="223"/>
        <v>30149.200000000001</v>
      </c>
    </row>
    <row r="447" spans="1:9" ht="31.5" x14ac:dyDescent="0.25">
      <c r="A447" s="203" t="s">
        <v>562</v>
      </c>
      <c r="B447" s="48"/>
      <c r="C447" s="3" t="s">
        <v>62</v>
      </c>
      <c r="D447" s="3" t="s">
        <v>24</v>
      </c>
      <c r="E447" s="20" t="s">
        <v>563</v>
      </c>
      <c r="F447" s="20"/>
      <c r="G447" s="5">
        <f>G448</f>
        <v>32881</v>
      </c>
      <c r="H447" s="5">
        <f t="shared" ref="H447:I447" si="224">H448</f>
        <v>30149.200000000001</v>
      </c>
      <c r="I447" s="5">
        <f t="shared" si="224"/>
        <v>30149.200000000001</v>
      </c>
    </row>
    <row r="448" spans="1:9" x14ac:dyDescent="0.25">
      <c r="A448" s="21" t="s">
        <v>18</v>
      </c>
      <c r="B448" s="48"/>
      <c r="C448" s="3" t="s">
        <v>62</v>
      </c>
      <c r="D448" s="3" t="s">
        <v>24</v>
      </c>
      <c r="E448" s="20" t="s">
        <v>564</v>
      </c>
      <c r="F448" s="20"/>
      <c r="G448" s="5">
        <f>G449</f>
        <v>32881</v>
      </c>
      <c r="H448" s="5">
        <f t="shared" ref="H448:I448" si="225">H449</f>
        <v>30149.200000000001</v>
      </c>
      <c r="I448" s="5">
        <f t="shared" si="225"/>
        <v>30149.200000000001</v>
      </c>
    </row>
    <row r="449" spans="1:9" ht="31.5" x14ac:dyDescent="0.25">
      <c r="A449" s="22" t="s">
        <v>22</v>
      </c>
      <c r="B449" s="48"/>
      <c r="C449" s="3" t="s">
        <v>62</v>
      </c>
      <c r="D449" s="3" t="s">
        <v>24</v>
      </c>
      <c r="E449" s="20" t="s">
        <v>564</v>
      </c>
      <c r="F449" s="20">
        <v>200</v>
      </c>
      <c r="G449" s="5">
        <f>44881-12000</f>
        <v>32881</v>
      </c>
      <c r="H449" s="5">
        <v>30149.200000000001</v>
      </c>
      <c r="I449" s="5">
        <v>30149.200000000001</v>
      </c>
    </row>
    <row r="450" spans="1:9" s="97" customFormat="1" ht="31.5" x14ac:dyDescent="0.25">
      <c r="A450" s="89" t="s">
        <v>565</v>
      </c>
      <c r="B450" s="108"/>
      <c r="C450" s="98" t="s">
        <v>62</v>
      </c>
      <c r="D450" s="98" t="s">
        <v>24</v>
      </c>
      <c r="E450" s="95" t="s">
        <v>265</v>
      </c>
      <c r="F450" s="95"/>
      <c r="G450" s="99">
        <f>G451+G455</f>
        <v>37140.9</v>
      </c>
      <c r="H450" s="99">
        <f t="shared" ref="H450:I450" si="226">H451+H455</f>
        <v>6560</v>
      </c>
      <c r="I450" s="99">
        <f t="shared" si="226"/>
        <v>70560</v>
      </c>
    </row>
    <row r="451" spans="1:9" x14ac:dyDescent="0.25">
      <c r="A451" s="21" t="s">
        <v>207</v>
      </c>
      <c r="B451" s="48"/>
      <c r="C451" s="3" t="s">
        <v>62</v>
      </c>
      <c r="D451" s="3" t="s">
        <v>24</v>
      </c>
      <c r="E451" s="20" t="s">
        <v>566</v>
      </c>
      <c r="F451" s="20"/>
      <c r="G451" s="5">
        <f>G452</f>
        <v>1231.3</v>
      </c>
      <c r="H451" s="5">
        <f t="shared" ref="H451:I451" si="227">H452</f>
        <v>0</v>
      </c>
      <c r="I451" s="5">
        <f t="shared" si="227"/>
        <v>0</v>
      </c>
    </row>
    <row r="452" spans="1:9" ht="31.5" x14ac:dyDescent="0.25">
      <c r="A452" s="203" t="s">
        <v>567</v>
      </c>
      <c r="B452" s="48"/>
      <c r="C452" s="3" t="s">
        <v>62</v>
      </c>
      <c r="D452" s="3" t="s">
        <v>24</v>
      </c>
      <c r="E452" s="20" t="s">
        <v>568</v>
      </c>
      <c r="F452" s="20"/>
      <c r="G452" s="5">
        <f>G453</f>
        <v>1231.3</v>
      </c>
      <c r="H452" s="5">
        <f t="shared" ref="H452:I452" si="228">H453</f>
        <v>0</v>
      </c>
      <c r="I452" s="5">
        <f t="shared" si="228"/>
        <v>0</v>
      </c>
    </row>
    <row r="453" spans="1:9" ht="47.25" x14ac:dyDescent="0.25">
      <c r="A453" s="203" t="s">
        <v>569</v>
      </c>
      <c r="B453" s="48"/>
      <c r="C453" s="3" t="s">
        <v>62</v>
      </c>
      <c r="D453" s="3" t="s">
        <v>24</v>
      </c>
      <c r="E453" s="20" t="s">
        <v>570</v>
      </c>
      <c r="F453" s="20"/>
      <c r="G453" s="5">
        <f>G454</f>
        <v>1231.3</v>
      </c>
      <c r="H453" s="5">
        <f t="shared" ref="H453:I453" si="229">H454</f>
        <v>0</v>
      </c>
      <c r="I453" s="5">
        <f t="shared" si="229"/>
        <v>0</v>
      </c>
    </row>
    <row r="454" spans="1:9" ht="31.5" x14ac:dyDescent="0.25">
      <c r="A454" s="22" t="s">
        <v>22</v>
      </c>
      <c r="B454" s="48"/>
      <c r="C454" s="3" t="s">
        <v>62</v>
      </c>
      <c r="D454" s="3" t="s">
        <v>24</v>
      </c>
      <c r="E454" s="20" t="s">
        <v>570</v>
      </c>
      <c r="F454" s="20">
        <v>200</v>
      </c>
      <c r="G454" s="5">
        <v>1231.3</v>
      </c>
      <c r="H454" s="5"/>
      <c r="I454" s="5"/>
    </row>
    <row r="455" spans="1:9" x14ac:dyDescent="0.25">
      <c r="A455" s="203" t="s">
        <v>168</v>
      </c>
      <c r="B455" s="48"/>
      <c r="C455" s="3" t="s">
        <v>62</v>
      </c>
      <c r="D455" s="3" t="s">
        <v>24</v>
      </c>
      <c r="E455" s="20" t="s">
        <v>571</v>
      </c>
      <c r="F455" s="20"/>
      <c r="G455" s="5">
        <f>G456+G459</f>
        <v>35909.599999999999</v>
      </c>
      <c r="H455" s="5">
        <f t="shared" ref="H455:I455" si="230">H456+H459</f>
        <v>6560</v>
      </c>
      <c r="I455" s="5">
        <f t="shared" si="230"/>
        <v>70560</v>
      </c>
    </row>
    <row r="456" spans="1:9" ht="31.5" x14ac:dyDescent="0.25">
      <c r="A456" s="203" t="s">
        <v>572</v>
      </c>
      <c r="B456" s="48"/>
      <c r="C456" s="3" t="s">
        <v>62</v>
      </c>
      <c r="D456" s="3" t="s">
        <v>24</v>
      </c>
      <c r="E456" s="20" t="s">
        <v>573</v>
      </c>
      <c r="F456" s="20"/>
      <c r="G456" s="5">
        <f>G457</f>
        <v>33967.699999999997</v>
      </c>
      <c r="H456" s="5">
        <f t="shared" ref="H456:I456" si="231">H457</f>
        <v>6560</v>
      </c>
      <c r="I456" s="5">
        <f t="shared" si="231"/>
        <v>70560</v>
      </c>
    </row>
    <row r="457" spans="1:9" x14ac:dyDescent="0.25">
      <c r="A457" s="21" t="s">
        <v>18</v>
      </c>
      <c r="B457" s="48"/>
      <c r="C457" s="3" t="s">
        <v>62</v>
      </c>
      <c r="D457" s="3" t="s">
        <v>24</v>
      </c>
      <c r="E457" s="20" t="s">
        <v>574</v>
      </c>
      <c r="F457" s="20"/>
      <c r="G457" s="5">
        <f>G458</f>
        <v>33967.699999999997</v>
      </c>
      <c r="H457" s="5">
        <f t="shared" ref="H457:I457" si="232">H458</f>
        <v>6560</v>
      </c>
      <c r="I457" s="5">
        <f t="shared" si="232"/>
        <v>70560</v>
      </c>
    </row>
    <row r="458" spans="1:9" ht="31.5" x14ac:dyDescent="0.25">
      <c r="A458" s="22" t="s">
        <v>22</v>
      </c>
      <c r="B458" s="48"/>
      <c r="C458" s="3" t="s">
        <v>62</v>
      </c>
      <c r="D458" s="3" t="s">
        <v>24</v>
      </c>
      <c r="E458" s="20" t="s">
        <v>574</v>
      </c>
      <c r="F458" s="20">
        <v>200</v>
      </c>
      <c r="G458" s="5">
        <v>33967.699999999997</v>
      </c>
      <c r="H458" s="5">
        <v>6560</v>
      </c>
      <c r="I458" s="5">
        <v>70560</v>
      </c>
    </row>
    <row r="459" spans="1:9" ht="31.5" x14ac:dyDescent="0.25">
      <c r="A459" s="203" t="s">
        <v>575</v>
      </c>
      <c r="B459" s="48"/>
      <c r="C459" s="3" t="s">
        <v>62</v>
      </c>
      <c r="D459" s="3" t="s">
        <v>24</v>
      </c>
      <c r="E459" s="20" t="s">
        <v>576</v>
      </c>
      <c r="F459" s="20"/>
      <c r="G459" s="5">
        <f>G460</f>
        <v>1941.9</v>
      </c>
      <c r="H459" s="5">
        <f t="shared" ref="H459:I459" si="233">H460</f>
        <v>0</v>
      </c>
      <c r="I459" s="5">
        <f t="shared" si="233"/>
        <v>0</v>
      </c>
    </row>
    <row r="460" spans="1:9" x14ac:dyDescent="0.25">
      <c r="A460" s="21" t="s">
        <v>18</v>
      </c>
      <c r="B460" s="48"/>
      <c r="C460" s="3" t="s">
        <v>62</v>
      </c>
      <c r="D460" s="3" t="s">
        <v>24</v>
      </c>
      <c r="E460" s="20" t="s">
        <v>577</v>
      </c>
      <c r="F460" s="20"/>
      <c r="G460" s="5">
        <f>G461</f>
        <v>1941.9</v>
      </c>
      <c r="H460" s="5">
        <f t="shared" ref="H460:I460" si="234">H461</f>
        <v>0</v>
      </c>
      <c r="I460" s="5">
        <f t="shared" si="234"/>
        <v>0</v>
      </c>
    </row>
    <row r="461" spans="1:9" ht="31.5" x14ac:dyDescent="0.25">
      <c r="A461" s="22" t="s">
        <v>22</v>
      </c>
      <c r="B461" s="48"/>
      <c r="C461" s="3" t="s">
        <v>62</v>
      </c>
      <c r="D461" s="3" t="s">
        <v>24</v>
      </c>
      <c r="E461" s="20" t="s">
        <v>577</v>
      </c>
      <c r="F461" s="20">
        <v>200</v>
      </c>
      <c r="G461" s="5">
        <v>1941.9</v>
      </c>
      <c r="H461" s="5"/>
      <c r="I461" s="5"/>
    </row>
    <row r="462" spans="1:9" s="97" customFormat="1" ht="31.5" x14ac:dyDescent="0.25">
      <c r="A462" s="89" t="s">
        <v>116</v>
      </c>
      <c r="B462" s="108"/>
      <c r="C462" s="98" t="s">
        <v>62</v>
      </c>
      <c r="D462" s="98" t="s">
        <v>24</v>
      </c>
      <c r="E462" s="95" t="s">
        <v>209</v>
      </c>
      <c r="F462" s="95"/>
      <c r="G462" s="99">
        <f>G463</f>
        <v>31378.9</v>
      </c>
      <c r="H462" s="99">
        <f t="shared" ref="H462:I465" si="235">H463</f>
        <v>5092.3999999999996</v>
      </c>
      <c r="I462" s="99">
        <f t="shared" si="235"/>
        <v>28002.400000000001</v>
      </c>
    </row>
    <row r="463" spans="1:9" x14ac:dyDescent="0.25">
      <c r="A463" s="203" t="s">
        <v>168</v>
      </c>
      <c r="B463" s="48"/>
      <c r="C463" s="3" t="s">
        <v>62</v>
      </c>
      <c r="D463" s="3" t="s">
        <v>24</v>
      </c>
      <c r="E463" s="3" t="s">
        <v>211</v>
      </c>
      <c r="F463" s="3"/>
      <c r="G463" s="5">
        <f>G464</f>
        <v>31378.9</v>
      </c>
      <c r="H463" s="5">
        <f t="shared" si="235"/>
        <v>5092.3999999999996</v>
      </c>
      <c r="I463" s="5">
        <f t="shared" si="235"/>
        <v>28002.400000000001</v>
      </c>
    </row>
    <row r="464" spans="1:9" ht="31.5" x14ac:dyDescent="0.25">
      <c r="A464" s="203" t="s">
        <v>249</v>
      </c>
      <c r="B464" s="48"/>
      <c r="C464" s="3" t="s">
        <v>62</v>
      </c>
      <c r="D464" s="3" t="s">
        <v>24</v>
      </c>
      <c r="E464" s="3" t="s">
        <v>210</v>
      </c>
      <c r="F464" s="3"/>
      <c r="G464" s="5">
        <f>G465</f>
        <v>31378.9</v>
      </c>
      <c r="H464" s="5">
        <f t="shared" si="235"/>
        <v>5092.3999999999996</v>
      </c>
      <c r="I464" s="5">
        <f t="shared" si="235"/>
        <v>28002.400000000001</v>
      </c>
    </row>
    <row r="465" spans="1:9" x14ac:dyDescent="0.25">
      <c r="A465" s="203" t="s">
        <v>578</v>
      </c>
      <c r="B465" s="48"/>
      <c r="C465" s="3" t="s">
        <v>62</v>
      </c>
      <c r="D465" s="3" t="s">
        <v>24</v>
      </c>
      <c r="E465" s="3" t="s">
        <v>579</v>
      </c>
      <c r="F465" s="3"/>
      <c r="G465" s="5">
        <f>G466</f>
        <v>31378.9</v>
      </c>
      <c r="H465" s="5">
        <f t="shared" si="235"/>
        <v>5092.3999999999996</v>
      </c>
      <c r="I465" s="5">
        <f t="shared" si="235"/>
        <v>28002.400000000001</v>
      </c>
    </row>
    <row r="466" spans="1:9" ht="31.5" x14ac:dyDescent="0.25">
      <c r="A466" s="2" t="s">
        <v>22</v>
      </c>
      <c r="B466" s="48"/>
      <c r="C466" s="3" t="s">
        <v>62</v>
      </c>
      <c r="D466" s="3" t="s">
        <v>24</v>
      </c>
      <c r="E466" s="3" t="s">
        <v>579</v>
      </c>
      <c r="F466" s="3" t="s">
        <v>32</v>
      </c>
      <c r="G466" s="5">
        <v>31378.9</v>
      </c>
      <c r="H466" s="5">
        <v>5092.3999999999996</v>
      </c>
      <c r="I466" s="5">
        <v>28002.400000000001</v>
      </c>
    </row>
    <row r="467" spans="1:9" s="97" customFormat="1" ht="31.5" x14ac:dyDescent="0.25">
      <c r="A467" s="89" t="s">
        <v>735</v>
      </c>
      <c r="B467" s="108"/>
      <c r="C467" s="98" t="s">
        <v>62</v>
      </c>
      <c r="D467" s="98" t="s">
        <v>24</v>
      </c>
      <c r="E467" s="95" t="s">
        <v>267</v>
      </c>
      <c r="F467" s="108"/>
      <c r="G467" s="99">
        <f>G468</f>
        <v>181123.9</v>
      </c>
      <c r="H467" s="99">
        <f t="shared" ref="H467:I473" si="236">H468</f>
        <v>195629</v>
      </c>
      <c r="I467" s="99">
        <f t="shared" si="236"/>
        <v>70647.399999999994</v>
      </c>
    </row>
    <row r="468" spans="1:9" x14ac:dyDescent="0.25">
      <c r="A468" s="203" t="s">
        <v>168</v>
      </c>
      <c r="B468" s="48"/>
      <c r="C468" s="3" t="s">
        <v>62</v>
      </c>
      <c r="D468" s="3" t="s">
        <v>24</v>
      </c>
      <c r="E468" s="20" t="s">
        <v>550</v>
      </c>
      <c r="F468" s="48"/>
      <c r="G468" s="5">
        <f>G472+G469</f>
        <v>181123.9</v>
      </c>
      <c r="H468" s="5">
        <f t="shared" ref="H468:I468" si="237">H472+H469</f>
        <v>195629</v>
      </c>
      <c r="I468" s="5">
        <f t="shared" si="237"/>
        <v>70647.399999999994</v>
      </c>
    </row>
    <row r="469" spans="1:9" ht="31.5" x14ac:dyDescent="0.25">
      <c r="A469" s="203" t="s">
        <v>691</v>
      </c>
      <c r="B469" s="48"/>
      <c r="C469" s="3" t="s">
        <v>62</v>
      </c>
      <c r="D469" s="3" t="s">
        <v>24</v>
      </c>
      <c r="E469" s="20" t="s">
        <v>551</v>
      </c>
      <c r="F469" s="20"/>
      <c r="G469" s="5">
        <f>G470</f>
        <v>178778.4</v>
      </c>
      <c r="H469" s="5">
        <f t="shared" ref="H469:I470" si="238">H470</f>
        <v>193955.5</v>
      </c>
      <c r="I469" s="5">
        <f t="shared" si="238"/>
        <v>68973.899999999994</v>
      </c>
    </row>
    <row r="470" spans="1:9" x14ac:dyDescent="0.25">
      <c r="A470" s="21" t="s">
        <v>18</v>
      </c>
      <c r="B470" s="48"/>
      <c r="C470" s="3" t="s">
        <v>62</v>
      </c>
      <c r="D470" s="3" t="s">
        <v>24</v>
      </c>
      <c r="E470" s="20" t="s">
        <v>552</v>
      </c>
      <c r="F470" s="20"/>
      <c r="G470" s="5">
        <f>G471</f>
        <v>178778.4</v>
      </c>
      <c r="H470" s="5">
        <f t="shared" si="238"/>
        <v>193955.5</v>
      </c>
      <c r="I470" s="5">
        <f t="shared" si="238"/>
        <v>68973.899999999994</v>
      </c>
    </row>
    <row r="471" spans="1:9" ht="31.5" x14ac:dyDescent="0.25">
      <c r="A471" s="22" t="s">
        <v>22</v>
      </c>
      <c r="B471" s="48"/>
      <c r="C471" s="3" t="s">
        <v>62</v>
      </c>
      <c r="D471" s="3" t="s">
        <v>24</v>
      </c>
      <c r="E471" s="20" t="s">
        <v>552</v>
      </c>
      <c r="F471" s="20">
        <v>200</v>
      </c>
      <c r="G471" s="5">
        <v>178778.4</v>
      </c>
      <c r="H471" s="5">
        <v>193955.5</v>
      </c>
      <c r="I471" s="5">
        <v>68973.899999999994</v>
      </c>
    </row>
    <row r="472" spans="1:9" ht="31.5" x14ac:dyDescent="0.25">
      <c r="A472" s="22" t="s">
        <v>580</v>
      </c>
      <c r="B472" s="48"/>
      <c r="C472" s="3" t="s">
        <v>62</v>
      </c>
      <c r="D472" s="3" t="s">
        <v>24</v>
      </c>
      <c r="E472" s="20" t="s">
        <v>581</v>
      </c>
      <c r="F472" s="20"/>
      <c r="G472" s="5">
        <f>G473</f>
        <v>2345.5</v>
      </c>
      <c r="H472" s="5">
        <f t="shared" si="236"/>
        <v>1673.5</v>
      </c>
      <c r="I472" s="5">
        <f t="shared" si="236"/>
        <v>1673.5</v>
      </c>
    </row>
    <row r="473" spans="1:9" x14ac:dyDescent="0.25">
      <c r="A473" s="21" t="s">
        <v>18</v>
      </c>
      <c r="B473" s="48"/>
      <c r="C473" s="3" t="s">
        <v>62</v>
      </c>
      <c r="D473" s="3" t="s">
        <v>24</v>
      </c>
      <c r="E473" s="20" t="s">
        <v>582</v>
      </c>
      <c r="F473" s="20"/>
      <c r="G473" s="5">
        <f>G474</f>
        <v>2345.5</v>
      </c>
      <c r="H473" s="5">
        <f t="shared" si="236"/>
        <v>1673.5</v>
      </c>
      <c r="I473" s="5">
        <f t="shared" si="236"/>
        <v>1673.5</v>
      </c>
    </row>
    <row r="474" spans="1:9" ht="31.5" x14ac:dyDescent="0.25">
      <c r="A474" s="22" t="s">
        <v>22</v>
      </c>
      <c r="B474" s="48"/>
      <c r="C474" s="3" t="s">
        <v>62</v>
      </c>
      <c r="D474" s="3" t="s">
        <v>24</v>
      </c>
      <c r="E474" s="20" t="s">
        <v>582</v>
      </c>
      <c r="F474" s="20">
        <v>200</v>
      </c>
      <c r="G474" s="5">
        <v>2345.5</v>
      </c>
      <c r="H474" s="5">
        <v>1673.5</v>
      </c>
      <c r="I474" s="5">
        <v>1673.5</v>
      </c>
    </row>
    <row r="475" spans="1:9" s="97" customFormat="1" ht="31.5" x14ac:dyDescent="0.25">
      <c r="A475" s="109" t="s">
        <v>736</v>
      </c>
      <c r="B475" s="108"/>
      <c r="C475" s="98" t="s">
        <v>62</v>
      </c>
      <c r="D475" s="98" t="s">
        <v>24</v>
      </c>
      <c r="E475" s="95" t="s">
        <v>269</v>
      </c>
      <c r="F475" s="95"/>
      <c r="G475" s="99">
        <f>G476</f>
        <v>0</v>
      </c>
      <c r="H475" s="99">
        <f t="shared" ref="H475:I478" si="239">H476</f>
        <v>271</v>
      </c>
      <c r="I475" s="99">
        <f t="shared" si="239"/>
        <v>271</v>
      </c>
    </row>
    <row r="476" spans="1:9" x14ac:dyDescent="0.25">
      <c r="A476" s="203" t="s">
        <v>168</v>
      </c>
      <c r="B476" s="48"/>
      <c r="C476" s="3" t="s">
        <v>62</v>
      </c>
      <c r="D476" s="3" t="s">
        <v>24</v>
      </c>
      <c r="E476" s="20" t="s">
        <v>524</v>
      </c>
      <c r="F476" s="20"/>
      <c r="G476" s="5">
        <f>G477</f>
        <v>0</v>
      </c>
      <c r="H476" s="5">
        <f t="shared" si="239"/>
        <v>271</v>
      </c>
      <c r="I476" s="5">
        <f t="shared" si="239"/>
        <v>271</v>
      </c>
    </row>
    <row r="477" spans="1:9" ht="31.5" x14ac:dyDescent="0.25">
      <c r="A477" s="22" t="s">
        <v>535</v>
      </c>
      <c r="B477" s="48"/>
      <c r="C477" s="3" t="s">
        <v>62</v>
      </c>
      <c r="D477" s="3" t="s">
        <v>24</v>
      </c>
      <c r="E477" s="20" t="s">
        <v>536</v>
      </c>
      <c r="F477" s="20"/>
      <c r="G477" s="5">
        <f>G478</f>
        <v>0</v>
      </c>
      <c r="H477" s="5">
        <f t="shared" si="239"/>
        <v>271</v>
      </c>
      <c r="I477" s="5">
        <f t="shared" si="239"/>
        <v>271</v>
      </c>
    </row>
    <row r="478" spans="1:9" x14ac:dyDescent="0.25">
      <c r="A478" s="51" t="s">
        <v>18</v>
      </c>
      <c r="B478" s="48"/>
      <c r="C478" s="3" t="s">
        <v>62</v>
      </c>
      <c r="D478" s="3" t="s">
        <v>24</v>
      </c>
      <c r="E478" s="20" t="s">
        <v>710</v>
      </c>
      <c r="F478" s="20"/>
      <c r="G478" s="5">
        <f>G479</f>
        <v>0</v>
      </c>
      <c r="H478" s="5">
        <f t="shared" si="239"/>
        <v>271</v>
      </c>
      <c r="I478" s="5">
        <f t="shared" si="239"/>
        <v>271</v>
      </c>
    </row>
    <row r="479" spans="1:9" ht="31.5" x14ac:dyDescent="0.25">
      <c r="A479" s="22" t="s">
        <v>22</v>
      </c>
      <c r="B479" s="48"/>
      <c r="C479" s="3" t="s">
        <v>62</v>
      </c>
      <c r="D479" s="3" t="s">
        <v>24</v>
      </c>
      <c r="E479" s="20" t="s">
        <v>710</v>
      </c>
      <c r="F479" s="20">
        <v>200</v>
      </c>
      <c r="G479" s="5"/>
      <c r="H479" s="5">
        <v>271</v>
      </c>
      <c r="I479" s="5">
        <v>271</v>
      </c>
    </row>
    <row r="480" spans="1:9" s="97" customFormat="1" ht="31.5" x14ac:dyDescent="0.25">
      <c r="A480" s="89" t="s">
        <v>611</v>
      </c>
      <c r="B480" s="108"/>
      <c r="C480" s="98" t="s">
        <v>62</v>
      </c>
      <c r="D480" s="98" t="s">
        <v>24</v>
      </c>
      <c r="E480" s="95" t="s">
        <v>271</v>
      </c>
      <c r="F480" s="95"/>
      <c r="G480" s="99">
        <f>G481+G491+G487</f>
        <v>296293.7</v>
      </c>
      <c r="H480" s="99">
        <f t="shared" ref="H480:I480" si="240">H481+H491+H487</f>
        <v>88018.599999999991</v>
      </c>
      <c r="I480" s="99">
        <f t="shared" si="240"/>
        <v>86274.099999999991</v>
      </c>
    </row>
    <row r="481" spans="1:9" x14ac:dyDescent="0.25">
      <c r="A481" s="21" t="s">
        <v>167</v>
      </c>
      <c r="B481" s="48"/>
      <c r="C481" s="3" t="s">
        <v>62</v>
      </c>
      <c r="D481" s="3" t="s">
        <v>24</v>
      </c>
      <c r="E481" s="20" t="s">
        <v>583</v>
      </c>
      <c r="F481" s="20"/>
      <c r="G481" s="5">
        <f>G482</f>
        <v>174108</v>
      </c>
      <c r="H481" s="5">
        <f t="shared" ref="H481:I481" si="241">H482</f>
        <v>51019.4</v>
      </c>
      <c r="I481" s="5">
        <f t="shared" si="241"/>
        <v>66818.5</v>
      </c>
    </row>
    <row r="482" spans="1:9" x14ac:dyDescent="0.25">
      <c r="A482" s="21" t="s">
        <v>584</v>
      </c>
      <c r="B482" s="48"/>
      <c r="C482" s="3" t="s">
        <v>62</v>
      </c>
      <c r="D482" s="3" t="s">
        <v>24</v>
      </c>
      <c r="E482" s="20" t="s">
        <v>723</v>
      </c>
      <c r="F482" s="20"/>
      <c r="G482" s="5">
        <f>G485+G483</f>
        <v>174108</v>
      </c>
      <c r="H482" s="5">
        <f t="shared" ref="H482:I482" si="242">H485+H483</f>
        <v>51019.4</v>
      </c>
      <c r="I482" s="5">
        <f t="shared" si="242"/>
        <v>66818.5</v>
      </c>
    </row>
    <row r="483" spans="1:9" ht="47.25" x14ac:dyDescent="0.25">
      <c r="A483" s="21" t="s">
        <v>742</v>
      </c>
      <c r="B483" s="48"/>
      <c r="C483" s="3" t="s">
        <v>62</v>
      </c>
      <c r="D483" s="3" t="s">
        <v>24</v>
      </c>
      <c r="E483" s="20" t="s">
        <v>741</v>
      </c>
      <c r="F483" s="20"/>
      <c r="G483" s="5">
        <f>G484</f>
        <v>126167.8</v>
      </c>
      <c r="H483" s="5">
        <f t="shared" ref="H483:I483" si="243">H484</f>
        <v>4456.3999999999996</v>
      </c>
      <c r="I483" s="5">
        <f t="shared" si="243"/>
        <v>22000</v>
      </c>
    </row>
    <row r="484" spans="1:9" ht="31.5" x14ac:dyDescent="0.25">
      <c r="A484" s="22" t="s">
        <v>22</v>
      </c>
      <c r="B484" s="48"/>
      <c r="C484" s="3" t="s">
        <v>62</v>
      </c>
      <c r="D484" s="3" t="s">
        <v>24</v>
      </c>
      <c r="E484" s="20" t="s">
        <v>741</v>
      </c>
      <c r="F484" s="20">
        <v>200</v>
      </c>
      <c r="G484" s="5">
        <v>126167.8</v>
      </c>
      <c r="H484" s="5">
        <v>4456.3999999999996</v>
      </c>
      <c r="I484" s="5">
        <v>22000</v>
      </c>
    </row>
    <row r="485" spans="1:9" x14ac:dyDescent="0.25">
      <c r="A485" s="21" t="s">
        <v>586</v>
      </c>
      <c r="B485" s="48"/>
      <c r="C485" s="3" t="s">
        <v>62</v>
      </c>
      <c r="D485" s="3" t="s">
        <v>24</v>
      </c>
      <c r="E485" s="20" t="s">
        <v>722</v>
      </c>
      <c r="F485" s="20"/>
      <c r="G485" s="5">
        <f>G486</f>
        <v>47940.2</v>
      </c>
      <c r="H485" s="5">
        <f t="shared" ref="H485:I485" si="244">H486</f>
        <v>46563</v>
      </c>
      <c r="I485" s="5">
        <f t="shared" si="244"/>
        <v>44818.5</v>
      </c>
    </row>
    <row r="486" spans="1:9" ht="31.5" x14ac:dyDescent="0.25">
      <c r="A486" s="22" t="s">
        <v>22</v>
      </c>
      <c r="B486" s="48"/>
      <c r="C486" s="3" t="s">
        <v>62</v>
      </c>
      <c r="D486" s="3" t="s">
        <v>24</v>
      </c>
      <c r="E486" s="20" t="s">
        <v>722</v>
      </c>
      <c r="F486" s="20">
        <v>200</v>
      </c>
      <c r="G486" s="5">
        <v>47940.2</v>
      </c>
      <c r="H486" s="5">
        <v>46563</v>
      </c>
      <c r="I486" s="5">
        <v>44818.5</v>
      </c>
    </row>
    <row r="487" spans="1:9" x14ac:dyDescent="0.25">
      <c r="A487" s="203" t="s">
        <v>720</v>
      </c>
      <c r="B487" s="88"/>
      <c r="C487" s="3" t="s">
        <v>62</v>
      </c>
      <c r="D487" s="3" t="s">
        <v>24</v>
      </c>
      <c r="E487" s="20" t="s">
        <v>612</v>
      </c>
      <c r="F487" s="103"/>
      <c r="G487" s="5">
        <f>G488</f>
        <v>38302.9</v>
      </c>
      <c r="H487" s="5">
        <f t="shared" ref="H487:I489" si="245">H488</f>
        <v>6919.9</v>
      </c>
      <c r="I487" s="5">
        <f t="shared" si="245"/>
        <v>6919.9</v>
      </c>
    </row>
    <row r="488" spans="1:9" ht="31.5" x14ac:dyDescent="0.25">
      <c r="A488" s="203" t="s">
        <v>613</v>
      </c>
      <c r="B488" s="88"/>
      <c r="C488" s="3" t="s">
        <v>62</v>
      </c>
      <c r="D488" s="3" t="s">
        <v>24</v>
      </c>
      <c r="E488" s="20" t="s">
        <v>614</v>
      </c>
      <c r="F488" s="18"/>
      <c r="G488" s="5">
        <f>G489</f>
        <v>38302.9</v>
      </c>
      <c r="H488" s="5">
        <f t="shared" si="245"/>
        <v>6919.9</v>
      </c>
      <c r="I488" s="5">
        <f t="shared" si="245"/>
        <v>6919.9</v>
      </c>
    </row>
    <row r="489" spans="1:9" ht="31.5" x14ac:dyDescent="0.25">
      <c r="A489" s="203" t="s">
        <v>615</v>
      </c>
      <c r="B489" s="88"/>
      <c r="C489" s="3" t="s">
        <v>62</v>
      </c>
      <c r="D489" s="3" t="s">
        <v>24</v>
      </c>
      <c r="E489" s="20" t="s">
        <v>616</v>
      </c>
      <c r="F489" s="18"/>
      <c r="G489" s="5">
        <f>G490</f>
        <v>38302.9</v>
      </c>
      <c r="H489" s="5">
        <f t="shared" si="245"/>
        <v>6919.9</v>
      </c>
      <c r="I489" s="5">
        <f t="shared" si="245"/>
        <v>6919.9</v>
      </c>
    </row>
    <row r="490" spans="1:9" ht="31.5" x14ac:dyDescent="0.25">
      <c r="A490" s="22" t="s">
        <v>22</v>
      </c>
      <c r="B490" s="88"/>
      <c r="C490" s="3" t="s">
        <v>62</v>
      </c>
      <c r="D490" s="3" t="s">
        <v>24</v>
      </c>
      <c r="E490" s="20" t="s">
        <v>616</v>
      </c>
      <c r="F490" s="18">
        <v>200</v>
      </c>
      <c r="G490" s="5">
        <v>38302.9</v>
      </c>
      <c r="H490" s="5">
        <v>6919.9</v>
      </c>
      <c r="I490" s="5">
        <v>6919.9</v>
      </c>
    </row>
    <row r="491" spans="1:9" x14ac:dyDescent="0.25">
      <c r="A491" s="21" t="s">
        <v>321</v>
      </c>
      <c r="B491" s="48"/>
      <c r="C491" s="3" t="s">
        <v>62</v>
      </c>
      <c r="D491" s="3" t="s">
        <v>24</v>
      </c>
      <c r="E491" s="20" t="s">
        <v>588</v>
      </c>
      <c r="F491" s="20"/>
      <c r="G491" s="5">
        <f>G492</f>
        <v>83882.8</v>
      </c>
      <c r="H491" s="5">
        <f t="shared" ref="H491:I491" si="246">H492</f>
        <v>30079.3</v>
      </c>
      <c r="I491" s="5">
        <f t="shared" si="246"/>
        <v>12535.7</v>
      </c>
    </row>
    <row r="492" spans="1:9" x14ac:dyDescent="0.25">
      <c r="A492" s="203" t="s">
        <v>731</v>
      </c>
      <c r="B492" s="48"/>
      <c r="C492" s="3" t="s">
        <v>62</v>
      </c>
      <c r="D492" s="3" t="s">
        <v>24</v>
      </c>
      <c r="E492" s="20" t="s">
        <v>590</v>
      </c>
      <c r="F492" s="20"/>
      <c r="G492" s="5">
        <f>G493</f>
        <v>83882.8</v>
      </c>
      <c r="H492" s="5">
        <f t="shared" ref="H492:I492" si="247">H493</f>
        <v>30079.3</v>
      </c>
      <c r="I492" s="5">
        <f t="shared" si="247"/>
        <v>12535.7</v>
      </c>
    </row>
    <row r="493" spans="1:9" x14ac:dyDescent="0.25">
      <c r="A493" s="21" t="s">
        <v>591</v>
      </c>
      <c r="B493" s="48"/>
      <c r="C493" s="3" t="s">
        <v>62</v>
      </c>
      <c r="D493" s="3" t="s">
        <v>24</v>
      </c>
      <c r="E493" s="20" t="s">
        <v>592</v>
      </c>
      <c r="F493" s="20"/>
      <c r="G493" s="5">
        <f>G494</f>
        <v>83882.8</v>
      </c>
      <c r="H493" s="5">
        <f t="shared" ref="H493:I493" si="248">H494</f>
        <v>30079.3</v>
      </c>
      <c r="I493" s="5">
        <f t="shared" si="248"/>
        <v>12535.7</v>
      </c>
    </row>
    <row r="494" spans="1:9" ht="31.5" x14ac:dyDescent="0.25">
      <c r="A494" s="22" t="s">
        <v>22</v>
      </c>
      <c r="B494" s="48"/>
      <c r="C494" s="3" t="s">
        <v>62</v>
      </c>
      <c r="D494" s="3" t="s">
        <v>24</v>
      </c>
      <c r="E494" s="20" t="s">
        <v>592</v>
      </c>
      <c r="F494" s="20">
        <v>200</v>
      </c>
      <c r="G494" s="5">
        <v>83882.8</v>
      </c>
      <c r="H494" s="5">
        <v>30079.3</v>
      </c>
      <c r="I494" s="5">
        <v>12535.7</v>
      </c>
    </row>
    <row r="495" spans="1:9" s="97" customFormat="1" ht="31.5" x14ac:dyDescent="0.25">
      <c r="A495" s="89" t="s">
        <v>737</v>
      </c>
      <c r="B495" s="108"/>
      <c r="C495" s="98" t="s">
        <v>62</v>
      </c>
      <c r="D495" s="98" t="s">
        <v>24</v>
      </c>
      <c r="E495" s="95" t="s">
        <v>272</v>
      </c>
      <c r="F495" s="95"/>
      <c r="G495" s="99">
        <f>G496+G534</f>
        <v>42077.3</v>
      </c>
      <c r="H495" s="99">
        <f t="shared" ref="H495:I498" si="249">H496</f>
        <v>130909</v>
      </c>
      <c r="I495" s="99">
        <f t="shared" si="249"/>
        <v>124026.3</v>
      </c>
    </row>
    <row r="496" spans="1:9" x14ac:dyDescent="0.25">
      <c r="A496" s="21" t="s">
        <v>207</v>
      </c>
      <c r="B496" s="48"/>
      <c r="C496" s="3" t="s">
        <v>62</v>
      </c>
      <c r="D496" s="3" t="s">
        <v>24</v>
      </c>
      <c r="E496" s="20" t="s">
        <v>593</v>
      </c>
      <c r="F496" s="20"/>
      <c r="G496" s="5">
        <f>G497</f>
        <v>40426.800000000003</v>
      </c>
      <c r="H496" s="5">
        <f t="shared" si="249"/>
        <v>130909</v>
      </c>
      <c r="I496" s="5">
        <f t="shared" si="249"/>
        <v>124026.3</v>
      </c>
    </row>
    <row r="497" spans="1:9" ht="31.5" x14ac:dyDescent="0.25">
      <c r="A497" s="203" t="s">
        <v>692</v>
      </c>
      <c r="B497" s="48"/>
      <c r="C497" s="3" t="s">
        <v>62</v>
      </c>
      <c r="D497" s="3" t="s">
        <v>24</v>
      </c>
      <c r="E497" s="20" t="s">
        <v>594</v>
      </c>
      <c r="F497" s="20"/>
      <c r="G497" s="5">
        <f>G498</f>
        <v>40426.800000000003</v>
      </c>
      <c r="H497" s="5">
        <f t="shared" si="249"/>
        <v>130909</v>
      </c>
      <c r="I497" s="5">
        <f t="shared" si="249"/>
        <v>124026.3</v>
      </c>
    </row>
    <row r="498" spans="1:9" x14ac:dyDescent="0.25">
      <c r="A498" s="21" t="s">
        <v>595</v>
      </c>
      <c r="B498" s="48"/>
      <c r="C498" s="3" t="s">
        <v>62</v>
      </c>
      <c r="D498" s="3" t="s">
        <v>24</v>
      </c>
      <c r="E498" s="20" t="s">
        <v>596</v>
      </c>
      <c r="F498" s="20"/>
      <c r="G498" s="5">
        <f>G499+G500+G502+G504+G506+G508+G512+G514+G516+G520+G522+G524+G526+G528+G530+G532+G510+G518</f>
        <v>40426.800000000003</v>
      </c>
      <c r="H498" s="5">
        <f t="shared" si="249"/>
        <v>130909</v>
      </c>
      <c r="I498" s="5">
        <f t="shared" si="249"/>
        <v>124026.3</v>
      </c>
    </row>
    <row r="499" spans="1:9" ht="31.5" x14ac:dyDescent="0.25">
      <c r="A499" s="22" t="s">
        <v>22</v>
      </c>
      <c r="B499" s="48"/>
      <c r="C499" s="3" t="s">
        <v>62</v>
      </c>
      <c r="D499" s="3" t="s">
        <v>24</v>
      </c>
      <c r="E499" s="20" t="s">
        <v>596</v>
      </c>
      <c r="F499" s="20">
        <v>200</v>
      </c>
      <c r="G499" s="5"/>
      <c r="H499" s="5">
        <v>130909</v>
      </c>
      <c r="I499" s="5">
        <v>124026.3</v>
      </c>
    </row>
    <row r="500" spans="1:9" ht="31.5" x14ac:dyDescent="0.25">
      <c r="A500" s="22" t="s">
        <v>873</v>
      </c>
      <c r="B500" s="48"/>
      <c r="C500" s="3" t="s">
        <v>62</v>
      </c>
      <c r="D500" s="3" t="s">
        <v>24</v>
      </c>
      <c r="E500" s="20" t="s">
        <v>893</v>
      </c>
      <c r="F500" s="20"/>
      <c r="G500" s="5">
        <f>G501</f>
        <v>4705.8</v>
      </c>
      <c r="H500" s="5">
        <f t="shared" ref="H500" si="250">H501</f>
        <v>0</v>
      </c>
      <c r="I500" s="5">
        <f t="shared" ref="I500" si="251">I501</f>
        <v>0</v>
      </c>
    </row>
    <row r="501" spans="1:9" ht="31.5" x14ac:dyDescent="0.25">
      <c r="A501" s="22" t="s">
        <v>22</v>
      </c>
      <c r="B501" s="48"/>
      <c r="C501" s="3" t="s">
        <v>62</v>
      </c>
      <c r="D501" s="3" t="s">
        <v>24</v>
      </c>
      <c r="E501" s="20" t="s">
        <v>893</v>
      </c>
      <c r="F501" s="20">
        <v>200</v>
      </c>
      <c r="G501" s="5">
        <v>4705.8</v>
      </c>
      <c r="H501" s="5"/>
      <c r="I501" s="5"/>
    </row>
    <row r="502" spans="1:9" ht="47.25" x14ac:dyDescent="0.25">
      <c r="A502" s="22" t="s">
        <v>913</v>
      </c>
      <c r="B502" s="48"/>
      <c r="C502" s="3" t="s">
        <v>62</v>
      </c>
      <c r="D502" s="3" t="s">
        <v>24</v>
      </c>
      <c r="E502" s="20" t="s">
        <v>918</v>
      </c>
      <c r="F502" s="20"/>
      <c r="G502" s="5">
        <f>G503</f>
        <v>17126.2</v>
      </c>
      <c r="H502" s="5">
        <f t="shared" ref="H502" si="252">H503</f>
        <v>0</v>
      </c>
      <c r="I502" s="5">
        <f t="shared" ref="I502" si="253">I503</f>
        <v>0</v>
      </c>
    </row>
    <row r="503" spans="1:9" ht="31.5" x14ac:dyDescent="0.25">
      <c r="A503" s="22" t="s">
        <v>22</v>
      </c>
      <c r="B503" s="48"/>
      <c r="C503" s="3" t="s">
        <v>62</v>
      </c>
      <c r="D503" s="3" t="s">
        <v>24</v>
      </c>
      <c r="E503" s="20" t="s">
        <v>918</v>
      </c>
      <c r="F503" s="20">
        <v>200</v>
      </c>
      <c r="G503" s="5">
        <v>17126.2</v>
      </c>
      <c r="H503" s="5"/>
      <c r="I503" s="5"/>
    </row>
    <row r="504" spans="1:9" ht="31.5" x14ac:dyDescent="0.25">
      <c r="A504" s="22" t="s">
        <v>874</v>
      </c>
      <c r="B504" s="48"/>
      <c r="C504" s="3" t="s">
        <v>62</v>
      </c>
      <c r="D504" s="3" t="s">
        <v>24</v>
      </c>
      <c r="E504" s="20" t="s">
        <v>894</v>
      </c>
      <c r="F504" s="20"/>
      <c r="G504" s="5">
        <f>G505</f>
        <v>241.2</v>
      </c>
      <c r="H504" s="5">
        <f t="shared" ref="H504" si="254">H505</f>
        <v>0</v>
      </c>
      <c r="I504" s="5">
        <f t="shared" ref="I504" si="255">I505</f>
        <v>0</v>
      </c>
    </row>
    <row r="505" spans="1:9" ht="31.5" x14ac:dyDescent="0.25">
      <c r="A505" s="22" t="s">
        <v>22</v>
      </c>
      <c r="B505" s="48"/>
      <c r="C505" s="3" t="s">
        <v>62</v>
      </c>
      <c r="D505" s="3" t="s">
        <v>24</v>
      </c>
      <c r="E505" s="20" t="s">
        <v>894</v>
      </c>
      <c r="F505" s="20">
        <v>200</v>
      </c>
      <c r="G505" s="5">
        <v>241.2</v>
      </c>
      <c r="H505" s="5"/>
      <c r="I505" s="5"/>
    </row>
    <row r="506" spans="1:9" ht="31.5" x14ac:dyDescent="0.25">
      <c r="A506" s="22" t="s">
        <v>875</v>
      </c>
      <c r="B506" s="48"/>
      <c r="C506" s="3" t="s">
        <v>62</v>
      </c>
      <c r="D506" s="3" t="s">
        <v>24</v>
      </c>
      <c r="E506" s="20" t="s">
        <v>895</v>
      </c>
      <c r="F506" s="20"/>
      <c r="G506" s="5">
        <f>G507</f>
        <v>1125.5999999999999</v>
      </c>
      <c r="H506" s="5">
        <f t="shared" ref="H506" si="256">H507</f>
        <v>0</v>
      </c>
      <c r="I506" s="5">
        <f t="shared" ref="I506" si="257">I507</f>
        <v>0</v>
      </c>
    </row>
    <row r="507" spans="1:9" ht="31.5" x14ac:dyDescent="0.25">
      <c r="A507" s="22" t="s">
        <v>22</v>
      </c>
      <c r="B507" s="48"/>
      <c r="C507" s="3" t="s">
        <v>62</v>
      </c>
      <c r="D507" s="3" t="s">
        <v>24</v>
      </c>
      <c r="E507" s="20" t="s">
        <v>895</v>
      </c>
      <c r="F507" s="20">
        <v>200</v>
      </c>
      <c r="G507" s="5">
        <v>1125.5999999999999</v>
      </c>
      <c r="H507" s="5"/>
      <c r="I507" s="5"/>
    </row>
    <row r="508" spans="1:9" ht="31.5" x14ac:dyDescent="0.25">
      <c r="A508" s="22" t="s">
        <v>876</v>
      </c>
      <c r="B508" s="48"/>
      <c r="C508" s="3" t="s">
        <v>62</v>
      </c>
      <c r="D508" s="3" t="s">
        <v>24</v>
      </c>
      <c r="E508" s="20" t="s">
        <v>896</v>
      </c>
      <c r="F508" s="20"/>
      <c r="G508" s="5">
        <f>G509</f>
        <v>699</v>
      </c>
      <c r="H508" s="5">
        <f t="shared" ref="H508" si="258">H509</f>
        <v>0</v>
      </c>
      <c r="I508" s="5">
        <f t="shared" ref="I508" si="259">I509</f>
        <v>0</v>
      </c>
    </row>
    <row r="509" spans="1:9" ht="31.5" x14ac:dyDescent="0.25">
      <c r="A509" s="22" t="s">
        <v>22</v>
      </c>
      <c r="B509" s="48"/>
      <c r="C509" s="3" t="s">
        <v>62</v>
      </c>
      <c r="D509" s="3" t="s">
        <v>24</v>
      </c>
      <c r="E509" s="20" t="s">
        <v>896</v>
      </c>
      <c r="F509" s="20">
        <v>200</v>
      </c>
      <c r="G509" s="5">
        <v>699</v>
      </c>
      <c r="H509" s="5"/>
      <c r="I509" s="5"/>
    </row>
    <row r="510" spans="1:9" ht="31.5" x14ac:dyDescent="0.25">
      <c r="A510" s="22" t="s">
        <v>877</v>
      </c>
      <c r="B510" s="48"/>
      <c r="C510" s="3" t="s">
        <v>62</v>
      </c>
      <c r="D510" s="3" t="s">
        <v>24</v>
      </c>
      <c r="E510" s="20" t="s">
        <v>897</v>
      </c>
      <c r="F510" s="20"/>
      <c r="G510" s="5">
        <f>G511</f>
        <v>531.5</v>
      </c>
      <c r="H510" s="5"/>
      <c r="I510" s="5"/>
    </row>
    <row r="511" spans="1:9" ht="31.5" x14ac:dyDescent="0.25">
      <c r="A511" s="22" t="s">
        <v>22</v>
      </c>
      <c r="B511" s="48"/>
      <c r="C511" s="3" t="s">
        <v>62</v>
      </c>
      <c r="D511" s="3" t="s">
        <v>24</v>
      </c>
      <c r="E511" s="20" t="s">
        <v>897</v>
      </c>
      <c r="F511" s="20">
        <v>200</v>
      </c>
      <c r="G511" s="5">
        <v>531.5</v>
      </c>
      <c r="H511" s="5"/>
      <c r="I511" s="5"/>
    </row>
    <row r="512" spans="1:9" ht="31.5" x14ac:dyDescent="0.25">
      <c r="A512" s="22" t="s">
        <v>879</v>
      </c>
      <c r="B512" s="48"/>
      <c r="C512" s="3" t="s">
        <v>62</v>
      </c>
      <c r="D512" s="3" t="s">
        <v>24</v>
      </c>
      <c r="E512" s="20" t="s">
        <v>899</v>
      </c>
      <c r="F512" s="20"/>
      <c r="G512" s="5">
        <f>G513</f>
        <v>277.39999999999998</v>
      </c>
      <c r="H512" s="5">
        <f t="shared" ref="H512" si="260">H513</f>
        <v>0</v>
      </c>
      <c r="I512" s="5">
        <f t="shared" ref="I512" si="261">I513</f>
        <v>0</v>
      </c>
    </row>
    <row r="513" spans="1:9" ht="31.5" x14ac:dyDescent="0.25">
      <c r="A513" s="22" t="s">
        <v>22</v>
      </c>
      <c r="B513" s="48"/>
      <c r="C513" s="3" t="s">
        <v>62</v>
      </c>
      <c r="D513" s="3" t="s">
        <v>24</v>
      </c>
      <c r="E513" s="20" t="s">
        <v>899</v>
      </c>
      <c r="F513" s="20">
        <v>200</v>
      </c>
      <c r="G513" s="5">
        <v>277.39999999999998</v>
      </c>
      <c r="H513" s="5"/>
      <c r="I513" s="5"/>
    </row>
    <row r="514" spans="1:9" ht="31.5" x14ac:dyDescent="0.25">
      <c r="A514" s="22" t="s">
        <v>880</v>
      </c>
      <c r="B514" s="48"/>
      <c r="C514" s="3" t="s">
        <v>62</v>
      </c>
      <c r="D514" s="3" t="s">
        <v>24</v>
      </c>
      <c r="E514" s="20" t="s">
        <v>900</v>
      </c>
      <c r="F514" s="20"/>
      <c r="G514" s="5">
        <f>G515</f>
        <v>456.7</v>
      </c>
      <c r="H514" s="5">
        <f t="shared" ref="H514" si="262">H515</f>
        <v>0</v>
      </c>
      <c r="I514" s="5">
        <f t="shared" ref="I514" si="263">I515</f>
        <v>0</v>
      </c>
    </row>
    <row r="515" spans="1:9" ht="31.5" x14ac:dyDescent="0.25">
      <c r="A515" s="22" t="s">
        <v>22</v>
      </c>
      <c r="B515" s="48"/>
      <c r="C515" s="3" t="s">
        <v>62</v>
      </c>
      <c r="D515" s="3" t="s">
        <v>24</v>
      </c>
      <c r="E515" s="20" t="s">
        <v>900</v>
      </c>
      <c r="F515" s="20">
        <v>200</v>
      </c>
      <c r="G515" s="5">
        <v>456.7</v>
      </c>
      <c r="H515" s="5"/>
      <c r="I515" s="5"/>
    </row>
    <row r="516" spans="1:9" ht="31.5" x14ac:dyDescent="0.25">
      <c r="A516" s="22" t="s">
        <v>914</v>
      </c>
      <c r="B516" s="48"/>
      <c r="C516" s="3" t="s">
        <v>62</v>
      </c>
      <c r="D516" s="3" t="s">
        <v>24</v>
      </c>
      <c r="E516" s="20" t="s">
        <v>919</v>
      </c>
      <c r="F516" s="20"/>
      <c r="G516" s="5">
        <f>G517</f>
        <v>3433.4</v>
      </c>
      <c r="H516" s="5">
        <f t="shared" ref="H516" si="264">H517</f>
        <v>0</v>
      </c>
      <c r="I516" s="5">
        <f t="shared" ref="I516" si="265">I517</f>
        <v>0</v>
      </c>
    </row>
    <row r="517" spans="1:9" ht="31.5" x14ac:dyDescent="0.25">
      <c r="A517" s="22" t="s">
        <v>22</v>
      </c>
      <c r="B517" s="48"/>
      <c r="C517" s="3" t="s">
        <v>62</v>
      </c>
      <c r="D517" s="3" t="s">
        <v>24</v>
      </c>
      <c r="E517" s="20" t="s">
        <v>919</v>
      </c>
      <c r="F517" s="20">
        <v>200</v>
      </c>
      <c r="G517" s="5">
        <v>3433.4</v>
      </c>
      <c r="H517" s="5"/>
      <c r="I517" s="5"/>
    </row>
    <row r="518" spans="1:9" ht="31.5" x14ac:dyDescent="0.25">
      <c r="A518" s="22" t="s">
        <v>884</v>
      </c>
      <c r="B518" s="48"/>
      <c r="C518" s="3" t="s">
        <v>62</v>
      </c>
      <c r="D518" s="3" t="s">
        <v>24</v>
      </c>
      <c r="E518" s="20" t="s">
        <v>904</v>
      </c>
      <c r="F518" s="20"/>
      <c r="G518" s="5">
        <f>G519</f>
        <v>597.29999999999995</v>
      </c>
      <c r="H518" s="5"/>
      <c r="I518" s="5"/>
    </row>
    <row r="519" spans="1:9" ht="31.5" x14ac:dyDescent="0.25">
      <c r="A519" s="22" t="s">
        <v>22</v>
      </c>
      <c r="B519" s="48"/>
      <c r="C519" s="3" t="s">
        <v>62</v>
      </c>
      <c r="D519" s="3" t="s">
        <v>24</v>
      </c>
      <c r="E519" s="20" t="s">
        <v>904</v>
      </c>
      <c r="F519" s="20">
        <v>200</v>
      </c>
      <c r="G519" s="5">
        <v>597.29999999999995</v>
      </c>
      <c r="H519" s="5"/>
      <c r="I519" s="5"/>
    </row>
    <row r="520" spans="1:9" ht="31.5" x14ac:dyDescent="0.25">
      <c r="A520" s="22" t="s">
        <v>885</v>
      </c>
      <c r="B520" s="48"/>
      <c r="C520" s="3" t="s">
        <v>62</v>
      </c>
      <c r="D520" s="3" t="s">
        <v>24</v>
      </c>
      <c r="E520" s="20" t="s">
        <v>905</v>
      </c>
      <c r="F520" s="20"/>
      <c r="G520" s="5">
        <f>G521</f>
        <v>6829.3</v>
      </c>
      <c r="H520" s="5">
        <f t="shared" ref="H520" si="266">H521</f>
        <v>0</v>
      </c>
      <c r="I520" s="5">
        <f t="shared" ref="I520" si="267">I521</f>
        <v>0</v>
      </c>
    </row>
    <row r="521" spans="1:9" ht="31.5" x14ac:dyDescent="0.25">
      <c r="A521" s="22" t="s">
        <v>22</v>
      </c>
      <c r="B521" s="48"/>
      <c r="C521" s="3" t="s">
        <v>62</v>
      </c>
      <c r="D521" s="3" t="s">
        <v>24</v>
      </c>
      <c r="E521" s="20" t="s">
        <v>905</v>
      </c>
      <c r="F521" s="20">
        <v>200</v>
      </c>
      <c r="G521" s="5">
        <v>6829.3</v>
      </c>
      <c r="H521" s="5"/>
      <c r="I521" s="5"/>
    </row>
    <row r="522" spans="1:9" ht="31.5" x14ac:dyDescent="0.25">
      <c r="A522" s="22" t="s">
        <v>886</v>
      </c>
      <c r="B522" s="48"/>
      <c r="C522" s="3" t="s">
        <v>62</v>
      </c>
      <c r="D522" s="3" t="s">
        <v>24</v>
      </c>
      <c r="E522" s="20" t="s">
        <v>906</v>
      </c>
      <c r="F522" s="20"/>
      <c r="G522" s="5">
        <f>G523</f>
        <v>1806.3</v>
      </c>
      <c r="H522" s="5">
        <f t="shared" ref="H522" si="268">H523</f>
        <v>0</v>
      </c>
      <c r="I522" s="5">
        <f t="shared" ref="I522" si="269">I523</f>
        <v>0</v>
      </c>
    </row>
    <row r="523" spans="1:9" ht="31.5" x14ac:dyDescent="0.25">
      <c r="A523" s="22" t="s">
        <v>22</v>
      </c>
      <c r="B523" s="48"/>
      <c r="C523" s="3" t="s">
        <v>62</v>
      </c>
      <c r="D523" s="3" t="s">
        <v>24</v>
      </c>
      <c r="E523" s="20" t="s">
        <v>906</v>
      </c>
      <c r="F523" s="20">
        <v>200</v>
      </c>
      <c r="G523" s="5">
        <v>1806.3</v>
      </c>
      <c r="H523" s="5"/>
      <c r="I523" s="5"/>
    </row>
    <row r="524" spans="1:9" ht="31.5" x14ac:dyDescent="0.25">
      <c r="A524" s="22" t="s">
        <v>887</v>
      </c>
      <c r="B524" s="48"/>
      <c r="C524" s="3" t="s">
        <v>62</v>
      </c>
      <c r="D524" s="3" t="s">
        <v>24</v>
      </c>
      <c r="E524" s="20" t="s">
        <v>907</v>
      </c>
      <c r="F524" s="20"/>
      <c r="G524" s="5">
        <f>G525</f>
        <v>48.2</v>
      </c>
      <c r="H524" s="5">
        <f t="shared" ref="H524" si="270">H525</f>
        <v>0</v>
      </c>
      <c r="I524" s="5">
        <f t="shared" ref="I524" si="271">I525</f>
        <v>0</v>
      </c>
    </row>
    <row r="525" spans="1:9" ht="31.5" x14ac:dyDescent="0.25">
      <c r="A525" s="22" t="s">
        <v>22</v>
      </c>
      <c r="B525" s="48"/>
      <c r="C525" s="3" t="s">
        <v>62</v>
      </c>
      <c r="D525" s="3" t="s">
        <v>24</v>
      </c>
      <c r="E525" s="20" t="s">
        <v>907</v>
      </c>
      <c r="F525" s="20">
        <v>200</v>
      </c>
      <c r="G525" s="5">
        <v>48.2</v>
      </c>
      <c r="H525" s="5"/>
      <c r="I525" s="5"/>
    </row>
    <row r="526" spans="1:9" ht="31.5" x14ac:dyDescent="0.25">
      <c r="A526" s="22" t="s">
        <v>889</v>
      </c>
      <c r="B526" s="48"/>
      <c r="C526" s="3" t="s">
        <v>62</v>
      </c>
      <c r="D526" s="3" t="s">
        <v>24</v>
      </c>
      <c r="E526" s="20" t="s">
        <v>909</v>
      </c>
      <c r="F526" s="20"/>
      <c r="G526" s="5">
        <f>G527</f>
        <v>193</v>
      </c>
      <c r="H526" s="5">
        <f t="shared" ref="H526" si="272">H527</f>
        <v>0</v>
      </c>
      <c r="I526" s="5">
        <f t="shared" ref="I526" si="273">I527</f>
        <v>0</v>
      </c>
    </row>
    <row r="527" spans="1:9" ht="31.5" x14ac:dyDescent="0.25">
      <c r="A527" s="22" t="s">
        <v>22</v>
      </c>
      <c r="B527" s="48"/>
      <c r="C527" s="3" t="s">
        <v>62</v>
      </c>
      <c r="D527" s="3" t="s">
        <v>24</v>
      </c>
      <c r="E527" s="20" t="s">
        <v>909</v>
      </c>
      <c r="F527" s="20">
        <v>200</v>
      </c>
      <c r="G527" s="5">
        <v>193</v>
      </c>
      <c r="H527" s="5"/>
      <c r="I527" s="5"/>
    </row>
    <row r="528" spans="1:9" ht="31.5" x14ac:dyDescent="0.25">
      <c r="A528" s="22" t="s">
        <v>915</v>
      </c>
      <c r="B528" s="48"/>
      <c r="C528" s="3" t="s">
        <v>62</v>
      </c>
      <c r="D528" s="3" t="s">
        <v>24</v>
      </c>
      <c r="E528" s="20" t="s">
        <v>920</v>
      </c>
      <c r="F528" s="20"/>
      <c r="G528" s="5">
        <f>G529</f>
        <v>1539.6</v>
      </c>
      <c r="H528" s="5">
        <f t="shared" ref="H528" si="274">H529</f>
        <v>0</v>
      </c>
      <c r="I528" s="5">
        <f t="shared" ref="I528" si="275">I529</f>
        <v>0</v>
      </c>
    </row>
    <row r="529" spans="1:9" ht="31.5" x14ac:dyDescent="0.25">
      <c r="A529" s="22" t="s">
        <v>22</v>
      </c>
      <c r="B529" s="48"/>
      <c r="C529" s="3" t="s">
        <v>62</v>
      </c>
      <c r="D529" s="3" t="s">
        <v>24</v>
      </c>
      <c r="E529" s="20" t="s">
        <v>920</v>
      </c>
      <c r="F529" s="20">
        <v>200</v>
      </c>
      <c r="G529" s="5">
        <v>1539.6</v>
      </c>
      <c r="H529" s="5"/>
      <c r="I529" s="5"/>
    </row>
    <row r="530" spans="1:9" ht="31.5" x14ac:dyDescent="0.25">
      <c r="A530" s="22" t="s">
        <v>891</v>
      </c>
      <c r="B530" s="48"/>
      <c r="C530" s="3" t="s">
        <v>62</v>
      </c>
      <c r="D530" s="3" t="s">
        <v>24</v>
      </c>
      <c r="E530" s="20" t="s">
        <v>911</v>
      </c>
      <c r="F530" s="20"/>
      <c r="G530" s="5">
        <f>G531</f>
        <v>16.600000000000001</v>
      </c>
      <c r="H530" s="5">
        <f t="shared" ref="H530" si="276">H531</f>
        <v>0</v>
      </c>
      <c r="I530" s="5">
        <f t="shared" ref="I530" si="277">I531</f>
        <v>0</v>
      </c>
    </row>
    <row r="531" spans="1:9" ht="31.5" x14ac:dyDescent="0.25">
      <c r="A531" s="22" t="s">
        <v>22</v>
      </c>
      <c r="B531" s="48"/>
      <c r="C531" s="3" t="s">
        <v>62</v>
      </c>
      <c r="D531" s="3" t="s">
        <v>24</v>
      </c>
      <c r="E531" s="20" t="s">
        <v>911</v>
      </c>
      <c r="F531" s="20">
        <v>200</v>
      </c>
      <c r="G531" s="5">
        <v>16.600000000000001</v>
      </c>
      <c r="H531" s="5"/>
      <c r="I531" s="5"/>
    </row>
    <row r="532" spans="1:9" ht="31.5" x14ac:dyDescent="0.25">
      <c r="A532" s="22" t="s">
        <v>892</v>
      </c>
      <c r="B532" s="48"/>
      <c r="C532" s="3" t="s">
        <v>62</v>
      </c>
      <c r="D532" s="3" t="s">
        <v>24</v>
      </c>
      <c r="E532" s="20" t="s">
        <v>912</v>
      </c>
      <c r="F532" s="20"/>
      <c r="G532" s="5">
        <f>G533</f>
        <v>799.7</v>
      </c>
      <c r="H532" s="5">
        <f t="shared" ref="H532:I532" si="278">H533</f>
        <v>0</v>
      </c>
      <c r="I532" s="5">
        <f t="shared" si="278"/>
        <v>0</v>
      </c>
    </row>
    <row r="533" spans="1:9" ht="31.5" x14ac:dyDescent="0.25">
      <c r="A533" s="22" t="s">
        <v>22</v>
      </c>
      <c r="B533" s="48"/>
      <c r="C533" s="3" t="s">
        <v>62</v>
      </c>
      <c r="D533" s="3" t="s">
        <v>24</v>
      </c>
      <c r="E533" s="20" t="s">
        <v>912</v>
      </c>
      <c r="F533" s="20">
        <v>200</v>
      </c>
      <c r="G533" s="5">
        <v>799.7</v>
      </c>
      <c r="H533" s="5"/>
      <c r="I533" s="5"/>
    </row>
    <row r="534" spans="1:9" x14ac:dyDescent="0.25">
      <c r="A534" s="22" t="s">
        <v>321</v>
      </c>
      <c r="B534" s="48"/>
      <c r="C534" s="3" t="s">
        <v>62</v>
      </c>
      <c r="D534" s="3" t="s">
        <v>24</v>
      </c>
      <c r="E534" s="20" t="s">
        <v>921</v>
      </c>
      <c r="F534" s="20"/>
      <c r="G534" s="5">
        <f>G535</f>
        <v>1650.5</v>
      </c>
      <c r="H534" s="5">
        <f t="shared" ref="H534:I534" si="279">H535</f>
        <v>0</v>
      </c>
      <c r="I534" s="5">
        <f t="shared" si="279"/>
        <v>0</v>
      </c>
    </row>
    <row r="535" spans="1:9" x14ac:dyDescent="0.25">
      <c r="A535" s="22" t="s">
        <v>916</v>
      </c>
      <c r="B535" s="48"/>
      <c r="C535" s="3" t="s">
        <v>62</v>
      </c>
      <c r="D535" s="3" t="s">
        <v>24</v>
      </c>
      <c r="E535" s="20" t="s">
        <v>922</v>
      </c>
      <c r="F535" s="20"/>
      <c r="G535" s="5">
        <f>G538+G536</f>
        <v>1650.5</v>
      </c>
      <c r="H535" s="5">
        <f t="shared" ref="H535:I535" si="280">H538</f>
        <v>0</v>
      </c>
      <c r="I535" s="5">
        <f t="shared" si="280"/>
        <v>0</v>
      </c>
    </row>
    <row r="536" spans="1:9" ht="31.5" x14ac:dyDescent="0.25">
      <c r="A536" s="22" t="s">
        <v>881</v>
      </c>
      <c r="B536" s="48"/>
      <c r="C536" s="3" t="s">
        <v>62</v>
      </c>
      <c r="D536" s="3" t="s">
        <v>24</v>
      </c>
      <c r="E536" s="20" t="s">
        <v>994</v>
      </c>
      <c r="F536" s="20"/>
      <c r="G536" s="5">
        <f>G537</f>
        <v>84.1</v>
      </c>
      <c r="H536" s="5"/>
      <c r="I536" s="5"/>
    </row>
    <row r="537" spans="1:9" ht="31.5" x14ac:dyDescent="0.25">
      <c r="A537" s="22" t="s">
        <v>22</v>
      </c>
      <c r="B537" s="48"/>
      <c r="C537" s="3" t="s">
        <v>62</v>
      </c>
      <c r="D537" s="3" t="s">
        <v>24</v>
      </c>
      <c r="E537" s="20" t="s">
        <v>994</v>
      </c>
      <c r="F537" s="20"/>
      <c r="G537" s="5">
        <v>84.1</v>
      </c>
      <c r="H537" s="5"/>
      <c r="I537" s="5"/>
    </row>
    <row r="538" spans="1:9" ht="38.25" customHeight="1" x14ac:dyDescent="0.25">
      <c r="A538" s="22" t="s">
        <v>917</v>
      </c>
      <c r="B538" s="48"/>
      <c r="C538" s="3" t="s">
        <v>62</v>
      </c>
      <c r="D538" s="3" t="s">
        <v>24</v>
      </c>
      <c r="E538" s="20" t="s">
        <v>923</v>
      </c>
      <c r="F538" s="20"/>
      <c r="G538" s="5">
        <f>G539</f>
        <v>1566.4</v>
      </c>
      <c r="H538" s="5">
        <f t="shared" ref="H538:I538" si="281">H539</f>
        <v>0</v>
      </c>
      <c r="I538" s="5">
        <f t="shared" si="281"/>
        <v>0</v>
      </c>
    </row>
    <row r="539" spans="1:9" ht="34.5" customHeight="1" x14ac:dyDescent="0.25">
      <c r="A539" s="22" t="s">
        <v>22</v>
      </c>
      <c r="B539" s="48"/>
      <c r="C539" s="3" t="s">
        <v>62</v>
      </c>
      <c r="D539" s="3" t="s">
        <v>24</v>
      </c>
      <c r="E539" s="20" t="s">
        <v>923</v>
      </c>
      <c r="F539" s="20">
        <v>200</v>
      </c>
      <c r="G539" s="5">
        <v>1566.4</v>
      </c>
      <c r="H539" s="5"/>
      <c r="I539" s="5"/>
    </row>
    <row r="540" spans="1:9" s="97" customFormat="1" ht="31.5" x14ac:dyDescent="0.25">
      <c r="A540" s="89" t="s">
        <v>276</v>
      </c>
      <c r="B540" s="108"/>
      <c r="C540" s="98" t="s">
        <v>62</v>
      </c>
      <c r="D540" s="98" t="s">
        <v>24</v>
      </c>
      <c r="E540" s="95" t="s">
        <v>274</v>
      </c>
      <c r="F540" s="95"/>
      <c r="G540" s="99">
        <f>G541</f>
        <v>73491</v>
      </c>
      <c r="H540" s="99">
        <f t="shared" ref="H540:I540" si="282">H541</f>
        <v>68008.5</v>
      </c>
      <c r="I540" s="99">
        <f t="shared" si="282"/>
        <v>68008.5</v>
      </c>
    </row>
    <row r="541" spans="1:9" x14ac:dyDescent="0.25">
      <c r="A541" s="203" t="s">
        <v>168</v>
      </c>
      <c r="B541" s="48"/>
      <c r="C541" s="3" t="s">
        <v>62</v>
      </c>
      <c r="D541" s="3" t="s">
        <v>24</v>
      </c>
      <c r="E541" s="20" t="s">
        <v>597</v>
      </c>
      <c r="F541" s="20"/>
      <c r="G541" s="5">
        <f>SUM(G542,G545,G548,G551)</f>
        <v>73491</v>
      </c>
      <c r="H541" s="5">
        <f t="shared" ref="H541:I541" si="283">SUM(H542,H545,H548,H551)</f>
        <v>68008.5</v>
      </c>
      <c r="I541" s="5">
        <f t="shared" si="283"/>
        <v>68008.5</v>
      </c>
    </row>
    <row r="542" spans="1:9" ht="31.5" x14ac:dyDescent="0.25">
      <c r="A542" s="84" t="s">
        <v>598</v>
      </c>
      <c r="B542" s="48"/>
      <c r="C542" s="3" t="s">
        <v>62</v>
      </c>
      <c r="D542" s="3" t="s">
        <v>24</v>
      </c>
      <c r="E542" s="20" t="s">
        <v>599</v>
      </c>
      <c r="F542" s="20"/>
      <c r="G542" s="5">
        <f>SUM(G543)</f>
        <v>11888.4</v>
      </c>
      <c r="H542" s="5">
        <f t="shared" ref="H542:I543" si="284">SUM(H543)</f>
        <v>14406.6</v>
      </c>
      <c r="I542" s="5">
        <f t="shared" si="284"/>
        <v>14406.6</v>
      </c>
    </row>
    <row r="543" spans="1:9" x14ac:dyDescent="0.25">
      <c r="A543" s="51" t="s">
        <v>18</v>
      </c>
      <c r="B543" s="48"/>
      <c r="C543" s="3" t="s">
        <v>62</v>
      </c>
      <c r="D543" s="3" t="s">
        <v>24</v>
      </c>
      <c r="E543" s="20" t="s">
        <v>685</v>
      </c>
      <c r="F543" s="20"/>
      <c r="G543" s="5">
        <f>SUM(G544)</f>
        <v>11888.4</v>
      </c>
      <c r="H543" s="5">
        <f t="shared" si="284"/>
        <v>14406.6</v>
      </c>
      <c r="I543" s="5">
        <f t="shared" si="284"/>
        <v>14406.6</v>
      </c>
    </row>
    <row r="544" spans="1:9" ht="31.5" x14ac:dyDescent="0.25">
      <c r="A544" s="22" t="s">
        <v>22</v>
      </c>
      <c r="B544" s="48"/>
      <c r="C544" s="3" t="s">
        <v>62</v>
      </c>
      <c r="D544" s="3" t="s">
        <v>24</v>
      </c>
      <c r="E544" s="20" t="s">
        <v>685</v>
      </c>
      <c r="F544" s="20">
        <v>200</v>
      </c>
      <c r="G544" s="5">
        <v>11888.4</v>
      </c>
      <c r="H544" s="5">
        <v>14406.6</v>
      </c>
      <c r="I544" s="5">
        <v>14406.6</v>
      </c>
    </row>
    <row r="545" spans="1:9" ht="31.5" x14ac:dyDescent="0.25">
      <c r="A545" s="85" t="s">
        <v>600</v>
      </c>
      <c r="B545" s="48"/>
      <c r="C545" s="3" t="s">
        <v>62</v>
      </c>
      <c r="D545" s="3" t="s">
        <v>24</v>
      </c>
      <c r="E545" s="20" t="s">
        <v>601</v>
      </c>
      <c r="F545" s="20"/>
      <c r="G545" s="5">
        <f>SUM(G546)</f>
        <v>1985.7</v>
      </c>
      <c r="H545" s="5">
        <f t="shared" ref="H545:I546" si="285">SUM(H546)</f>
        <v>470</v>
      </c>
      <c r="I545" s="5">
        <f t="shared" si="285"/>
        <v>470</v>
      </c>
    </row>
    <row r="546" spans="1:9" x14ac:dyDescent="0.25">
      <c r="A546" s="51" t="s">
        <v>18</v>
      </c>
      <c r="B546" s="48"/>
      <c r="C546" s="3" t="s">
        <v>62</v>
      </c>
      <c r="D546" s="3" t="s">
        <v>24</v>
      </c>
      <c r="E546" s="20" t="s">
        <v>686</v>
      </c>
      <c r="F546" s="20"/>
      <c r="G546" s="5">
        <f>SUM(G547)</f>
        <v>1985.7</v>
      </c>
      <c r="H546" s="5">
        <f t="shared" si="285"/>
        <v>470</v>
      </c>
      <c r="I546" s="5">
        <f t="shared" si="285"/>
        <v>470</v>
      </c>
    </row>
    <row r="547" spans="1:9" ht="31.5" x14ac:dyDescent="0.25">
      <c r="A547" s="22" t="s">
        <v>22</v>
      </c>
      <c r="B547" s="48"/>
      <c r="C547" s="3" t="s">
        <v>62</v>
      </c>
      <c r="D547" s="3" t="s">
        <v>24</v>
      </c>
      <c r="E547" s="20" t="s">
        <v>686</v>
      </c>
      <c r="F547" s="20">
        <v>200</v>
      </c>
      <c r="G547" s="5">
        <v>1985.7</v>
      </c>
      <c r="H547" s="5">
        <v>470</v>
      </c>
      <c r="I547" s="5">
        <v>470</v>
      </c>
    </row>
    <row r="548" spans="1:9" ht="31.5" x14ac:dyDescent="0.25">
      <c r="A548" s="84" t="s">
        <v>602</v>
      </c>
      <c r="B548" s="48"/>
      <c r="C548" s="3" t="s">
        <v>62</v>
      </c>
      <c r="D548" s="3" t="s">
        <v>24</v>
      </c>
      <c r="E548" s="20" t="s">
        <v>603</v>
      </c>
      <c r="F548" s="20"/>
      <c r="G548" s="5">
        <f>SUM(G549)</f>
        <v>2044.9</v>
      </c>
      <c r="H548" s="5">
        <f t="shared" ref="H548:I549" si="286">SUM(H549)</f>
        <v>2473.6</v>
      </c>
      <c r="I548" s="5">
        <f t="shared" si="286"/>
        <v>2473.6</v>
      </c>
    </row>
    <row r="549" spans="1:9" x14ac:dyDescent="0.25">
      <c r="A549" s="51" t="s">
        <v>18</v>
      </c>
      <c r="B549" s="48"/>
      <c r="C549" s="3" t="s">
        <v>62</v>
      </c>
      <c r="D549" s="3" t="s">
        <v>24</v>
      </c>
      <c r="E549" s="20" t="s">
        <v>687</v>
      </c>
      <c r="F549" s="20"/>
      <c r="G549" s="5">
        <f>SUM(G550)</f>
        <v>2044.9</v>
      </c>
      <c r="H549" s="5">
        <f t="shared" si="286"/>
        <v>2473.6</v>
      </c>
      <c r="I549" s="5">
        <f t="shared" si="286"/>
        <v>2473.6</v>
      </c>
    </row>
    <row r="550" spans="1:9" ht="31.5" x14ac:dyDescent="0.25">
      <c r="A550" s="22" t="s">
        <v>22</v>
      </c>
      <c r="B550" s="48"/>
      <c r="C550" s="3" t="s">
        <v>62</v>
      </c>
      <c r="D550" s="3" t="s">
        <v>24</v>
      </c>
      <c r="E550" s="20" t="s">
        <v>687</v>
      </c>
      <c r="F550" s="20">
        <v>200</v>
      </c>
      <c r="G550" s="5">
        <v>2044.9</v>
      </c>
      <c r="H550" s="5">
        <v>2473.6</v>
      </c>
      <c r="I550" s="5">
        <v>2473.6</v>
      </c>
    </row>
    <row r="551" spans="1:9" ht="31.5" x14ac:dyDescent="0.25">
      <c r="A551" s="84" t="s">
        <v>690</v>
      </c>
      <c r="B551" s="48"/>
      <c r="C551" s="3" t="s">
        <v>62</v>
      </c>
      <c r="D551" s="3" t="s">
        <v>24</v>
      </c>
      <c r="E551" s="20" t="s">
        <v>604</v>
      </c>
      <c r="F551" s="20"/>
      <c r="G551" s="5">
        <f>SUM(G552)</f>
        <v>57572</v>
      </c>
      <c r="H551" s="5">
        <f t="shared" ref="H551:I551" si="287">SUM(H552)</f>
        <v>50658.299999999996</v>
      </c>
      <c r="I551" s="5">
        <f t="shared" si="287"/>
        <v>50658.299999999996</v>
      </c>
    </row>
    <row r="552" spans="1:9" x14ac:dyDescent="0.25">
      <c r="A552" s="84" t="s">
        <v>251</v>
      </c>
      <c r="B552" s="48"/>
      <c r="C552" s="3" t="s">
        <v>62</v>
      </c>
      <c r="D552" s="3" t="s">
        <v>24</v>
      </c>
      <c r="E552" s="20" t="s">
        <v>688</v>
      </c>
      <c r="F552" s="20"/>
      <c r="G552" s="5">
        <f>SUM(G553:G555)</f>
        <v>57572</v>
      </c>
      <c r="H552" s="5">
        <f t="shared" ref="H552:I552" si="288">SUM(H553:H555)</f>
        <v>50658.299999999996</v>
      </c>
      <c r="I552" s="5">
        <f t="shared" si="288"/>
        <v>50658.299999999996</v>
      </c>
    </row>
    <row r="553" spans="1:9" ht="47.25" x14ac:dyDescent="0.25">
      <c r="A553" s="2" t="s">
        <v>21</v>
      </c>
      <c r="B553" s="48"/>
      <c r="C553" s="3" t="s">
        <v>62</v>
      </c>
      <c r="D553" s="3" t="s">
        <v>24</v>
      </c>
      <c r="E553" s="20" t="s">
        <v>688</v>
      </c>
      <c r="F553" s="20">
        <v>100</v>
      </c>
      <c r="G553" s="5">
        <v>56744.4</v>
      </c>
      <c r="H553" s="5">
        <v>48158.2</v>
      </c>
      <c r="I553" s="5">
        <v>48158.2</v>
      </c>
    </row>
    <row r="554" spans="1:9" ht="31.5" x14ac:dyDescent="0.25">
      <c r="A554" s="203" t="s">
        <v>22</v>
      </c>
      <c r="B554" s="48"/>
      <c r="C554" s="3" t="s">
        <v>62</v>
      </c>
      <c r="D554" s="3" t="s">
        <v>24</v>
      </c>
      <c r="E554" s="20" t="s">
        <v>688</v>
      </c>
      <c r="F554" s="20">
        <v>200</v>
      </c>
      <c r="G554" s="5">
        <v>635.5</v>
      </c>
      <c r="H554" s="5">
        <v>2350.4</v>
      </c>
      <c r="I554" s="5">
        <v>2350.4</v>
      </c>
    </row>
    <row r="555" spans="1:9" x14ac:dyDescent="0.25">
      <c r="A555" s="203" t="s">
        <v>10</v>
      </c>
      <c r="B555" s="3"/>
      <c r="C555" s="3" t="s">
        <v>62</v>
      </c>
      <c r="D555" s="3" t="s">
        <v>24</v>
      </c>
      <c r="E555" s="20" t="s">
        <v>688</v>
      </c>
      <c r="F555" s="20">
        <v>800</v>
      </c>
      <c r="G555" s="5">
        <v>192.1</v>
      </c>
      <c r="H555" s="5">
        <v>149.69999999999999</v>
      </c>
      <c r="I555" s="5">
        <v>149.69999999999999</v>
      </c>
    </row>
    <row r="556" spans="1:9" s="97" customFormat="1" x14ac:dyDescent="0.25">
      <c r="A556" s="89" t="s">
        <v>83</v>
      </c>
      <c r="B556" s="98"/>
      <c r="C556" s="98" t="s">
        <v>62</v>
      </c>
      <c r="D556" s="98" t="s">
        <v>24</v>
      </c>
      <c r="E556" s="95" t="s">
        <v>84</v>
      </c>
      <c r="F556" s="95"/>
      <c r="G556" s="99">
        <f>G557</f>
        <v>505.3</v>
      </c>
      <c r="H556" s="99"/>
      <c r="I556" s="99"/>
    </row>
    <row r="557" spans="1:9" ht="31.5" x14ac:dyDescent="0.25">
      <c r="A557" s="203" t="s">
        <v>870</v>
      </c>
      <c r="B557" s="3"/>
      <c r="C557" s="3" t="s">
        <v>62</v>
      </c>
      <c r="D557" s="3" t="s">
        <v>24</v>
      </c>
      <c r="E557" s="20" t="s">
        <v>869</v>
      </c>
      <c r="F557" s="20"/>
      <c r="G557" s="5">
        <f>G558</f>
        <v>505.3</v>
      </c>
      <c r="H557" s="5"/>
      <c r="I557" s="5"/>
    </row>
    <row r="558" spans="1:9" x14ac:dyDescent="0.25">
      <c r="A558" s="203" t="s">
        <v>10</v>
      </c>
      <c r="B558" s="3"/>
      <c r="C558" s="3" t="s">
        <v>62</v>
      </c>
      <c r="D558" s="3" t="s">
        <v>24</v>
      </c>
      <c r="E558" s="20" t="s">
        <v>869</v>
      </c>
      <c r="F558" s="20">
        <v>800</v>
      </c>
      <c r="G558" s="5">
        <v>505.3</v>
      </c>
      <c r="H558" s="5"/>
      <c r="I558" s="5"/>
    </row>
    <row r="559" spans="1:9" x14ac:dyDescent="0.25">
      <c r="A559" s="2" t="s">
        <v>70</v>
      </c>
      <c r="B559" s="3"/>
      <c r="C559" s="204" t="s">
        <v>62</v>
      </c>
      <c r="D559" s="204" t="s">
        <v>62</v>
      </c>
      <c r="E559" s="204"/>
      <c r="F559" s="204"/>
      <c r="G559" s="7">
        <f>G560+G569</f>
        <v>8753.1</v>
      </c>
      <c r="H559" s="7">
        <f>H560+H569</f>
        <v>22177.300000000003</v>
      </c>
      <c r="I559" s="7">
        <f>I560+I569</f>
        <v>21229.300000000003</v>
      </c>
    </row>
    <row r="560" spans="1:9" s="97" customFormat="1" ht="31.5" x14ac:dyDescent="0.25">
      <c r="A560" s="89" t="s">
        <v>262</v>
      </c>
      <c r="B560" s="107"/>
      <c r="C560" s="94" t="s">
        <v>62</v>
      </c>
      <c r="D560" s="94" t="s">
        <v>62</v>
      </c>
      <c r="E560" s="95" t="s">
        <v>158</v>
      </c>
      <c r="F560" s="94"/>
      <c r="G560" s="96">
        <f>G565+G561</f>
        <v>8485.7000000000007</v>
      </c>
      <c r="H560" s="96">
        <f t="shared" ref="H560:I560" si="289">H565+H561</f>
        <v>21909.9</v>
      </c>
      <c r="I560" s="96">
        <f t="shared" si="289"/>
        <v>20961.900000000001</v>
      </c>
    </row>
    <row r="561" spans="1:9" x14ac:dyDescent="0.25">
      <c r="A561" s="203" t="s">
        <v>207</v>
      </c>
      <c r="B561" s="18"/>
      <c r="C561" s="3" t="s">
        <v>62</v>
      </c>
      <c r="D561" s="3" t="s">
        <v>62</v>
      </c>
      <c r="E561" s="20" t="s">
        <v>665</v>
      </c>
      <c r="F561" s="204"/>
      <c r="G561" s="7">
        <f>G562</f>
        <v>0</v>
      </c>
      <c r="H561" s="7">
        <f t="shared" ref="H561:I561" si="290">H562</f>
        <v>21909.9</v>
      </c>
      <c r="I561" s="7">
        <f t="shared" si="290"/>
        <v>20961.900000000001</v>
      </c>
    </row>
    <row r="562" spans="1:9" ht="31.5" x14ac:dyDescent="0.25">
      <c r="A562" s="203" t="s">
        <v>546</v>
      </c>
      <c r="B562" s="18"/>
      <c r="C562" s="3" t="s">
        <v>62</v>
      </c>
      <c r="D562" s="3" t="s">
        <v>62</v>
      </c>
      <c r="E562" s="20" t="s">
        <v>702</v>
      </c>
      <c r="F562" s="204"/>
      <c r="G562" s="7">
        <f>G563</f>
        <v>0</v>
      </c>
      <c r="H562" s="7">
        <f t="shared" ref="H562:I562" si="291">H563</f>
        <v>21909.9</v>
      </c>
      <c r="I562" s="7">
        <f t="shared" si="291"/>
        <v>20961.900000000001</v>
      </c>
    </row>
    <row r="563" spans="1:9" ht="31.5" x14ac:dyDescent="0.25">
      <c r="A563" s="203" t="s">
        <v>703</v>
      </c>
      <c r="B563" s="18"/>
      <c r="C563" s="3" t="s">
        <v>62</v>
      </c>
      <c r="D563" s="3" t="s">
        <v>62</v>
      </c>
      <c r="E563" s="20" t="s">
        <v>725</v>
      </c>
      <c r="F563" s="204"/>
      <c r="G563" s="7">
        <f>G564</f>
        <v>0</v>
      </c>
      <c r="H563" s="7">
        <f t="shared" ref="H563:I563" si="292">H564</f>
        <v>21909.9</v>
      </c>
      <c r="I563" s="7">
        <f t="shared" si="292"/>
        <v>20961.900000000001</v>
      </c>
    </row>
    <row r="564" spans="1:9" ht="31.5" x14ac:dyDescent="0.25">
      <c r="A564" s="203" t="s">
        <v>101</v>
      </c>
      <c r="B564" s="18"/>
      <c r="C564" s="3" t="s">
        <v>62</v>
      </c>
      <c r="D564" s="3" t="s">
        <v>62</v>
      </c>
      <c r="E564" s="20" t="s">
        <v>725</v>
      </c>
      <c r="F564" s="204" t="s">
        <v>96</v>
      </c>
      <c r="G564" s="7"/>
      <c r="H564" s="7">
        <v>21909.9</v>
      </c>
      <c r="I564" s="7">
        <v>20961.900000000001</v>
      </c>
    </row>
    <row r="565" spans="1:9" x14ac:dyDescent="0.25">
      <c r="A565" s="22" t="s">
        <v>321</v>
      </c>
      <c r="B565" s="3"/>
      <c r="C565" s="3" t="s">
        <v>62</v>
      </c>
      <c r="D565" s="3" t="s">
        <v>62</v>
      </c>
      <c r="E565" s="4" t="s">
        <v>322</v>
      </c>
      <c r="F565" s="3"/>
      <c r="G565" s="5">
        <f>G566</f>
        <v>8485.7000000000007</v>
      </c>
      <c r="H565" s="5">
        <f t="shared" ref="H565:I565" si="293">H566</f>
        <v>0</v>
      </c>
      <c r="I565" s="5">
        <f t="shared" si="293"/>
        <v>0</v>
      </c>
    </row>
    <row r="566" spans="1:9" ht="31.5" x14ac:dyDescent="0.25">
      <c r="A566" s="51" t="s">
        <v>707</v>
      </c>
      <c r="B566" s="3"/>
      <c r="C566" s="3" t="s">
        <v>62</v>
      </c>
      <c r="D566" s="3" t="s">
        <v>62</v>
      </c>
      <c r="E566" s="20" t="s">
        <v>327</v>
      </c>
      <c r="F566" s="3"/>
      <c r="G566" s="5">
        <f>G567</f>
        <v>8485.7000000000007</v>
      </c>
      <c r="H566" s="5">
        <f t="shared" ref="H566:I566" si="294">H567</f>
        <v>0</v>
      </c>
      <c r="I566" s="5">
        <f t="shared" si="294"/>
        <v>0</v>
      </c>
    </row>
    <row r="567" spans="1:9" ht="31.5" x14ac:dyDescent="0.25">
      <c r="A567" s="51" t="s">
        <v>325</v>
      </c>
      <c r="B567" s="3"/>
      <c r="C567" s="3" t="s">
        <v>62</v>
      </c>
      <c r="D567" s="3" t="s">
        <v>62</v>
      </c>
      <c r="E567" s="20" t="s">
        <v>328</v>
      </c>
      <c r="F567" s="3"/>
      <c r="G567" s="5">
        <f>G568</f>
        <v>8485.7000000000007</v>
      </c>
      <c r="H567" s="5">
        <f t="shared" ref="H567:I567" si="295">H568</f>
        <v>0</v>
      </c>
      <c r="I567" s="5">
        <f t="shared" si="295"/>
        <v>0</v>
      </c>
    </row>
    <row r="568" spans="1:9" ht="31.5" x14ac:dyDescent="0.25">
      <c r="A568" s="21" t="s">
        <v>101</v>
      </c>
      <c r="B568" s="3"/>
      <c r="C568" s="3" t="s">
        <v>62</v>
      </c>
      <c r="D568" s="3" t="s">
        <v>62</v>
      </c>
      <c r="E568" s="20" t="s">
        <v>328</v>
      </c>
      <c r="F568" s="3" t="s">
        <v>96</v>
      </c>
      <c r="G568" s="5">
        <v>8485.7000000000007</v>
      </c>
      <c r="H568" s="5"/>
      <c r="I568" s="5"/>
    </row>
    <row r="569" spans="1:9" s="97" customFormat="1" x14ac:dyDescent="0.25">
      <c r="A569" s="101" t="s">
        <v>83</v>
      </c>
      <c r="B569" s="98"/>
      <c r="C569" s="94" t="s">
        <v>62</v>
      </c>
      <c r="D569" s="94" t="s">
        <v>62</v>
      </c>
      <c r="E569" s="94" t="s">
        <v>84</v>
      </c>
      <c r="F569" s="94"/>
      <c r="G569" s="96">
        <f>SUM(G570)</f>
        <v>267.40000000000003</v>
      </c>
      <c r="H569" s="96">
        <f t="shared" ref="H569:I569" si="296">SUM(H570)</f>
        <v>267.39999999999998</v>
      </c>
      <c r="I569" s="96">
        <f t="shared" si="296"/>
        <v>267.39999999999998</v>
      </c>
    </row>
    <row r="570" spans="1:9" ht="47.25" x14ac:dyDescent="0.25">
      <c r="A570" s="203" t="s">
        <v>348</v>
      </c>
      <c r="B570" s="204"/>
      <c r="C570" s="204" t="s">
        <v>62</v>
      </c>
      <c r="D570" s="204" t="s">
        <v>62</v>
      </c>
      <c r="E570" s="204" t="s">
        <v>144</v>
      </c>
      <c r="F570" s="20"/>
      <c r="G570" s="7">
        <f>SUM(G571:G572)</f>
        <v>267.40000000000003</v>
      </c>
      <c r="H570" s="7">
        <f>SUM(H571:H572)</f>
        <v>267.39999999999998</v>
      </c>
      <c r="I570" s="7">
        <f>SUM(I571:I572)</f>
        <v>267.39999999999998</v>
      </c>
    </row>
    <row r="571" spans="1:9" ht="47.25" x14ac:dyDescent="0.25">
      <c r="A571" s="2" t="s">
        <v>21</v>
      </c>
      <c r="B571" s="204"/>
      <c r="C571" s="204" t="s">
        <v>62</v>
      </c>
      <c r="D571" s="204" t="s">
        <v>62</v>
      </c>
      <c r="E571" s="204" t="s">
        <v>144</v>
      </c>
      <c r="F571" s="204" t="s">
        <v>31</v>
      </c>
      <c r="G571" s="7">
        <v>257.8</v>
      </c>
      <c r="H571" s="7">
        <v>257.89999999999998</v>
      </c>
      <c r="I571" s="7">
        <v>257.89999999999998</v>
      </c>
    </row>
    <row r="572" spans="1:9" ht="31.5" x14ac:dyDescent="0.25">
      <c r="A572" s="203" t="s">
        <v>22</v>
      </c>
      <c r="B572" s="204"/>
      <c r="C572" s="204" t="s">
        <v>62</v>
      </c>
      <c r="D572" s="204" t="s">
        <v>62</v>
      </c>
      <c r="E572" s="204" t="s">
        <v>144</v>
      </c>
      <c r="F572" s="204" t="s">
        <v>32</v>
      </c>
      <c r="G572" s="7">
        <v>9.6</v>
      </c>
      <c r="H572" s="7">
        <v>9.5</v>
      </c>
      <c r="I572" s="7">
        <v>9.5</v>
      </c>
    </row>
    <row r="573" spans="1:9" x14ac:dyDescent="0.25">
      <c r="A573" s="203" t="s">
        <v>135</v>
      </c>
      <c r="B573" s="18"/>
      <c r="C573" s="204" t="s">
        <v>26</v>
      </c>
      <c r="D573" s="20"/>
      <c r="E573" s="20"/>
      <c r="F573" s="20"/>
      <c r="G573" s="7">
        <f>SUM(G574+G583)</f>
        <v>32260.2</v>
      </c>
      <c r="H573" s="7">
        <f>SUM(H574+H583)</f>
        <v>19644.2</v>
      </c>
      <c r="I573" s="7">
        <f>SUM(I574+I583)</f>
        <v>19644.2</v>
      </c>
    </row>
    <row r="574" spans="1:9" x14ac:dyDescent="0.25">
      <c r="A574" s="203" t="s">
        <v>95</v>
      </c>
      <c r="B574" s="18"/>
      <c r="C574" s="204" t="s">
        <v>26</v>
      </c>
      <c r="D574" s="204" t="s">
        <v>24</v>
      </c>
      <c r="E574" s="20"/>
      <c r="F574" s="20"/>
      <c r="G574" s="7">
        <f>G575</f>
        <v>15270</v>
      </c>
      <c r="H574" s="7">
        <f t="shared" ref="H574:I574" si="297">H575</f>
        <v>11021.5</v>
      </c>
      <c r="I574" s="7">
        <f t="shared" si="297"/>
        <v>11021.5</v>
      </c>
    </row>
    <row r="575" spans="1:9" s="97" customFormat="1" ht="31.5" x14ac:dyDescent="0.25">
      <c r="A575" s="89" t="s">
        <v>126</v>
      </c>
      <c r="B575" s="107"/>
      <c r="C575" s="94" t="s">
        <v>26</v>
      </c>
      <c r="D575" s="94" t="s">
        <v>24</v>
      </c>
      <c r="E575" s="95" t="s">
        <v>155</v>
      </c>
      <c r="F575" s="95"/>
      <c r="G575" s="96">
        <f>G576</f>
        <v>15270</v>
      </c>
      <c r="H575" s="96">
        <f t="shared" ref="H575:I577" si="298">H576</f>
        <v>11021.5</v>
      </c>
      <c r="I575" s="96">
        <f t="shared" si="298"/>
        <v>11021.5</v>
      </c>
    </row>
    <row r="576" spans="1:9" x14ac:dyDescent="0.25">
      <c r="A576" s="203" t="s">
        <v>168</v>
      </c>
      <c r="B576" s="18"/>
      <c r="C576" s="204" t="s">
        <v>26</v>
      </c>
      <c r="D576" s="204" t="s">
        <v>24</v>
      </c>
      <c r="E576" s="20" t="s">
        <v>205</v>
      </c>
      <c r="F576" s="20"/>
      <c r="G576" s="7">
        <f>G577</f>
        <v>15270</v>
      </c>
      <c r="H576" s="7">
        <f t="shared" si="298"/>
        <v>11021.5</v>
      </c>
      <c r="I576" s="7">
        <f t="shared" si="298"/>
        <v>11021.5</v>
      </c>
    </row>
    <row r="577" spans="1:9" ht="31.5" x14ac:dyDescent="0.25">
      <c r="A577" s="203" t="s">
        <v>689</v>
      </c>
      <c r="B577" s="18"/>
      <c r="C577" s="204" t="s">
        <v>26</v>
      </c>
      <c r="D577" s="204" t="s">
        <v>24</v>
      </c>
      <c r="E577" s="20" t="s">
        <v>257</v>
      </c>
      <c r="F577" s="20"/>
      <c r="G577" s="7">
        <f>G578</f>
        <v>15270</v>
      </c>
      <c r="H577" s="7">
        <f t="shared" si="298"/>
        <v>11021.5</v>
      </c>
      <c r="I577" s="7">
        <f t="shared" si="298"/>
        <v>11021.5</v>
      </c>
    </row>
    <row r="578" spans="1:9" x14ac:dyDescent="0.25">
      <c r="A578" s="203" t="s">
        <v>251</v>
      </c>
      <c r="B578" s="18"/>
      <c r="C578" s="204" t="s">
        <v>26</v>
      </c>
      <c r="D578" s="204" t="s">
        <v>24</v>
      </c>
      <c r="E578" s="20" t="s">
        <v>291</v>
      </c>
      <c r="F578" s="20"/>
      <c r="G578" s="7">
        <f>SUM(G579:G582)</f>
        <v>15270</v>
      </c>
      <c r="H578" s="7">
        <f>SUM(H579:H582)</f>
        <v>11021.5</v>
      </c>
      <c r="I578" s="7">
        <f>SUM(I579:I582)</f>
        <v>11021.5</v>
      </c>
    </row>
    <row r="579" spans="1:9" ht="47.25" x14ac:dyDescent="0.25">
      <c r="A579" s="2" t="s">
        <v>21</v>
      </c>
      <c r="B579" s="18"/>
      <c r="C579" s="204" t="s">
        <v>26</v>
      </c>
      <c r="D579" s="204" t="s">
        <v>24</v>
      </c>
      <c r="E579" s="20" t="s">
        <v>291</v>
      </c>
      <c r="F579" s="204" t="s">
        <v>31</v>
      </c>
      <c r="G579" s="7">
        <v>13083</v>
      </c>
      <c r="H579" s="7">
        <v>9440</v>
      </c>
      <c r="I579" s="7">
        <v>9440</v>
      </c>
    </row>
    <row r="580" spans="1:9" ht="31.5" x14ac:dyDescent="0.25">
      <c r="A580" s="203" t="s">
        <v>22</v>
      </c>
      <c r="B580" s="18"/>
      <c r="C580" s="204" t="s">
        <v>26</v>
      </c>
      <c r="D580" s="204" t="s">
        <v>24</v>
      </c>
      <c r="E580" s="20" t="s">
        <v>291</v>
      </c>
      <c r="F580" s="204" t="s">
        <v>32</v>
      </c>
      <c r="G580" s="7">
        <v>1796.2</v>
      </c>
      <c r="H580" s="7">
        <v>1215.0999999999999</v>
      </c>
      <c r="I580" s="7">
        <v>1215.0999999999999</v>
      </c>
    </row>
    <row r="581" spans="1:9" x14ac:dyDescent="0.25">
      <c r="A581" s="203" t="s">
        <v>19</v>
      </c>
      <c r="B581" s="18"/>
      <c r="C581" s="204" t="s">
        <v>26</v>
      </c>
      <c r="D581" s="204" t="s">
        <v>24</v>
      </c>
      <c r="E581" s="20" t="s">
        <v>291</v>
      </c>
      <c r="F581" s="204" t="s">
        <v>40</v>
      </c>
      <c r="G581" s="7">
        <v>20</v>
      </c>
      <c r="H581" s="7"/>
      <c r="I581" s="7"/>
    </row>
    <row r="582" spans="1:9" x14ac:dyDescent="0.25">
      <c r="A582" s="203" t="s">
        <v>10</v>
      </c>
      <c r="B582" s="18"/>
      <c r="C582" s="204" t="s">
        <v>26</v>
      </c>
      <c r="D582" s="204" t="s">
        <v>24</v>
      </c>
      <c r="E582" s="20" t="s">
        <v>291</v>
      </c>
      <c r="F582" s="204" t="s">
        <v>37</v>
      </c>
      <c r="G582" s="7">
        <v>370.8</v>
      </c>
      <c r="H582" s="7">
        <v>366.4</v>
      </c>
      <c r="I582" s="7">
        <v>366.4</v>
      </c>
    </row>
    <row r="583" spans="1:9" x14ac:dyDescent="0.25">
      <c r="A583" s="203" t="s">
        <v>71</v>
      </c>
      <c r="B583" s="18"/>
      <c r="C583" s="204" t="s">
        <v>26</v>
      </c>
      <c r="D583" s="204" t="s">
        <v>62</v>
      </c>
      <c r="E583" s="20"/>
      <c r="F583" s="20"/>
      <c r="G583" s="7">
        <f>G584+G596</f>
        <v>16990.2</v>
      </c>
      <c r="H583" s="7">
        <f>H584+H596</f>
        <v>8622.7000000000007</v>
      </c>
      <c r="I583" s="7">
        <f>I584+I596</f>
        <v>8622.7000000000007</v>
      </c>
    </row>
    <row r="584" spans="1:9" s="97" customFormat="1" ht="31.5" x14ac:dyDescent="0.25">
      <c r="A584" s="89" t="s">
        <v>126</v>
      </c>
      <c r="B584" s="107"/>
      <c r="C584" s="94" t="s">
        <v>26</v>
      </c>
      <c r="D584" s="94" t="s">
        <v>62</v>
      </c>
      <c r="E584" s="95" t="s">
        <v>155</v>
      </c>
      <c r="F584" s="95"/>
      <c r="G584" s="96">
        <f>G585+G592</f>
        <v>16633.2</v>
      </c>
      <c r="H584" s="96">
        <f>H585+H592</f>
        <v>8285.7000000000007</v>
      </c>
      <c r="I584" s="96">
        <f>I585+I592</f>
        <v>8285.7000000000007</v>
      </c>
    </row>
    <row r="585" spans="1:9" x14ac:dyDescent="0.25">
      <c r="A585" s="203" t="s">
        <v>207</v>
      </c>
      <c r="B585" s="18"/>
      <c r="C585" s="204" t="s">
        <v>26</v>
      </c>
      <c r="D585" s="204" t="s">
        <v>62</v>
      </c>
      <c r="E585" s="4" t="s">
        <v>208</v>
      </c>
      <c r="F585" s="204"/>
      <c r="G585" s="7">
        <f>G589+G586</f>
        <v>7019.3</v>
      </c>
      <c r="H585" s="7">
        <f t="shared" ref="H585:I585" si="299">H589+H586</f>
        <v>69.2</v>
      </c>
      <c r="I585" s="7">
        <f t="shared" si="299"/>
        <v>69.2</v>
      </c>
    </row>
    <row r="586" spans="1:9" ht="31.5" x14ac:dyDescent="0.25">
      <c r="A586" s="203" t="s">
        <v>698</v>
      </c>
      <c r="B586" s="18"/>
      <c r="C586" s="204" t="s">
        <v>26</v>
      </c>
      <c r="D586" s="204" t="s">
        <v>62</v>
      </c>
      <c r="E586" s="4" t="s">
        <v>696</v>
      </c>
      <c r="F586" s="204"/>
      <c r="G586" s="7">
        <f>G587</f>
        <v>69.2</v>
      </c>
      <c r="H586" s="7">
        <f t="shared" ref="H586:I586" si="300">H587</f>
        <v>69.2</v>
      </c>
      <c r="I586" s="7">
        <f t="shared" si="300"/>
        <v>69.2</v>
      </c>
    </row>
    <row r="587" spans="1:9" ht="141.75" x14ac:dyDescent="0.25">
      <c r="A587" s="203" t="s">
        <v>748</v>
      </c>
      <c r="B587" s="18"/>
      <c r="C587" s="204" t="s">
        <v>26</v>
      </c>
      <c r="D587" s="204" t="s">
        <v>62</v>
      </c>
      <c r="E587" s="4" t="s">
        <v>697</v>
      </c>
      <c r="F587" s="204"/>
      <c r="G587" s="7">
        <f>G588</f>
        <v>69.2</v>
      </c>
      <c r="H587" s="7">
        <f t="shared" ref="H587:I587" si="301">H588</f>
        <v>69.2</v>
      </c>
      <c r="I587" s="7">
        <f t="shared" si="301"/>
        <v>69.2</v>
      </c>
    </row>
    <row r="588" spans="1:9" ht="31.5" x14ac:dyDescent="0.25">
      <c r="A588" s="203" t="s">
        <v>22</v>
      </c>
      <c r="B588" s="18"/>
      <c r="C588" s="204" t="s">
        <v>26</v>
      </c>
      <c r="D588" s="204" t="s">
        <v>62</v>
      </c>
      <c r="E588" s="4" t="s">
        <v>697</v>
      </c>
      <c r="F588" s="204" t="s">
        <v>32</v>
      </c>
      <c r="G588" s="7">
        <v>69.2</v>
      </c>
      <c r="H588" s="7">
        <v>69.2</v>
      </c>
      <c r="I588" s="7">
        <v>69.2</v>
      </c>
    </row>
    <row r="589" spans="1:9" x14ac:dyDescent="0.25">
      <c r="A589" s="203" t="s">
        <v>342</v>
      </c>
      <c r="B589" s="18"/>
      <c r="C589" s="204" t="s">
        <v>26</v>
      </c>
      <c r="D589" s="204" t="s">
        <v>62</v>
      </c>
      <c r="E589" s="4" t="s">
        <v>341</v>
      </c>
      <c r="F589" s="204"/>
      <c r="G589" s="7">
        <f>SUM(G590)</f>
        <v>6950.1</v>
      </c>
      <c r="H589" s="7">
        <f t="shared" ref="H589:I589" si="302">SUM(H590)</f>
        <v>0</v>
      </c>
      <c r="I589" s="7">
        <f t="shared" si="302"/>
        <v>0</v>
      </c>
    </row>
    <row r="590" spans="1:9" ht="47.25" x14ac:dyDescent="0.25">
      <c r="A590" s="203" t="s">
        <v>145</v>
      </c>
      <c r="B590" s="18"/>
      <c r="C590" s="204" t="s">
        <v>26</v>
      </c>
      <c r="D590" s="204" t="s">
        <v>62</v>
      </c>
      <c r="E590" s="4" t="s">
        <v>340</v>
      </c>
      <c r="F590" s="204"/>
      <c r="G590" s="7">
        <f>SUM(G591)</f>
        <v>6950.1</v>
      </c>
      <c r="H590" s="7">
        <f t="shared" ref="H590:I590" si="303">SUM(H591)</f>
        <v>0</v>
      </c>
      <c r="I590" s="7">
        <f t="shared" si="303"/>
        <v>0</v>
      </c>
    </row>
    <row r="591" spans="1:9" ht="31.5" x14ac:dyDescent="0.25">
      <c r="A591" s="203" t="s">
        <v>22</v>
      </c>
      <c r="B591" s="18"/>
      <c r="C591" s="204" t="s">
        <v>26</v>
      </c>
      <c r="D591" s="204" t="s">
        <v>62</v>
      </c>
      <c r="E591" s="4" t="s">
        <v>340</v>
      </c>
      <c r="F591" s="204" t="s">
        <v>32</v>
      </c>
      <c r="G591" s="7">
        <v>6950.1</v>
      </c>
      <c r="H591" s="7"/>
      <c r="I591" s="7"/>
    </row>
    <row r="592" spans="1:9" x14ac:dyDescent="0.25">
      <c r="A592" s="203" t="s">
        <v>168</v>
      </c>
      <c r="B592" s="18"/>
      <c r="C592" s="204" t="s">
        <v>26</v>
      </c>
      <c r="D592" s="204" t="s">
        <v>62</v>
      </c>
      <c r="E592" s="20" t="s">
        <v>205</v>
      </c>
      <c r="F592" s="20"/>
      <c r="G592" s="7">
        <f>G593</f>
        <v>9613.9</v>
      </c>
      <c r="H592" s="7">
        <f t="shared" ref="H592:I593" si="304">H593</f>
        <v>8216.5</v>
      </c>
      <c r="I592" s="7">
        <f t="shared" si="304"/>
        <v>8216.5</v>
      </c>
    </row>
    <row r="593" spans="1:9" ht="31.5" x14ac:dyDescent="0.25">
      <c r="A593" s="203" t="s">
        <v>258</v>
      </c>
      <c r="B593" s="18"/>
      <c r="C593" s="204" t="s">
        <v>26</v>
      </c>
      <c r="D593" s="204" t="s">
        <v>62</v>
      </c>
      <c r="E593" s="20" t="s">
        <v>206</v>
      </c>
      <c r="F593" s="20"/>
      <c r="G593" s="7">
        <f>G594</f>
        <v>9613.9</v>
      </c>
      <c r="H593" s="7">
        <f t="shared" si="304"/>
        <v>8216.5</v>
      </c>
      <c r="I593" s="7">
        <f t="shared" si="304"/>
        <v>8216.5</v>
      </c>
    </row>
    <row r="594" spans="1:9" x14ac:dyDescent="0.25">
      <c r="A594" s="203" t="s">
        <v>18</v>
      </c>
      <c r="B594" s="18"/>
      <c r="C594" s="204" t="s">
        <v>26</v>
      </c>
      <c r="D594" s="204" t="s">
        <v>62</v>
      </c>
      <c r="E594" s="20" t="s">
        <v>259</v>
      </c>
      <c r="F594" s="20"/>
      <c r="G594" s="7">
        <f>G595</f>
        <v>9613.9</v>
      </c>
      <c r="H594" s="7">
        <f t="shared" ref="H594:I594" si="305">H595</f>
        <v>8216.5</v>
      </c>
      <c r="I594" s="7">
        <f t="shared" si="305"/>
        <v>8216.5</v>
      </c>
    </row>
    <row r="595" spans="1:9" ht="31.5" x14ac:dyDescent="0.25">
      <c r="A595" s="203" t="s">
        <v>22</v>
      </c>
      <c r="B595" s="18"/>
      <c r="C595" s="204" t="s">
        <v>26</v>
      </c>
      <c r="D595" s="204" t="s">
        <v>62</v>
      </c>
      <c r="E595" s="20" t="s">
        <v>259</v>
      </c>
      <c r="F595" s="204" t="s">
        <v>32</v>
      </c>
      <c r="G595" s="7">
        <v>9613.9</v>
      </c>
      <c r="H595" s="7">
        <v>8216.5</v>
      </c>
      <c r="I595" s="7">
        <v>8216.5</v>
      </c>
    </row>
    <row r="596" spans="1:9" s="97" customFormat="1" ht="31.5" x14ac:dyDescent="0.25">
      <c r="A596" s="101" t="s">
        <v>116</v>
      </c>
      <c r="B596" s="98"/>
      <c r="C596" s="94" t="s">
        <v>26</v>
      </c>
      <c r="D596" s="94" t="s">
        <v>62</v>
      </c>
      <c r="E596" s="98" t="s">
        <v>209</v>
      </c>
      <c r="F596" s="98"/>
      <c r="G596" s="99">
        <f>G597</f>
        <v>357</v>
      </c>
      <c r="H596" s="99">
        <f>H597</f>
        <v>337</v>
      </c>
      <c r="I596" s="99">
        <f>I597</f>
        <v>337</v>
      </c>
    </row>
    <row r="597" spans="1:9" x14ac:dyDescent="0.25">
      <c r="A597" s="203" t="s">
        <v>168</v>
      </c>
      <c r="B597" s="3"/>
      <c r="C597" s="204" t="s">
        <v>26</v>
      </c>
      <c r="D597" s="204" t="s">
        <v>62</v>
      </c>
      <c r="E597" s="3" t="s">
        <v>211</v>
      </c>
      <c r="F597" s="3"/>
      <c r="G597" s="5">
        <f>G598</f>
        <v>357</v>
      </c>
      <c r="H597" s="5">
        <f t="shared" ref="H597:H598" si="306">H598</f>
        <v>337</v>
      </c>
      <c r="I597" s="5">
        <f t="shared" ref="I597:I598" si="307">I598</f>
        <v>337</v>
      </c>
    </row>
    <row r="598" spans="1:9" ht="31.5" x14ac:dyDescent="0.25">
      <c r="A598" s="203" t="s">
        <v>249</v>
      </c>
      <c r="B598" s="3"/>
      <c r="C598" s="204" t="s">
        <v>26</v>
      </c>
      <c r="D598" s="204" t="s">
        <v>62</v>
      </c>
      <c r="E598" s="3" t="s">
        <v>210</v>
      </c>
      <c r="F598" s="3"/>
      <c r="G598" s="5">
        <f>G599</f>
        <v>357</v>
      </c>
      <c r="H598" s="5">
        <f t="shared" si="306"/>
        <v>337</v>
      </c>
      <c r="I598" s="5">
        <f t="shared" si="307"/>
        <v>337</v>
      </c>
    </row>
    <row r="599" spans="1:9" ht="31.5" x14ac:dyDescent="0.25">
      <c r="A599" s="2" t="s">
        <v>250</v>
      </c>
      <c r="B599" s="3"/>
      <c r="C599" s="204" t="s">
        <v>26</v>
      </c>
      <c r="D599" s="204" t="s">
        <v>62</v>
      </c>
      <c r="E599" s="3" t="s">
        <v>293</v>
      </c>
      <c r="F599" s="3"/>
      <c r="G599" s="5">
        <f t="shared" ref="G599:I599" si="308">SUM(G600)</f>
        <v>357</v>
      </c>
      <c r="H599" s="5">
        <f t="shared" si="308"/>
        <v>337</v>
      </c>
      <c r="I599" s="5">
        <f t="shared" si="308"/>
        <v>337</v>
      </c>
    </row>
    <row r="600" spans="1:9" ht="31.5" x14ac:dyDescent="0.25">
      <c r="A600" s="2" t="s">
        <v>22</v>
      </c>
      <c r="B600" s="3"/>
      <c r="C600" s="204" t="s">
        <v>26</v>
      </c>
      <c r="D600" s="204" t="s">
        <v>62</v>
      </c>
      <c r="E600" s="3" t="s">
        <v>293</v>
      </c>
      <c r="F600" s="3" t="s">
        <v>32</v>
      </c>
      <c r="G600" s="5">
        <v>357</v>
      </c>
      <c r="H600" s="7">
        <v>337</v>
      </c>
      <c r="I600" s="7">
        <v>337</v>
      </c>
    </row>
    <row r="601" spans="1:9" x14ac:dyDescent="0.25">
      <c r="A601" s="2" t="s">
        <v>47</v>
      </c>
      <c r="B601" s="18"/>
      <c r="C601" s="204" t="s">
        <v>48</v>
      </c>
      <c r="D601" s="204"/>
      <c r="E601" s="20"/>
      <c r="F601" s="204"/>
      <c r="G601" s="7">
        <f>SUM(G613)+G602</f>
        <v>10024.099999999999</v>
      </c>
      <c r="H601" s="7">
        <f>SUM(H613)+H602</f>
        <v>0</v>
      </c>
      <c r="I601" s="7">
        <f>SUM(I613)+I602</f>
        <v>0</v>
      </c>
    </row>
    <row r="602" spans="1:9" x14ac:dyDescent="0.25">
      <c r="A602" s="2" t="s">
        <v>121</v>
      </c>
      <c r="B602" s="18"/>
      <c r="C602" s="204" t="s">
        <v>48</v>
      </c>
      <c r="D602" s="204" t="s">
        <v>62</v>
      </c>
      <c r="E602" s="20"/>
      <c r="F602" s="204"/>
      <c r="G602" s="7">
        <f>G603+G608</f>
        <v>98.3</v>
      </c>
      <c r="H602" s="7">
        <f t="shared" ref="H602:I602" si="309">H603</f>
        <v>0</v>
      </c>
      <c r="I602" s="7">
        <f t="shared" si="309"/>
        <v>0</v>
      </c>
    </row>
    <row r="603" spans="1:9" s="97" customFormat="1" ht="31.5" x14ac:dyDescent="0.25">
      <c r="A603" s="89" t="s">
        <v>133</v>
      </c>
      <c r="B603" s="107"/>
      <c r="C603" s="94" t="s">
        <v>48</v>
      </c>
      <c r="D603" s="94" t="s">
        <v>62</v>
      </c>
      <c r="E603" s="95" t="s">
        <v>147</v>
      </c>
      <c r="F603" s="95"/>
      <c r="G603" s="96">
        <f>G604</f>
        <v>90.8</v>
      </c>
      <c r="H603" s="96">
        <f t="shared" ref="H603:I603" si="310">H604</f>
        <v>0</v>
      </c>
      <c r="I603" s="96">
        <f t="shared" si="310"/>
        <v>0</v>
      </c>
    </row>
    <row r="604" spans="1:9" x14ac:dyDescent="0.25">
      <c r="A604" s="203" t="s">
        <v>168</v>
      </c>
      <c r="B604" s="18"/>
      <c r="C604" s="204" t="s">
        <v>48</v>
      </c>
      <c r="D604" s="204" t="s">
        <v>62</v>
      </c>
      <c r="E604" s="204" t="s">
        <v>171</v>
      </c>
      <c r="F604" s="20"/>
      <c r="G604" s="7">
        <f>G605</f>
        <v>90.8</v>
      </c>
      <c r="H604" s="7">
        <f t="shared" ref="H604:I604" si="311">H605</f>
        <v>0</v>
      </c>
      <c r="I604" s="7">
        <f t="shared" si="311"/>
        <v>0</v>
      </c>
    </row>
    <row r="605" spans="1:9" ht="31.5" x14ac:dyDescent="0.25">
      <c r="A605" s="203" t="s">
        <v>238</v>
      </c>
      <c r="B605" s="18"/>
      <c r="C605" s="204" t="s">
        <v>48</v>
      </c>
      <c r="D605" s="204" t="s">
        <v>62</v>
      </c>
      <c r="E605" s="204" t="s">
        <v>237</v>
      </c>
      <c r="F605" s="20"/>
      <c r="G605" s="7">
        <f>G606</f>
        <v>90.8</v>
      </c>
      <c r="H605" s="7">
        <f t="shared" ref="H605:I605" si="312">H606</f>
        <v>0</v>
      </c>
      <c r="I605" s="7">
        <f t="shared" si="312"/>
        <v>0</v>
      </c>
    </row>
    <row r="606" spans="1:9" ht="31.5" x14ac:dyDescent="0.25">
      <c r="A606" s="203" t="s">
        <v>39</v>
      </c>
      <c r="B606" s="18"/>
      <c r="C606" s="204" t="s">
        <v>48</v>
      </c>
      <c r="D606" s="204" t="s">
        <v>62</v>
      </c>
      <c r="E606" s="20" t="s">
        <v>236</v>
      </c>
      <c r="F606" s="20"/>
      <c r="G606" s="7">
        <f>SUM(G607)</f>
        <v>90.8</v>
      </c>
      <c r="H606" s="7">
        <f t="shared" ref="H606:I606" si="313">SUM(H607)</f>
        <v>0</v>
      </c>
      <c r="I606" s="7">
        <f t="shared" si="313"/>
        <v>0</v>
      </c>
    </row>
    <row r="607" spans="1:9" ht="31.5" x14ac:dyDescent="0.25">
      <c r="A607" s="203" t="s">
        <v>22</v>
      </c>
      <c r="B607" s="18"/>
      <c r="C607" s="204" t="s">
        <v>48</v>
      </c>
      <c r="D607" s="204" t="s">
        <v>62</v>
      </c>
      <c r="E607" s="20" t="s">
        <v>236</v>
      </c>
      <c r="F607" s="20">
        <v>200</v>
      </c>
      <c r="G607" s="7">
        <v>90.8</v>
      </c>
      <c r="H607" s="7"/>
      <c r="I607" s="7"/>
    </row>
    <row r="608" spans="1:9" ht="31.5" x14ac:dyDescent="0.25">
      <c r="A608" s="89" t="s">
        <v>276</v>
      </c>
      <c r="B608" s="107"/>
      <c r="C608" s="94" t="s">
        <v>48</v>
      </c>
      <c r="D608" s="94" t="s">
        <v>62</v>
      </c>
      <c r="E608" s="95" t="s">
        <v>274</v>
      </c>
      <c r="F608" s="95"/>
      <c r="G608" s="96">
        <f>G609</f>
        <v>7.5</v>
      </c>
      <c r="H608" s="96"/>
      <c r="I608" s="96"/>
    </row>
    <row r="609" spans="1:9" x14ac:dyDescent="0.25">
      <c r="A609" s="203" t="s">
        <v>168</v>
      </c>
      <c r="B609" s="18"/>
      <c r="C609" s="204" t="s">
        <v>48</v>
      </c>
      <c r="D609" s="204" t="s">
        <v>62</v>
      </c>
      <c r="E609" s="20" t="s">
        <v>597</v>
      </c>
      <c r="F609" s="20"/>
      <c r="G609" s="7">
        <f>G610</f>
        <v>7.5</v>
      </c>
      <c r="H609" s="7"/>
      <c r="I609" s="7"/>
    </row>
    <row r="610" spans="1:9" ht="31.5" x14ac:dyDescent="0.25">
      <c r="A610" s="203" t="s">
        <v>690</v>
      </c>
      <c r="B610" s="18"/>
      <c r="C610" s="204" t="s">
        <v>48</v>
      </c>
      <c r="D610" s="204" t="s">
        <v>62</v>
      </c>
      <c r="E610" s="20" t="s">
        <v>604</v>
      </c>
      <c r="F610" s="20"/>
      <c r="G610" s="7">
        <f>G611</f>
        <v>7.5</v>
      </c>
      <c r="H610" s="7"/>
      <c r="I610" s="7"/>
    </row>
    <row r="611" spans="1:9" x14ac:dyDescent="0.25">
      <c r="A611" s="203" t="s">
        <v>251</v>
      </c>
      <c r="B611" s="18"/>
      <c r="C611" s="204" t="s">
        <v>48</v>
      </c>
      <c r="D611" s="204" t="s">
        <v>62</v>
      </c>
      <c r="E611" s="20" t="s">
        <v>688</v>
      </c>
      <c r="F611" s="20"/>
      <c r="G611" s="7">
        <f>G612</f>
        <v>7.5</v>
      </c>
      <c r="H611" s="7"/>
      <c r="I611" s="7"/>
    </row>
    <row r="612" spans="1:9" ht="31.5" x14ac:dyDescent="0.25">
      <c r="A612" s="2" t="s">
        <v>22</v>
      </c>
      <c r="B612" s="18"/>
      <c r="C612" s="204" t="s">
        <v>48</v>
      </c>
      <c r="D612" s="204" t="s">
        <v>62</v>
      </c>
      <c r="E612" s="20" t="s">
        <v>688</v>
      </c>
      <c r="F612" s="20">
        <v>200</v>
      </c>
      <c r="G612" s="7">
        <v>7.5</v>
      </c>
      <c r="H612" s="7"/>
      <c r="I612" s="7"/>
    </row>
    <row r="613" spans="1:9" x14ac:dyDescent="0.25">
      <c r="A613" s="203" t="s">
        <v>75</v>
      </c>
      <c r="B613" s="18"/>
      <c r="C613" s="204" t="s">
        <v>48</v>
      </c>
      <c r="D613" s="204" t="s">
        <v>65</v>
      </c>
      <c r="E613" s="20"/>
      <c r="F613" s="204"/>
      <c r="G613" s="7">
        <f t="shared" ref="G613:I613" si="314">SUM(G614)</f>
        <v>9925.7999999999993</v>
      </c>
      <c r="H613" s="7">
        <f t="shared" si="314"/>
        <v>0</v>
      </c>
      <c r="I613" s="7">
        <f t="shared" si="314"/>
        <v>0</v>
      </c>
    </row>
    <row r="614" spans="1:9" s="97" customFormat="1" ht="31.5" x14ac:dyDescent="0.25">
      <c r="A614" s="89" t="s">
        <v>262</v>
      </c>
      <c r="B614" s="107"/>
      <c r="C614" s="94" t="s">
        <v>48</v>
      </c>
      <c r="D614" s="94" t="s">
        <v>65</v>
      </c>
      <c r="E614" s="95" t="s">
        <v>158</v>
      </c>
      <c r="F614" s="95"/>
      <c r="G614" s="96">
        <f>G615</f>
        <v>9925.7999999999993</v>
      </c>
      <c r="H614" s="96">
        <f t="shared" ref="H614:I614" si="315">H615</f>
        <v>0</v>
      </c>
      <c r="I614" s="96">
        <f t="shared" si="315"/>
        <v>0</v>
      </c>
    </row>
    <row r="615" spans="1:9" x14ac:dyDescent="0.25">
      <c r="A615" s="22" t="s">
        <v>321</v>
      </c>
      <c r="B615" s="3"/>
      <c r="C615" s="3" t="s">
        <v>48</v>
      </c>
      <c r="D615" s="3" t="s">
        <v>65</v>
      </c>
      <c r="E615" s="4" t="s">
        <v>322</v>
      </c>
      <c r="F615" s="3"/>
      <c r="G615" s="5">
        <f>G616</f>
        <v>9925.7999999999993</v>
      </c>
      <c r="H615" s="5">
        <f t="shared" ref="H615:I615" si="316">H616</f>
        <v>0</v>
      </c>
      <c r="I615" s="5">
        <f t="shared" si="316"/>
        <v>0</v>
      </c>
    </row>
    <row r="616" spans="1:9" x14ac:dyDescent="0.25">
      <c r="A616" s="51" t="s">
        <v>323</v>
      </c>
      <c r="B616" s="3"/>
      <c r="C616" s="3" t="s">
        <v>48</v>
      </c>
      <c r="D616" s="3" t="s">
        <v>65</v>
      </c>
      <c r="E616" s="20" t="s">
        <v>324</v>
      </c>
      <c r="F616" s="3"/>
      <c r="G616" s="5">
        <f>G617</f>
        <v>9925.7999999999993</v>
      </c>
      <c r="H616" s="5">
        <f t="shared" ref="H616:I616" si="317">H617</f>
        <v>0</v>
      </c>
      <c r="I616" s="5">
        <f t="shared" si="317"/>
        <v>0</v>
      </c>
    </row>
    <row r="617" spans="1:9" ht="31.5" x14ac:dyDescent="0.25">
      <c r="A617" s="51" t="s">
        <v>325</v>
      </c>
      <c r="B617" s="3"/>
      <c r="C617" s="3" t="s">
        <v>48</v>
      </c>
      <c r="D617" s="3" t="s">
        <v>65</v>
      </c>
      <c r="E617" s="20" t="s">
        <v>326</v>
      </c>
      <c r="F617" s="3"/>
      <c r="G617" s="5">
        <f>G618</f>
        <v>9925.7999999999993</v>
      </c>
      <c r="H617" s="5">
        <f t="shared" ref="H617:I617" si="318">H618</f>
        <v>0</v>
      </c>
      <c r="I617" s="5">
        <f t="shared" si="318"/>
        <v>0</v>
      </c>
    </row>
    <row r="618" spans="1:9" ht="31.5" x14ac:dyDescent="0.25">
      <c r="A618" s="21" t="s">
        <v>101</v>
      </c>
      <c r="B618" s="3"/>
      <c r="C618" s="3" t="s">
        <v>48</v>
      </c>
      <c r="D618" s="3" t="s">
        <v>65</v>
      </c>
      <c r="E618" s="20" t="s">
        <v>326</v>
      </c>
      <c r="F618" s="3" t="s">
        <v>96</v>
      </c>
      <c r="G618" s="5">
        <v>9925.7999999999993</v>
      </c>
      <c r="H618" s="5"/>
      <c r="I618" s="5"/>
    </row>
    <row r="619" spans="1:9" x14ac:dyDescent="0.25">
      <c r="A619" s="2" t="s">
        <v>136</v>
      </c>
      <c r="B619" s="3"/>
      <c r="C619" s="204" t="s">
        <v>9</v>
      </c>
      <c r="D619" s="204"/>
      <c r="E619" s="204"/>
      <c r="F619" s="3"/>
      <c r="G619" s="5">
        <f>G620</f>
        <v>27467.1</v>
      </c>
      <c r="H619" s="5">
        <f t="shared" ref="H619:I619" si="319">H620</f>
        <v>184322.8</v>
      </c>
      <c r="I619" s="5">
        <f t="shared" si="319"/>
        <v>57550</v>
      </c>
    </row>
    <row r="620" spans="1:9" x14ac:dyDescent="0.25">
      <c r="A620" s="2" t="s">
        <v>76</v>
      </c>
      <c r="B620" s="3"/>
      <c r="C620" s="204" t="s">
        <v>9</v>
      </c>
      <c r="D620" s="204" t="s">
        <v>17</v>
      </c>
      <c r="E620" s="204"/>
      <c r="F620" s="3"/>
      <c r="G620" s="5">
        <f>SUM(G629)+G621</f>
        <v>27467.1</v>
      </c>
      <c r="H620" s="5">
        <f t="shared" ref="H620:I620" si="320">SUM(H629)+H621</f>
        <v>184322.8</v>
      </c>
      <c r="I620" s="5">
        <f t="shared" si="320"/>
        <v>57550</v>
      </c>
    </row>
    <row r="621" spans="1:9" s="97" customFormat="1" ht="31.5" x14ac:dyDescent="0.25">
      <c r="A621" s="89" t="s">
        <v>732</v>
      </c>
      <c r="B621" s="107"/>
      <c r="C621" s="94" t="s">
        <v>9</v>
      </c>
      <c r="D621" s="94" t="s">
        <v>17</v>
      </c>
      <c r="E621" s="95" t="s">
        <v>152</v>
      </c>
      <c r="F621" s="95"/>
      <c r="G621" s="96">
        <f>SUM(G623)</f>
        <v>0</v>
      </c>
      <c r="H621" s="96">
        <f t="shared" ref="H621:I621" si="321">SUM(H623)</f>
        <v>132972.79999999999</v>
      </c>
      <c r="I621" s="96">
        <f t="shared" si="321"/>
        <v>0</v>
      </c>
    </row>
    <row r="622" spans="1:9" x14ac:dyDescent="0.25">
      <c r="A622" s="203" t="s">
        <v>207</v>
      </c>
      <c r="B622" s="204"/>
      <c r="C622" s="204" t="s">
        <v>9</v>
      </c>
      <c r="D622" s="204" t="s">
        <v>17</v>
      </c>
      <c r="E622" s="204" t="s">
        <v>608</v>
      </c>
      <c r="F622" s="204"/>
      <c r="G622" s="7">
        <f>SUM(G623)</f>
        <v>0</v>
      </c>
      <c r="H622" s="7">
        <f t="shared" ref="H622:I622" si="322">SUM(H623)</f>
        <v>132972.79999999999</v>
      </c>
      <c r="I622" s="7">
        <f t="shared" si="322"/>
        <v>0</v>
      </c>
    </row>
    <row r="623" spans="1:9" x14ac:dyDescent="0.25">
      <c r="A623" s="203" t="s">
        <v>484</v>
      </c>
      <c r="B623" s="18"/>
      <c r="C623" s="204" t="s">
        <v>9</v>
      </c>
      <c r="D623" s="204" t="s">
        <v>17</v>
      </c>
      <c r="E623" s="20" t="s">
        <v>609</v>
      </c>
      <c r="F623" s="20"/>
      <c r="G623" s="7">
        <f>G624</f>
        <v>0</v>
      </c>
      <c r="H623" s="7">
        <f t="shared" ref="H623:I624" si="323">H624</f>
        <v>132972.79999999999</v>
      </c>
      <c r="I623" s="7">
        <f t="shared" si="323"/>
        <v>0</v>
      </c>
    </row>
    <row r="624" spans="1:9" ht="47.25" x14ac:dyDescent="0.25">
      <c r="A624" s="203" t="s">
        <v>607</v>
      </c>
      <c r="B624" s="18"/>
      <c r="C624" s="204" t="s">
        <v>9</v>
      </c>
      <c r="D624" s="204" t="s">
        <v>17</v>
      </c>
      <c r="E624" s="20" t="s">
        <v>610</v>
      </c>
      <c r="F624" s="20"/>
      <c r="G624" s="7">
        <f>G625</f>
        <v>0</v>
      </c>
      <c r="H624" s="7">
        <f t="shared" si="323"/>
        <v>132972.79999999999</v>
      </c>
      <c r="I624" s="7">
        <f t="shared" si="323"/>
        <v>0</v>
      </c>
    </row>
    <row r="625" spans="1:9" ht="31.5" x14ac:dyDescent="0.25">
      <c r="A625" s="2" t="s">
        <v>101</v>
      </c>
      <c r="B625" s="18"/>
      <c r="C625" s="204" t="s">
        <v>9</v>
      </c>
      <c r="D625" s="204" t="s">
        <v>17</v>
      </c>
      <c r="E625" s="20" t="s">
        <v>610</v>
      </c>
      <c r="F625" s="20">
        <v>400</v>
      </c>
      <c r="G625" s="7"/>
      <c r="H625" s="7">
        <v>132972.79999999999</v>
      </c>
      <c r="I625" s="7"/>
    </row>
    <row r="626" spans="1:9" s="97" customFormat="1" ht="31.5" x14ac:dyDescent="0.25">
      <c r="A626" s="89" t="s">
        <v>262</v>
      </c>
      <c r="B626" s="107"/>
      <c r="C626" s="94" t="s">
        <v>9</v>
      </c>
      <c r="D626" s="94" t="s">
        <v>17</v>
      </c>
      <c r="E626" s="95" t="s">
        <v>158</v>
      </c>
      <c r="F626" s="95"/>
      <c r="G626" s="96">
        <f>G627</f>
        <v>27467.1</v>
      </c>
      <c r="H626" s="96">
        <f t="shared" ref="H626:I626" si="324">H627</f>
        <v>51350</v>
      </c>
      <c r="I626" s="96">
        <f t="shared" si="324"/>
        <v>57550</v>
      </c>
    </row>
    <row r="627" spans="1:9" x14ac:dyDescent="0.25">
      <c r="A627" s="203" t="s">
        <v>321</v>
      </c>
      <c r="B627" s="18"/>
      <c r="C627" s="204" t="s">
        <v>9</v>
      </c>
      <c r="D627" s="204" t="s">
        <v>17</v>
      </c>
      <c r="E627" s="20" t="s">
        <v>322</v>
      </c>
      <c r="F627" s="20"/>
      <c r="G627" s="7">
        <f>G628</f>
        <v>27467.1</v>
      </c>
      <c r="H627" s="7">
        <f t="shared" ref="H627:I627" si="325">H628</f>
        <v>51350</v>
      </c>
      <c r="I627" s="7">
        <f t="shared" si="325"/>
        <v>57550</v>
      </c>
    </row>
    <row r="628" spans="1:9" ht="47.25" x14ac:dyDescent="0.25">
      <c r="A628" s="51" t="s">
        <v>334</v>
      </c>
      <c r="B628" s="3"/>
      <c r="C628" s="204" t="s">
        <v>9</v>
      </c>
      <c r="D628" s="204" t="s">
        <v>17</v>
      </c>
      <c r="E628" s="20" t="s">
        <v>335</v>
      </c>
      <c r="F628" s="3"/>
      <c r="G628" s="5">
        <f>G629</f>
        <v>27467.1</v>
      </c>
      <c r="H628" s="5">
        <f t="shared" ref="H628:I628" si="326">H629</f>
        <v>51350</v>
      </c>
      <c r="I628" s="5">
        <f t="shared" si="326"/>
        <v>57550</v>
      </c>
    </row>
    <row r="629" spans="1:9" x14ac:dyDescent="0.25">
      <c r="A629" s="2" t="s">
        <v>235</v>
      </c>
      <c r="B629" s="3"/>
      <c r="C629" s="204" t="s">
        <v>9</v>
      </c>
      <c r="D629" s="204" t="s">
        <v>17</v>
      </c>
      <c r="E629" s="20" t="s">
        <v>336</v>
      </c>
      <c r="F629" s="3"/>
      <c r="G629" s="5">
        <f>G630</f>
        <v>27467.1</v>
      </c>
      <c r="H629" s="5">
        <f t="shared" ref="H629:I629" si="327">H630</f>
        <v>51350</v>
      </c>
      <c r="I629" s="5">
        <f t="shared" si="327"/>
        <v>57550</v>
      </c>
    </row>
    <row r="630" spans="1:9" ht="31.5" x14ac:dyDescent="0.25">
      <c r="A630" s="2" t="s">
        <v>22</v>
      </c>
      <c r="B630" s="3"/>
      <c r="C630" s="204" t="s">
        <v>9</v>
      </c>
      <c r="D630" s="204" t="s">
        <v>17</v>
      </c>
      <c r="E630" s="20" t="s">
        <v>336</v>
      </c>
      <c r="F630" s="3" t="s">
        <v>32</v>
      </c>
      <c r="G630" s="5">
        <v>27467.1</v>
      </c>
      <c r="H630" s="5">
        <v>51350</v>
      </c>
      <c r="I630" s="5">
        <v>57550</v>
      </c>
    </row>
    <row r="631" spans="1:9" x14ac:dyDescent="0.25">
      <c r="A631" s="203" t="s">
        <v>13</v>
      </c>
      <c r="B631" s="18"/>
      <c r="C631" s="204" t="s">
        <v>14</v>
      </c>
      <c r="D631" s="204"/>
      <c r="E631" s="20"/>
      <c r="F631" s="20"/>
      <c r="G631" s="7">
        <f>G632+G644</f>
        <v>101418.20000000001</v>
      </c>
      <c r="H631" s="7">
        <f t="shared" ref="H631:I631" si="328">H632+H644</f>
        <v>105082.4</v>
      </c>
      <c r="I631" s="7">
        <f t="shared" si="328"/>
        <v>105088.9</v>
      </c>
    </row>
    <row r="632" spans="1:9" x14ac:dyDescent="0.25">
      <c r="A632" s="203" t="s">
        <v>77</v>
      </c>
      <c r="B632" s="18"/>
      <c r="C632" s="204" t="s">
        <v>14</v>
      </c>
      <c r="D632" s="204" t="s">
        <v>7</v>
      </c>
      <c r="E632" s="204"/>
      <c r="F632" s="204"/>
      <c r="G632" s="7">
        <f>G633</f>
        <v>101418.20000000001</v>
      </c>
      <c r="H632" s="7">
        <f t="shared" ref="H632:I632" si="329">H633</f>
        <v>104582.39999999999</v>
      </c>
      <c r="I632" s="7">
        <f t="shared" si="329"/>
        <v>104588.9</v>
      </c>
    </row>
    <row r="633" spans="1:9" s="97" customFormat="1" ht="31.5" x14ac:dyDescent="0.25">
      <c r="A633" s="89" t="s">
        <v>727</v>
      </c>
      <c r="B633" s="107"/>
      <c r="C633" s="94" t="s">
        <v>14</v>
      </c>
      <c r="D633" s="94" t="s">
        <v>7</v>
      </c>
      <c r="E633" s="95" t="s">
        <v>162</v>
      </c>
      <c r="F633" s="94"/>
      <c r="G633" s="96">
        <f>G634+G638</f>
        <v>101418.20000000001</v>
      </c>
      <c r="H633" s="96">
        <f t="shared" ref="H633:I633" si="330">H634+H638</f>
        <v>104582.39999999999</v>
      </c>
      <c r="I633" s="96">
        <f t="shared" si="330"/>
        <v>104588.9</v>
      </c>
    </row>
    <row r="634" spans="1:9" x14ac:dyDescent="0.25">
      <c r="A634" s="203" t="s">
        <v>298</v>
      </c>
      <c r="B634" s="18"/>
      <c r="C634" s="204" t="s">
        <v>14</v>
      </c>
      <c r="D634" s="204" t="s">
        <v>7</v>
      </c>
      <c r="E634" s="20" t="s">
        <v>295</v>
      </c>
      <c r="F634" s="204"/>
      <c r="G634" s="7">
        <f>G635</f>
        <v>11167.6</v>
      </c>
      <c r="H634" s="7">
        <f t="shared" ref="H634:I634" si="331">H635</f>
        <v>11511.5</v>
      </c>
      <c r="I634" s="7">
        <f t="shared" si="331"/>
        <v>11518</v>
      </c>
    </row>
    <row r="635" spans="1:9" ht="31.5" x14ac:dyDescent="0.25">
      <c r="A635" s="203" t="s">
        <v>299</v>
      </c>
      <c r="B635" s="18"/>
      <c r="C635" s="204" t="s">
        <v>14</v>
      </c>
      <c r="D635" s="204" t="s">
        <v>7</v>
      </c>
      <c r="E635" s="20" t="s">
        <v>296</v>
      </c>
      <c r="F635" s="204"/>
      <c r="G635" s="7">
        <f>G636</f>
        <v>11167.6</v>
      </c>
      <c r="H635" s="7">
        <f t="shared" ref="H635:I635" si="332">H636</f>
        <v>11511.5</v>
      </c>
      <c r="I635" s="7">
        <f t="shared" si="332"/>
        <v>11518</v>
      </c>
    </row>
    <row r="636" spans="1:9" x14ac:dyDescent="0.25">
      <c r="A636" s="203" t="s">
        <v>337</v>
      </c>
      <c r="B636" s="18"/>
      <c r="C636" s="204" t="s">
        <v>14</v>
      </c>
      <c r="D636" s="204" t="s">
        <v>7</v>
      </c>
      <c r="E636" s="20" t="s">
        <v>297</v>
      </c>
      <c r="F636" s="204"/>
      <c r="G636" s="7">
        <f>G637</f>
        <v>11167.6</v>
      </c>
      <c r="H636" s="7">
        <f t="shared" ref="H636:I636" si="333">H637</f>
        <v>11511.5</v>
      </c>
      <c r="I636" s="7">
        <f t="shared" si="333"/>
        <v>11518</v>
      </c>
    </row>
    <row r="637" spans="1:9" x14ac:dyDescent="0.25">
      <c r="A637" s="203" t="s">
        <v>19</v>
      </c>
      <c r="B637" s="18"/>
      <c r="C637" s="204" t="s">
        <v>14</v>
      </c>
      <c r="D637" s="204" t="s">
        <v>7</v>
      </c>
      <c r="E637" s="20" t="s">
        <v>297</v>
      </c>
      <c r="F637" s="204" t="s">
        <v>40</v>
      </c>
      <c r="G637" s="7">
        <v>11167.6</v>
      </c>
      <c r="H637" s="7">
        <f>4739+6772.5</f>
        <v>11511.5</v>
      </c>
      <c r="I637" s="7">
        <f>4739+6779</f>
        <v>11518</v>
      </c>
    </row>
    <row r="638" spans="1:9" x14ac:dyDescent="0.25">
      <c r="A638" s="203" t="s">
        <v>168</v>
      </c>
      <c r="B638" s="18"/>
      <c r="C638" s="204" t="s">
        <v>14</v>
      </c>
      <c r="D638" s="204" t="s">
        <v>7</v>
      </c>
      <c r="E638" s="20" t="s">
        <v>165</v>
      </c>
      <c r="F638" s="204"/>
      <c r="G638" s="7">
        <f>G639</f>
        <v>90250.6</v>
      </c>
      <c r="H638" s="7">
        <f t="shared" ref="H638:I638" si="334">H639</f>
        <v>93070.9</v>
      </c>
      <c r="I638" s="7">
        <f t="shared" si="334"/>
        <v>93070.9</v>
      </c>
    </row>
    <row r="639" spans="1:9" ht="63" x14ac:dyDescent="0.25">
      <c r="A639" s="203" t="s">
        <v>292</v>
      </c>
      <c r="B639" s="18"/>
      <c r="C639" s="204" t="s">
        <v>14</v>
      </c>
      <c r="D639" s="204" t="s">
        <v>7</v>
      </c>
      <c r="E639" s="20" t="s">
        <v>212</v>
      </c>
      <c r="F639" s="20"/>
      <c r="G639" s="7">
        <f>SUM(G640+G642)</f>
        <v>90250.6</v>
      </c>
      <c r="H639" s="7">
        <f>SUM(H640+H642)</f>
        <v>93070.9</v>
      </c>
      <c r="I639" s="7">
        <f>SUM(I640+I642)</f>
        <v>93070.9</v>
      </c>
    </row>
    <row r="640" spans="1:9" ht="78.75" x14ac:dyDescent="0.25">
      <c r="A640" s="2" t="s">
        <v>760</v>
      </c>
      <c r="B640" s="18"/>
      <c r="C640" s="204" t="s">
        <v>14</v>
      </c>
      <c r="D640" s="204" t="s">
        <v>7</v>
      </c>
      <c r="E640" s="20" t="s">
        <v>213</v>
      </c>
      <c r="F640" s="20"/>
      <c r="G640" s="7">
        <f>SUM(G641)</f>
        <v>90250.6</v>
      </c>
      <c r="H640" s="7">
        <f>SUM(H641)</f>
        <v>93070.9</v>
      </c>
      <c r="I640" s="7">
        <f>SUM(I641)</f>
        <v>93070.9</v>
      </c>
    </row>
    <row r="641" spans="1:9" ht="31.5" x14ac:dyDescent="0.25">
      <c r="A641" s="2" t="s">
        <v>101</v>
      </c>
      <c r="B641" s="18"/>
      <c r="C641" s="204" t="s">
        <v>14</v>
      </c>
      <c r="D641" s="204" t="s">
        <v>7</v>
      </c>
      <c r="E641" s="20" t="s">
        <v>213</v>
      </c>
      <c r="F641" s="20">
        <v>400</v>
      </c>
      <c r="G641" s="7">
        <v>90250.6</v>
      </c>
      <c r="H641" s="7">
        <v>93070.9</v>
      </c>
      <c r="I641" s="7">
        <v>93070.9</v>
      </c>
    </row>
    <row r="642" spans="1:9" ht="47.25" hidden="1" x14ac:dyDescent="0.25">
      <c r="A642" s="203" t="s">
        <v>97</v>
      </c>
      <c r="B642" s="18"/>
      <c r="C642" s="204" t="s">
        <v>14</v>
      </c>
      <c r="D642" s="204" t="s">
        <v>7</v>
      </c>
      <c r="E642" s="204" t="s">
        <v>214</v>
      </c>
      <c r="F642" s="20"/>
      <c r="G642" s="7">
        <f>SUM(G643)</f>
        <v>0</v>
      </c>
      <c r="H642" s="7">
        <f>SUM(H643)</f>
        <v>0</v>
      </c>
      <c r="I642" s="7">
        <f>SUM(I643)</f>
        <v>0</v>
      </c>
    </row>
    <row r="643" spans="1:9" ht="31.5" hidden="1" x14ac:dyDescent="0.25">
      <c r="A643" s="2" t="s">
        <v>101</v>
      </c>
      <c r="B643" s="18"/>
      <c r="C643" s="204" t="s">
        <v>14</v>
      </c>
      <c r="D643" s="204" t="s">
        <v>7</v>
      </c>
      <c r="E643" s="204" t="s">
        <v>214</v>
      </c>
      <c r="F643" s="204" t="s">
        <v>96</v>
      </c>
      <c r="G643" s="7"/>
      <c r="H643" s="7"/>
      <c r="I643" s="7"/>
    </row>
    <row r="644" spans="1:9" x14ac:dyDescent="0.25">
      <c r="A644" s="203" t="s">
        <v>25</v>
      </c>
      <c r="B644" s="18"/>
      <c r="C644" s="204" t="s">
        <v>14</v>
      </c>
      <c r="D644" s="204" t="s">
        <v>26</v>
      </c>
      <c r="E644" s="20"/>
      <c r="F644" s="20"/>
      <c r="G644" s="7">
        <f>G645</f>
        <v>0</v>
      </c>
      <c r="H644" s="7">
        <f t="shared" ref="H644:I644" si="335">H645</f>
        <v>500</v>
      </c>
      <c r="I644" s="7">
        <f t="shared" si="335"/>
        <v>500</v>
      </c>
    </row>
    <row r="645" spans="1:9" s="97" customFormat="1" ht="31.5" x14ac:dyDescent="0.25">
      <c r="A645" s="89" t="s">
        <v>216</v>
      </c>
      <c r="B645" s="93"/>
      <c r="C645" s="94" t="s">
        <v>14</v>
      </c>
      <c r="D645" s="94" t="s">
        <v>26</v>
      </c>
      <c r="E645" s="95" t="s">
        <v>215</v>
      </c>
      <c r="F645" s="95"/>
      <c r="G645" s="96">
        <f>SUM(G646)</f>
        <v>0</v>
      </c>
      <c r="H645" s="96">
        <f t="shared" ref="H645:I645" si="336">SUM(H646)</f>
        <v>500</v>
      </c>
      <c r="I645" s="96">
        <f t="shared" si="336"/>
        <v>500</v>
      </c>
    </row>
    <row r="646" spans="1:9" x14ac:dyDescent="0.25">
      <c r="A646" s="203" t="s">
        <v>168</v>
      </c>
      <c r="B646" s="23"/>
      <c r="C646" s="204" t="s">
        <v>14</v>
      </c>
      <c r="D646" s="204" t="s">
        <v>26</v>
      </c>
      <c r="E646" s="20" t="s">
        <v>217</v>
      </c>
      <c r="F646" s="20"/>
      <c r="G646" s="7">
        <f>G647</f>
        <v>0</v>
      </c>
      <c r="H646" s="7">
        <f t="shared" ref="H646:I646" si="337">H647</f>
        <v>500</v>
      </c>
      <c r="I646" s="7">
        <f t="shared" si="337"/>
        <v>500</v>
      </c>
    </row>
    <row r="647" spans="1:9" ht="31.5" x14ac:dyDescent="0.25">
      <c r="A647" s="203" t="s">
        <v>240</v>
      </c>
      <c r="B647" s="23"/>
      <c r="C647" s="204" t="s">
        <v>14</v>
      </c>
      <c r="D647" s="204" t="s">
        <v>26</v>
      </c>
      <c r="E647" s="20" t="s">
        <v>241</v>
      </c>
      <c r="F647" s="20"/>
      <c r="G647" s="7">
        <f>SUM(G648)</f>
        <v>0</v>
      </c>
      <c r="H647" s="7">
        <f t="shared" ref="H647:I648" si="338">SUM(H648)</f>
        <v>500</v>
      </c>
      <c r="I647" s="7">
        <f t="shared" si="338"/>
        <v>500</v>
      </c>
    </row>
    <row r="648" spans="1:9" x14ac:dyDescent="0.25">
      <c r="A648" s="203" t="s">
        <v>18</v>
      </c>
      <c r="B648" s="112"/>
      <c r="C648" s="204" t="s">
        <v>14</v>
      </c>
      <c r="D648" s="204" t="s">
        <v>26</v>
      </c>
      <c r="E648" s="20" t="s">
        <v>278</v>
      </c>
      <c r="F648" s="20"/>
      <c r="G648" s="7">
        <f>SUM(G649)</f>
        <v>0</v>
      </c>
      <c r="H648" s="7">
        <f t="shared" si="338"/>
        <v>500</v>
      </c>
      <c r="I648" s="7">
        <f t="shared" si="338"/>
        <v>500</v>
      </c>
    </row>
    <row r="649" spans="1:9" ht="31.5" x14ac:dyDescent="0.25">
      <c r="A649" s="22" t="s">
        <v>91</v>
      </c>
      <c r="B649" s="112"/>
      <c r="C649" s="204" t="s">
        <v>14</v>
      </c>
      <c r="D649" s="204" t="s">
        <v>26</v>
      </c>
      <c r="E649" s="20" t="s">
        <v>278</v>
      </c>
      <c r="F649" s="20">
        <v>600</v>
      </c>
      <c r="G649" s="7"/>
      <c r="H649" s="7">
        <v>500</v>
      </c>
      <c r="I649" s="7">
        <v>500</v>
      </c>
    </row>
    <row r="650" spans="1:9" x14ac:dyDescent="0.25">
      <c r="A650" s="2" t="s">
        <v>99</v>
      </c>
      <c r="B650" s="3"/>
      <c r="C650" s="204" t="s">
        <v>63</v>
      </c>
      <c r="D650" s="204" t="s">
        <v>15</v>
      </c>
      <c r="E650" s="204"/>
      <c r="F650" s="204"/>
      <c r="G650" s="7">
        <f>SUM(G651)</f>
        <v>133694.79999999999</v>
      </c>
      <c r="H650" s="7">
        <f t="shared" ref="H650:I650" si="339">SUM(H651)</f>
        <v>0</v>
      </c>
      <c r="I650" s="7">
        <f t="shared" si="339"/>
        <v>0</v>
      </c>
    </row>
    <row r="651" spans="1:9" x14ac:dyDescent="0.25">
      <c r="A651" s="113" t="s">
        <v>81</v>
      </c>
      <c r="B651" s="3"/>
      <c r="C651" s="204" t="s">
        <v>63</v>
      </c>
      <c r="D651" s="204" t="s">
        <v>62</v>
      </c>
      <c r="E651" s="204"/>
      <c r="F651" s="204"/>
      <c r="G651" s="7">
        <f>G652</f>
        <v>133694.79999999999</v>
      </c>
      <c r="H651" s="7">
        <f t="shared" ref="H651:I651" si="340">H652</f>
        <v>0</v>
      </c>
      <c r="I651" s="7">
        <f t="shared" si="340"/>
        <v>0</v>
      </c>
    </row>
    <row r="652" spans="1:9" s="97" customFormat="1" ht="31.5" x14ac:dyDescent="0.25">
      <c r="A652" s="89" t="s">
        <v>262</v>
      </c>
      <c r="B652" s="107"/>
      <c r="C652" s="94" t="s">
        <v>63</v>
      </c>
      <c r="D652" s="94" t="s">
        <v>62</v>
      </c>
      <c r="E652" s="95" t="s">
        <v>158</v>
      </c>
      <c r="F652" s="95"/>
      <c r="G652" s="96">
        <f>G657+G653</f>
        <v>133694.79999999999</v>
      </c>
      <c r="H652" s="96">
        <f t="shared" ref="H652:I652" si="341">H657+H653</f>
        <v>0</v>
      </c>
      <c r="I652" s="96">
        <f t="shared" si="341"/>
        <v>0</v>
      </c>
    </row>
    <row r="653" spans="1:9" x14ac:dyDescent="0.25">
      <c r="A653" s="203" t="s">
        <v>298</v>
      </c>
      <c r="B653" s="18"/>
      <c r="C653" s="204" t="s">
        <v>63</v>
      </c>
      <c r="D653" s="204" t="s">
        <v>62</v>
      </c>
      <c r="E653" s="20" t="s">
        <v>665</v>
      </c>
      <c r="F653" s="20"/>
      <c r="G653" s="7">
        <f>G654</f>
        <v>112579.4</v>
      </c>
      <c r="H653" s="7">
        <f t="shared" ref="H653:I653" si="342">H654</f>
        <v>0</v>
      </c>
      <c r="I653" s="7">
        <f t="shared" si="342"/>
        <v>0</v>
      </c>
    </row>
    <row r="654" spans="1:9" x14ac:dyDescent="0.25">
      <c r="A654" s="203" t="s">
        <v>672</v>
      </c>
      <c r="B654" s="18"/>
      <c r="C654" s="204" t="s">
        <v>63</v>
      </c>
      <c r="D654" s="204" t="s">
        <v>62</v>
      </c>
      <c r="E654" s="20" t="s">
        <v>669</v>
      </c>
      <c r="F654" s="20"/>
      <c r="G654" s="7">
        <f>G655</f>
        <v>112579.4</v>
      </c>
      <c r="H654" s="7">
        <f t="shared" ref="H654:I654" si="343">H655</f>
        <v>0</v>
      </c>
      <c r="I654" s="7">
        <f t="shared" si="343"/>
        <v>0</v>
      </c>
    </row>
    <row r="655" spans="1:9" ht="31.5" x14ac:dyDescent="0.25">
      <c r="A655" s="203" t="s">
        <v>670</v>
      </c>
      <c r="B655" s="18"/>
      <c r="C655" s="204" t="s">
        <v>63</v>
      </c>
      <c r="D655" s="204" t="s">
        <v>62</v>
      </c>
      <c r="E655" s="20" t="s">
        <v>671</v>
      </c>
      <c r="F655" s="20"/>
      <c r="G655" s="7">
        <f>G656</f>
        <v>112579.4</v>
      </c>
      <c r="H655" s="7">
        <f t="shared" ref="H655:I655" si="344">H656</f>
        <v>0</v>
      </c>
      <c r="I655" s="7">
        <f t="shared" si="344"/>
        <v>0</v>
      </c>
    </row>
    <row r="656" spans="1:9" ht="31.5" x14ac:dyDescent="0.25">
      <c r="A656" s="203" t="s">
        <v>101</v>
      </c>
      <c r="B656" s="18"/>
      <c r="C656" s="204" t="s">
        <v>63</v>
      </c>
      <c r="D656" s="204" t="s">
        <v>62</v>
      </c>
      <c r="E656" s="20" t="s">
        <v>671</v>
      </c>
      <c r="F656" s="20">
        <v>400</v>
      </c>
      <c r="G656" s="7">
        <v>112579.4</v>
      </c>
      <c r="H656" s="7"/>
      <c r="I656" s="7"/>
    </row>
    <row r="657" spans="1:9" x14ac:dyDescent="0.25">
      <c r="A657" s="22" t="s">
        <v>321</v>
      </c>
      <c r="B657" s="3"/>
      <c r="C657" s="3" t="s">
        <v>63</v>
      </c>
      <c r="D657" s="3" t="s">
        <v>62</v>
      </c>
      <c r="E657" s="4" t="s">
        <v>322</v>
      </c>
      <c r="F657" s="3"/>
      <c r="G657" s="5">
        <f>G658</f>
        <v>21115.4</v>
      </c>
      <c r="H657" s="5">
        <f t="shared" ref="H657:I657" si="345">H658</f>
        <v>0</v>
      </c>
      <c r="I657" s="5">
        <f t="shared" si="345"/>
        <v>0</v>
      </c>
    </row>
    <row r="658" spans="1:9" x14ac:dyDescent="0.25">
      <c r="A658" s="51" t="s">
        <v>323</v>
      </c>
      <c r="B658" s="3"/>
      <c r="C658" s="3" t="s">
        <v>63</v>
      </c>
      <c r="D658" s="3" t="s">
        <v>62</v>
      </c>
      <c r="E658" s="20" t="s">
        <v>324</v>
      </c>
      <c r="F658" s="3"/>
      <c r="G658" s="5">
        <f>G659</f>
        <v>21115.4</v>
      </c>
      <c r="H658" s="5">
        <f t="shared" ref="H658:I658" si="346">H659</f>
        <v>0</v>
      </c>
      <c r="I658" s="5">
        <f t="shared" si="346"/>
        <v>0</v>
      </c>
    </row>
    <row r="659" spans="1:9" ht="31.5" x14ac:dyDescent="0.25">
      <c r="A659" s="51" t="s">
        <v>325</v>
      </c>
      <c r="B659" s="3"/>
      <c r="C659" s="3" t="s">
        <v>63</v>
      </c>
      <c r="D659" s="3" t="s">
        <v>62</v>
      </c>
      <c r="E659" s="20" t="s">
        <v>326</v>
      </c>
      <c r="F659" s="3"/>
      <c r="G659" s="5">
        <f>G660</f>
        <v>21115.4</v>
      </c>
      <c r="H659" s="5">
        <f t="shared" ref="H659:I659" si="347">H660</f>
        <v>0</v>
      </c>
      <c r="I659" s="5">
        <f t="shared" si="347"/>
        <v>0</v>
      </c>
    </row>
    <row r="660" spans="1:9" ht="31.5" x14ac:dyDescent="0.25">
      <c r="A660" s="21" t="s">
        <v>101</v>
      </c>
      <c r="B660" s="3"/>
      <c r="C660" s="3" t="s">
        <v>63</v>
      </c>
      <c r="D660" s="3" t="s">
        <v>62</v>
      </c>
      <c r="E660" s="20" t="s">
        <v>326</v>
      </c>
      <c r="F660" s="3" t="s">
        <v>96</v>
      </c>
      <c r="G660" s="5">
        <v>21115.4</v>
      </c>
      <c r="H660" s="49"/>
      <c r="I660" s="49"/>
    </row>
    <row r="661" spans="1:9" ht="31.5" x14ac:dyDescent="0.25">
      <c r="A661" s="62" t="s">
        <v>967</v>
      </c>
      <c r="B661" s="63" t="s">
        <v>88</v>
      </c>
      <c r="C661" s="63"/>
      <c r="D661" s="63"/>
      <c r="E661" s="63"/>
      <c r="F661" s="63"/>
      <c r="G661" s="64">
        <f>G662+G688+G693+G700+G705</f>
        <v>164136.79999999999</v>
      </c>
      <c r="H661" s="64">
        <f t="shared" ref="H661:I661" si="348">H662+H688+H693+H700+H705</f>
        <v>132392.1</v>
      </c>
      <c r="I661" s="64">
        <f t="shared" si="348"/>
        <v>285021.90000000002</v>
      </c>
    </row>
    <row r="662" spans="1:9" x14ac:dyDescent="0.25">
      <c r="A662" s="203" t="s">
        <v>29</v>
      </c>
      <c r="B662" s="3"/>
      <c r="C662" s="204" t="s">
        <v>17</v>
      </c>
      <c r="D662" s="204"/>
      <c r="E662" s="204"/>
      <c r="F662" s="20"/>
      <c r="G662" s="7">
        <f>SUM(G663+G670+G674)</f>
        <v>129236.9</v>
      </c>
      <c r="H662" s="7">
        <f>SUM(H663+H670+H674)</f>
        <v>76868.100000000006</v>
      </c>
      <c r="I662" s="7">
        <f>SUM(I663+I670+I674)</f>
        <v>194497.9</v>
      </c>
    </row>
    <row r="663" spans="1:9" ht="31.5" x14ac:dyDescent="0.25">
      <c r="A663" s="203" t="s">
        <v>41</v>
      </c>
      <c r="B663" s="3"/>
      <c r="C663" s="204" t="s">
        <v>17</v>
      </c>
      <c r="D663" s="204" t="s">
        <v>26</v>
      </c>
      <c r="E663" s="20"/>
      <c r="F663" s="20"/>
      <c r="G663" s="7">
        <f t="shared" ref="G663:I663" si="349">SUM(G664)</f>
        <v>68175.5</v>
      </c>
      <c r="H663" s="7">
        <f t="shared" si="349"/>
        <v>48323.100000000006</v>
      </c>
      <c r="I663" s="7">
        <f t="shared" si="349"/>
        <v>48323.100000000006</v>
      </c>
    </row>
    <row r="664" spans="1:9" s="97" customFormat="1" ht="31.5" x14ac:dyDescent="0.25">
      <c r="A664" s="89" t="s">
        <v>112</v>
      </c>
      <c r="B664" s="98"/>
      <c r="C664" s="94" t="s">
        <v>17</v>
      </c>
      <c r="D664" s="94" t="s">
        <v>26</v>
      </c>
      <c r="E664" s="95" t="s">
        <v>218</v>
      </c>
      <c r="F664" s="95"/>
      <c r="G664" s="96">
        <f>G665</f>
        <v>68175.5</v>
      </c>
      <c r="H664" s="96">
        <f t="shared" ref="H664:I664" si="350">H665</f>
        <v>48323.100000000006</v>
      </c>
      <c r="I664" s="96">
        <f t="shared" si="350"/>
        <v>48323.100000000006</v>
      </c>
    </row>
    <row r="665" spans="1:9" x14ac:dyDescent="0.25">
      <c r="A665" s="203" t="s">
        <v>168</v>
      </c>
      <c r="B665" s="3"/>
      <c r="C665" s="204" t="s">
        <v>17</v>
      </c>
      <c r="D665" s="204" t="s">
        <v>26</v>
      </c>
      <c r="E665" s="20" t="s">
        <v>219</v>
      </c>
      <c r="F665" s="20"/>
      <c r="G665" s="7">
        <f>G666</f>
        <v>68175.5</v>
      </c>
      <c r="H665" s="7">
        <f t="shared" ref="H665:I665" si="351">H666</f>
        <v>48323.100000000006</v>
      </c>
      <c r="I665" s="7">
        <f t="shared" si="351"/>
        <v>48323.100000000006</v>
      </c>
    </row>
    <row r="666" spans="1:9" ht="31.5" x14ac:dyDescent="0.25">
      <c r="A666" s="203" t="s">
        <v>239</v>
      </c>
      <c r="B666" s="3"/>
      <c r="C666" s="204" t="s">
        <v>17</v>
      </c>
      <c r="D666" s="204" t="s">
        <v>26</v>
      </c>
      <c r="E666" s="20" t="s">
        <v>220</v>
      </c>
      <c r="F666" s="20"/>
      <c r="G666" s="7">
        <f>G667</f>
        <v>68175.5</v>
      </c>
      <c r="H666" s="7">
        <f t="shared" ref="H666:I666" si="352">H667</f>
        <v>48323.100000000006</v>
      </c>
      <c r="I666" s="7">
        <f t="shared" si="352"/>
        <v>48323.100000000006</v>
      </c>
    </row>
    <row r="667" spans="1:9" x14ac:dyDescent="0.25">
      <c r="A667" s="203" t="s">
        <v>27</v>
      </c>
      <c r="B667" s="3"/>
      <c r="C667" s="204" t="s">
        <v>17</v>
      </c>
      <c r="D667" s="204" t="s">
        <v>26</v>
      </c>
      <c r="E667" s="204" t="s">
        <v>221</v>
      </c>
      <c r="F667" s="204"/>
      <c r="G667" s="7">
        <f>SUM(G668:G669)</f>
        <v>68175.5</v>
      </c>
      <c r="H667" s="7">
        <f>SUM(H668:H669)</f>
        <v>48323.100000000006</v>
      </c>
      <c r="I667" s="7">
        <f>SUM(I668:I669)</f>
        <v>48323.100000000006</v>
      </c>
    </row>
    <row r="668" spans="1:9" ht="47.25" x14ac:dyDescent="0.25">
      <c r="A668" s="2" t="s">
        <v>21</v>
      </c>
      <c r="B668" s="3"/>
      <c r="C668" s="204" t="s">
        <v>17</v>
      </c>
      <c r="D668" s="204" t="s">
        <v>26</v>
      </c>
      <c r="E668" s="204" t="s">
        <v>221</v>
      </c>
      <c r="F668" s="204" t="s">
        <v>31</v>
      </c>
      <c r="G668" s="7">
        <v>68159.199999999997</v>
      </c>
      <c r="H668" s="7">
        <v>48306.8</v>
      </c>
      <c r="I668" s="7">
        <v>48306.8</v>
      </c>
    </row>
    <row r="669" spans="1:9" ht="31.5" x14ac:dyDescent="0.25">
      <c r="A669" s="203" t="s">
        <v>22</v>
      </c>
      <c r="B669" s="3"/>
      <c r="C669" s="204" t="s">
        <v>17</v>
      </c>
      <c r="D669" s="204" t="s">
        <v>26</v>
      </c>
      <c r="E669" s="204" t="s">
        <v>221</v>
      </c>
      <c r="F669" s="204" t="s">
        <v>32</v>
      </c>
      <c r="G669" s="7">
        <v>16.3</v>
      </c>
      <c r="H669" s="7">
        <v>16.3</v>
      </c>
      <c r="I669" s="7">
        <v>16.3</v>
      </c>
    </row>
    <row r="670" spans="1:9" x14ac:dyDescent="0.25">
      <c r="A670" s="203" t="s">
        <v>51</v>
      </c>
      <c r="B670" s="3"/>
      <c r="C670" s="204" t="s">
        <v>17</v>
      </c>
      <c r="D670" s="204" t="s">
        <v>63</v>
      </c>
      <c r="E670" s="204"/>
      <c r="F670" s="20"/>
      <c r="G670" s="7">
        <f t="shared" ref="G670:I672" si="353">SUM(G671)</f>
        <v>3208.7</v>
      </c>
      <c r="H670" s="7">
        <f t="shared" si="353"/>
        <v>10000</v>
      </c>
      <c r="I670" s="7">
        <f t="shared" si="353"/>
        <v>10000</v>
      </c>
    </row>
    <row r="671" spans="1:9" x14ac:dyDescent="0.25">
      <c r="A671" s="203" t="s">
        <v>138</v>
      </c>
      <c r="B671" s="3"/>
      <c r="C671" s="204" t="s">
        <v>17</v>
      </c>
      <c r="D671" s="204" t="s">
        <v>63</v>
      </c>
      <c r="E671" s="204" t="s">
        <v>84</v>
      </c>
      <c r="F671" s="20"/>
      <c r="G671" s="7">
        <f t="shared" si="353"/>
        <v>3208.7</v>
      </c>
      <c r="H671" s="7">
        <f t="shared" si="353"/>
        <v>10000</v>
      </c>
      <c r="I671" s="7">
        <f t="shared" si="353"/>
        <v>10000</v>
      </c>
    </row>
    <row r="672" spans="1:9" x14ac:dyDescent="0.25">
      <c r="A672" s="203" t="s">
        <v>131</v>
      </c>
      <c r="B672" s="3"/>
      <c r="C672" s="204" t="s">
        <v>17</v>
      </c>
      <c r="D672" s="204" t="s">
        <v>63</v>
      </c>
      <c r="E672" s="204" t="s">
        <v>85</v>
      </c>
      <c r="F672" s="20"/>
      <c r="G672" s="7">
        <f t="shared" si="353"/>
        <v>3208.7</v>
      </c>
      <c r="H672" s="7">
        <f t="shared" si="353"/>
        <v>10000</v>
      </c>
      <c r="I672" s="7">
        <f t="shared" si="353"/>
        <v>10000</v>
      </c>
    </row>
    <row r="673" spans="1:11" x14ac:dyDescent="0.25">
      <c r="A673" s="203" t="s">
        <v>10</v>
      </c>
      <c r="B673" s="3"/>
      <c r="C673" s="204" t="s">
        <v>17</v>
      </c>
      <c r="D673" s="204" t="s">
        <v>63</v>
      </c>
      <c r="E673" s="204" t="s">
        <v>85</v>
      </c>
      <c r="F673" s="20">
        <v>800</v>
      </c>
      <c r="G673" s="7">
        <f>5208.7-2000</f>
        <v>3208.7</v>
      </c>
      <c r="H673" s="7">
        <v>10000</v>
      </c>
      <c r="I673" s="7">
        <v>10000</v>
      </c>
    </row>
    <row r="674" spans="1:11" x14ac:dyDescent="0.25">
      <c r="A674" s="203" t="s">
        <v>34</v>
      </c>
      <c r="B674" s="3"/>
      <c r="C674" s="204" t="s">
        <v>17</v>
      </c>
      <c r="D674" s="204" t="s">
        <v>35</v>
      </c>
      <c r="E674" s="204"/>
      <c r="F674" s="20"/>
      <c r="G674" s="7">
        <f>SUM(G675)+G685</f>
        <v>57852.7</v>
      </c>
      <c r="H674" s="7">
        <f>SUM(H675)+H685</f>
        <v>18545</v>
      </c>
      <c r="I674" s="7">
        <f>SUM(I675)+I685</f>
        <v>136174.79999999999</v>
      </c>
    </row>
    <row r="675" spans="1:11" s="97" customFormat="1" ht="31.5" x14ac:dyDescent="0.25">
      <c r="A675" s="89" t="s">
        <v>112</v>
      </c>
      <c r="B675" s="98"/>
      <c r="C675" s="94" t="s">
        <v>17</v>
      </c>
      <c r="D675" s="94" t="s">
        <v>35</v>
      </c>
      <c r="E675" s="95" t="s">
        <v>218</v>
      </c>
      <c r="F675" s="95"/>
      <c r="G675" s="96">
        <f>G676</f>
        <v>26574.899999999998</v>
      </c>
      <c r="H675" s="96">
        <f t="shared" ref="H675:I675" si="354">H676</f>
        <v>18545</v>
      </c>
      <c r="I675" s="96">
        <f t="shared" si="354"/>
        <v>18545</v>
      </c>
    </row>
    <row r="676" spans="1:11" x14ac:dyDescent="0.25">
      <c r="A676" s="203" t="s">
        <v>168</v>
      </c>
      <c r="B676" s="3"/>
      <c r="C676" s="204" t="s">
        <v>17</v>
      </c>
      <c r="D676" s="204" t="s">
        <v>35</v>
      </c>
      <c r="E676" s="20" t="s">
        <v>219</v>
      </c>
      <c r="F676" s="20"/>
      <c r="G676" s="7">
        <f>G677</f>
        <v>26574.899999999998</v>
      </c>
      <c r="H676" s="7">
        <f t="shared" ref="H676:I676" si="355">H677</f>
        <v>18545</v>
      </c>
      <c r="I676" s="7">
        <f t="shared" si="355"/>
        <v>18545</v>
      </c>
    </row>
    <row r="677" spans="1:11" ht="31.5" x14ac:dyDescent="0.25">
      <c r="A677" s="203" t="s">
        <v>239</v>
      </c>
      <c r="B677" s="3"/>
      <c r="C677" s="204" t="s">
        <v>17</v>
      </c>
      <c r="D677" s="204" t="s">
        <v>35</v>
      </c>
      <c r="E677" s="20" t="s">
        <v>220</v>
      </c>
      <c r="F677" s="20"/>
      <c r="G677" s="7">
        <f>G678+G681+G683</f>
        <v>26574.899999999998</v>
      </c>
      <c r="H677" s="7">
        <f t="shared" ref="H677:I677" si="356">H678+H681+H683</f>
        <v>18545</v>
      </c>
      <c r="I677" s="7">
        <f t="shared" si="356"/>
        <v>18545</v>
      </c>
    </row>
    <row r="678" spans="1:11" x14ac:dyDescent="0.25">
      <c r="A678" s="203" t="s">
        <v>36</v>
      </c>
      <c r="B678" s="3"/>
      <c r="C678" s="204" t="s">
        <v>17</v>
      </c>
      <c r="D678" s="204" t="s">
        <v>35</v>
      </c>
      <c r="E678" s="20" t="s">
        <v>222</v>
      </c>
      <c r="F678" s="20"/>
      <c r="G678" s="7">
        <f>SUM(G679:G680)</f>
        <v>247.4</v>
      </c>
      <c r="H678" s="7">
        <f>SUM(H679:H680)</f>
        <v>247.4</v>
      </c>
      <c r="I678" s="7">
        <f>SUM(I679:I680)</f>
        <v>247.4</v>
      </c>
    </row>
    <row r="679" spans="1:11" ht="31.5" x14ac:dyDescent="0.25">
      <c r="A679" s="203" t="s">
        <v>22</v>
      </c>
      <c r="B679" s="3"/>
      <c r="C679" s="204" t="s">
        <v>17</v>
      </c>
      <c r="D679" s="204" t="s">
        <v>35</v>
      </c>
      <c r="E679" s="20" t="s">
        <v>222</v>
      </c>
      <c r="F679" s="20">
        <v>200</v>
      </c>
      <c r="G679" s="7">
        <v>246</v>
      </c>
      <c r="H679" s="7">
        <v>246</v>
      </c>
      <c r="I679" s="7">
        <v>246</v>
      </c>
    </row>
    <row r="680" spans="1:11" x14ac:dyDescent="0.25">
      <c r="A680" s="203" t="s">
        <v>10</v>
      </c>
      <c r="B680" s="3"/>
      <c r="C680" s="204" t="s">
        <v>17</v>
      </c>
      <c r="D680" s="204" t="s">
        <v>35</v>
      </c>
      <c r="E680" s="20" t="s">
        <v>222</v>
      </c>
      <c r="F680" s="20">
        <v>800</v>
      </c>
      <c r="G680" s="7">
        <v>1.4</v>
      </c>
      <c r="H680" s="7">
        <v>1.4</v>
      </c>
      <c r="I680" s="7">
        <v>1.4</v>
      </c>
    </row>
    <row r="681" spans="1:11" ht="31.5" x14ac:dyDescent="0.25">
      <c r="A681" s="203" t="s">
        <v>38</v>
      </c>
      <c r="B681" s="3"/>
      <c r="C681" s="204" t="s">
        <v>17</v>
      </c>
      <c r="D681" s="204" t="s">
        <v>35</v>
      </c>
      <c r="E681" s="20" t="s">
        <v>223</v>
      </c>
      <c r="F681" s="20"/>
      <c r="G681" s="7">
        <f>SUM(G682)</f>
        <v>296.39999999999998</v>
      </c>
      <c r="H681" s="7">
        <f>SUM(H682)</f>
        <v>296.39999999999998</v>
      </c>
      <c r="I681" s="7">
        <f>SUM(I682)</f>
        <v>296.39999999999998</v>
      </c>
    </row>
    <row r="682" spans="1:11" ht="31.5" x14ac:dyDescent="0.25">
      <c r="A682" s="203" t="s">
        <v>22</v>
      </c>
      <c r="B682" s="3"/>
      <c r="C682" s="204" t="s">
        <v>17</v>
      </c>
      <c r="D682" s="204" t="s">
        <v>35</v>
      </c>
      <c r="E682" s="20" t="s">
        <v>223</v>
      </c>
      <c r="F682" s="20">
        <v>200</v>
      </c>
      <c r="G682" s="7">
        <v>296.39999999999998</v>
      </c>
      <c r="H682" s="7">
        <v>296.39999999999998</v>
      </c>
      <c r="I682" s="7">
        <v>296.39999999999998</v>
      </c>
    </row>
    <row r="683" spans="1:11" ht="31.5" x14ac:dyDescent="0.25">
      <c r="A683" s="203" t="s">
        <v>39</v>
      </c>
      <c r="B683" s="3"/>
      <c r="C683" s="204" t="s">
        <v>17</v>
      </c>
      <c r="D683" s="204" t="s">
        <v>35</v>
      </c>
      <c r="E683" s="20" t="s">
        <v>224</v>
      </c>
      <c r="F683" s="20"/>
      <c r="G683" s="7">
        <f>SUM(G684:G684)</f>
        <v>26031.1</v>
      </c>
      <c r="H683" s="7">
        <f>SUM(H684:H684)</f>
        <v>18001.2</v>
      </c>
      <c r="I683" s="7">
        <f>SUM(I684:I684)</f>
        <v>18001.2</v>
      </c>
    </row>
    <row r="684" spans="1:11" ht="31.5" x14ac:dyDescent="0.25">
      <c r="A684" s="203" t="s">
        <v>22</v>
      </c>
      <c r="B684" s="3"/>
      <c r="C684" s="204" t="s">
        <v>17</v>
      </c>
      <c r="D684" s="204" t="s">
        <v>35</v>
      </c>
      <c r="E684" s="20" t="s">
        <v>224</v>
      </c>
      <c r="F684" s="20">
        <v>200</v>
      </c>
      <c r="G684" s="7">
        <v>26031.1</v>
      </c>
      <c r="H684" s="7">
        <v>18001.2</v>
      </c>
      <c r="I684" s="7">
        <v>18001.2</v>
      </c>
    </row>
    <row r="685" spans="1:11" x14ac:dyDescent="0.25">
      <c r="A685" s="203" t="s">
        <v>138</v>
      </c>
      <c r="B685" s="3"/>
      <c r="C685" s="204" t="s">
        <v>17</v>
      </c>
      <c r="D685" s="204" t="s">
        <v>35</v>
      </c>
      <c r="E685" s="204" t="s">
        <v>84</v>
      </c>
      <c r="F685" s="20"/>
      <c r="G685" s="7">
        <f t="shared" ref="G685:I686" si="357">SUM(G686)</f>
        <v>31277.8</v>
      </c>
      <c r="H685" s="7">
        <f t="shared" si="357"/>
        <v>0</v>
      </c>
      <c r="I685" s="7">
        <f t="shared" si="357"/>
        <v>117629.8</v>
      </c>
    </row>
    <row r="686" spans="1:11" ht="47.25" x14ac:dyDescent="0.25">
      <c r="A686" s="203" t="s">
        <v>130</v>
      </c>
      <c r="B686" s="3"/>
      <c r="C686" s="204" t="s">
        <v>17</v>
      </c>
      <c r="D686" s="204" t="s">
        <v>35</v>
      </c>
      <c r="E686" s="204" t="s">
        <v>86</v>
      </c>
      <c r="F686" s="20"/>
      <c r="G686" s="7">
        <f t="shared" si="357"/>
        <v>31277.8</v>
      </c>
      <c r="H686" s="7">
        <f t="shared" si="357"/>
        <v>0</v>
      </c>
      <c r="I686" s="7">
        <f t="shared" si="357"/>
        <v>117629.8</v>
      </c>
    </row>
    <row r="687" spans="1:11" x14ac:dyDescent="0.25">
      <c r="A687" s="203" t="s">
        <v>10</v>
      </c>
      <c r="B687" s="3"/>
      <c r="C687" s="204" t="s">
        <v>17</v>
      </c>
      <c r="D687" s="204" t="s">
        <v>35</v>
      </c>
      <c r="E687" s="204" t="s">
        <v>86</v>
      </c>
      <c r="F687" s="20">
        <v>800</v>
      </c>
      <c r="G687" s="7">
        <f>20277.8-1000+12000</f>
        <v>31277.8</v>
      </c>
      <c r="H687" s="7"/>
      <c r="I687" s="7">
        <v>117629.8</v>
      </c>
    </row>
    <row r="688" spans="1:11" x14ac:dyDescent="0.25">
      <c r="A688" s="203" t="s">
        <v>135</v>
      </c>
      <c r="B688" s="18"/>
      <c r="C688" s="204" t="s">
        <v>26</v>
      </c>
      <c r="D688" s="204"/>
      <c r="E688" s="204"/>
      <c r="F688" s="20"/>
      <c r="G688" s="7">
        <f>SUM(G689)</f>
        <v>18819.5</v>
      </c>
      <c r="H688" s="7">
        <f t="shared" ref="H688:I688" si="358">SUM(H689)</f>
        <v>5821.4</v>
      </c>
      <c r="I688" s="7">
        <f t="shared" si="358"/>
        <v>6090.4</v>
      </c>
      <c r="K688" s="87"/>
    </row>
    <row r="689" spans="1:9" x14ac:dyDescent="0.25">
      <c r="A689" s="203" t="s">
        <v>71</v>
      </c>
      <c r="B689" s="18"/>
      <c r="C689" s="204" t="s">
        <v>26</v>
      </c>
      <c r="D689" s="204" t="s">
        <v>62</v>
      </c>
      <c r="E689" s="204"/>
      <c r="F689" s="20"/>
      <c r="G689" s="7">
        <f>SUM(G690)</f>
        <v>18819.5</v>
      </c>
      <c r="H689" s="7">
        <f t="shared" ref="H689:I689" si="359">SUM(H690)</f>
        <v>5821.4</v>
      </c>
      <c r="I689" s="7">
        <f t="shared" si="359"/>
        <v>6090.4</v>
      </c>
    </row>
    <row r="690" spans="1:9" x14ac:dyDescent="0.25">
      <c r="A690" s="203" t="s">
        <v>138</v>
      </c>
      <c r="B690" s="18"/>
      <c r="C690" s="204" t="s">
        <v>26</v>
      </c>
      <c r="D690" s="204" t="s">
        <v>62</v>
      </c>
      <c r="E690" s="204" t="s">
        <v>84</v>
      </c>
      <c r="F690" s="20"/>
      <c r="G690" s="7">
        <f>SUM(G691)</f>
        <v>18819.5</v>
      </c>
      <c r="H690" s="7">
        <f t="shared" ref="H690:I690" si="360">SUM(H691)</f>
        <v>5821.4</v>
      </c>
      <c r="I690" s="7">
        <f t="shared" si="360"/>
        <v>6090.4</v>
      </c>
    </row>
    <row r="691" spans="1:9" x14ac:dyDescent="0.25">
      <c r="A691" s="203" t="s">
        <v>141</v>
      </c>
      <c r="B691" s="18"/>
      <c r="C691" s="204" t="s">
        <v>26</v>
      </c>
      <c r="D691" s="204" t="s">
        <v>62</v>
      </c>
      <c r="E691" s="204" t="s">
        <v>140</v>
      </c>
      <c r="F691" s="20"/>
      <c r="G691" s="7">
        <f>SUM(G692)</f>
        <v>18819.5</v>
      </c>
      <c r="H691" s="7">
        <f t="shared" ref="H691:I691" si="361">SUM(H692)</f>
        <v>5821.4</v>
      </c>
      <c r="I691" s="7">
        <f t="shared" si="361"/>
        <v>6090.4</v>
      </c>
    </row>
    <row r="692" spans="1:9" x14ac:dyDescent="0.25">
      <c r="A692" s="203" t="s">
        <v>10</v>
      </c>
      <c r="B692" s="18"/>
      <c r="C692" s="204" t="s">
        <v>26</v>
      </c>
      <c r="D692" s="204" t="s">
        <v>62</v>
      </c>
      <c r="E692" s="204" t="s">
        <v>140</v>
      </c>
      <c r="F692" s="20">
        <v>800</v>
      </c>
      <c r="G692" s="7">
        <v>18819.5</v>
      </c>
      <c r="H692" s="7">
        <v>5821.4</v>
      </c>
      <c r="I692" s="7">
        <v>6090.4</v>
      </c>
    </row>
    <row r="693" spans="1:9" x14ac:dyDescent="0.25">
      <c r="A693" s="203" t="s">
        <v>47</v>
      </c>
      <c r="B693" s="18"/>
      <c r="C693" s="204" t="s">
        <v>48</v>
      </c>
      <c r="D693" s="204"/>
      <c r="E693" s="204"/>
      <c r="F693" s="20"/>
      <c r="G693" s="7">
        <f>SUM(G694)</f>
        <v>270.60000000000002</v>
      </c>
      <c r="H693" s="7">
        <f t="shared" ref="H693:I693" si="362">SUM(H694)</f>
        <v>270.60000000000002</v>
      </c>
      <c r="I693" s="7">
        <f t="shared" si="362"/>
        <v>270.60000000000002</v>
      </c>
    </row>
    <row r="694" spans="1:9" x14ac:dyDescent="0.25">
      <c r="A694" s="2" t="s">
        <v>139</v>
      </c>
      <c r="B694" s="18"/>
      <c r="C694" s="204" t="s">
        <v>48</v>
      </c>
      <c r="D694" s="204" t="s">
        <v>62</v>
      </c>
      <c r="E694" s="204"/>
      <c r="F694" s="20"/>
      <c r="G694" s="7">
        <f>SUM(G695)</f>
        <v>270.60000000000002</v>
      </c>
      <c r="H694" s="7">
        <f t="shared" ref="H694:I698" si="363">SUM(H695)</f>
        <v>270.60000000000002</v>
      </c>
      <c r="I694" s="7">
        <f t="shared" si="363"/>
        <v>270.60000000000002</v>
      </c>
    </row>
    <row r="695" spans="1:9" s="97" customFormat="1" ht="31.5" x14ac:dyDescent="0.25">
      <c r="A695" s="89" t="s">
        <v>112</v>
      </c>
      <c r="B695" s="107"/>
      <c r="C695" s="94" t="s">
        <v>48</v>
      </c>
      <c r="D695" s="94" t="s">
        <v>62</v>
      </c>
      <c r="E695" s="95" t="s">
        <v>218</v>
      </c>
      <c r="F695" s="95"/>
      <c r="G695" s="96">
        <f>SUM(G698)</f>
        <v>270.60000000000002</v>
      </c>
      <c r="H695" s="96">
        <f>SUM(H698)</f>
        <v>270.60000000000002</v>
      </c>
      <c r="I695" s="96">
        <f>SUM(I698)</f>
        <v>270.60000000000002</v>
      </c>
    </row>
    <row r="696" spans="1:9" x14ac:dyDescent="0.25">
      <c r="A696" s="203" t="s">
        <v>168</v>
      </c>
      <c r="B696" s="3"/>
      <c r="C696" s="204" t="s">
        <v>48</v>
      </c>
      <c r="D696" s="204" t="s">
        <v>62</v>
      </c>
      <c r="E696" s="20" t="s">
        <v>219</v>
      </c>
      <c r="F696" s="20"/>
      <c r="G696" s="7">
        <f>G697</f>
        <v>270.60000000000002</v>
      </c>
      <c r="H696" s="7">
        <f t="shared" ref="H696:I696" si="364">H697</f>
        <v>270.60000000000002</v>
      </c>
      <c r="I696" s="7">
        <f t="shared" si="364"/>
        <v>270.60000000000002</v>
      </c>
    </row>
    <row r="697" spans="1:9" ht="31.5" x14ac:dyDescent="0.25">
      <c r="A697" s="203" t="s">
        <v>239</v>
      </c>
      <c r="B697" s="3"/>
      <c r="C697" s="204" t="s">
        <v>48</v>
      </c>
      <c r="D697" s="204" t="s">
        <v>62</v>
      </c>
      <c r="E697" s="20" t="s">
        <v>220</v>
      </c>
      <c r="F697" s="20"/>
      <c r="G697" s="7">
        <f>G698</f>
        <v>270.60000000000002</v>
      </c>
      <c r="H697" s="7">
        <f t="shared" ref="H697:I697" si="365">H698</f>
        <v>270.60000000000002</v>
      </c>
      <c r="I697" s="7">
        <f t="shared" si="365"/>
        <v>270.60000000000002</v>
      </c>
    </row>
    <row r="698" spans="1:9" ht="31.5" x14ac:dyDescent="0.25">
      <c r="A698" s="203" t="s">
        <v>39</v>
      </c>
      <c r="B698" s="18"/>
      <c r="C698" s="204" t="s">
        <v>48</v>
      </c>
      <c r="D698" s="204" t="s">
        <v>62</v>
      </c>
      <c r="E698" s="20" t="s">
        <v>224</v>
      </c>
      <c r="F698" s="20"/>
      <c r="G698" s="7">
        <f>SUM(G699)</f>
        <v>270.60000000000002</v>
      </c>
      <c r="H698" s="7">
        <f t="shared" si="363"/>
        <v>270.60000000000002</v>
      </c>
      <c r="I698" s="7">
        <f t="shared" si="363"/>
        <v>270.60000000000002</v>
      </c>
    </row>
    <row r="699" spans="1:9" ht="31.5" x14ac:dyDescent="0.25">
      <c r="A699" s="203" t="s">
        <v>22</v>
      </c>
      <c r="B699" s="18"/>
      <c r="C699" s="204" t="s">
        <v>48</v>
      </c>
      <c r="D699" s="204" t="s">
        <v>62</v>
      </c>
      <c r="E699" s="20" t="s">
        <v>224</v>
      </c>
      <c r="F699" s="20">
        <v>200</v>
      </c>
      <c r="G699" s="7">
        <v>270.60000000000002</v>
      </c>
      <c r="H699" s="7">
        <v>270.60000000000002</v>
      </c>
      <c r="I699" s="7">
        <v>270.60000000000002</v>
      </c>
    </row>
    <row r="700" spans="1:9" x14ac:dyDescent="0.25">
      <c r="A700" s="203" t="s">
        <v>13</v>
      </c>
      <c r="B700" s="3"/>
      <c r="C700" s="204" t="s">
        <v>14</v>
      </c>
      <c r="D700" s="204"/>
      <c r="E700" s="20"/>
      <c r="F700" s="20"/>
      <c r="G700" s="7">
        <f t="shared" ref="G700:I703" si="366">SUM(G701)</f>
        <v>12409.8</v>
      </c>
      <c r="H700" s="7">
        <f t="shared" si="366"/>
        <v>19432</v>
      </c>
      <c r="I700" s="7">
        <f t="shared" si="366"/>
        <v>72163</v>
      </c>
    </row>
    <row r="701" spans="1:9" x14ac:dyDescent="0.25">
      <c r="A701" s="203" t="s">
        <v>25</v>
      </c>
      <c r="B701" s="3"/>
      <c r="C701" s="211" t="s">
        <v>14</v>
      </c>
      <c r="D701" s="211" t="s">
        <v>26</v>
      </c>
      <c r="E701" s="20"/>
      <c r="F701" s="20"/>
      <c r="G701" s="7">
        <f t="shared" si="366"/>
        <v>12409.8</v>
      </c>
      <c r="H701" s="7">
        <f t="shared" si="366"/>
        <v>19432</v>
      </c>
      <c r="I701" s="7">
        <f t="shared" si="366"/>
        <v>72163</v>
      </c>
    </row>
    <row r="702" spans="1:9" x14ac:dyDescent="0.25">
      <c r="A702" s="203" t="s">
        <v>138</v>
      </c>
      <c r="B702" s="3"/>
      <c r="C702" s="211" t="s">
        <v>14</v>
      </c>
      <c r="D702" s="211" t="s">
        <v>26</v>
      </c>
      <c r="E702" s="211" t="s">
        <v>84</v>
      </c>
      <c r="F702" s="20"/>
      <c r="G702" s="7">
        <f t="shared" si="366"/>
        <v>12409.8</v>
      </c>
      <c r="H702" s="7">
        <f t="shared" si="366"/>
        <v>19432</v>
      </c>
      <c r="I702" s="7">
        <f t="shared" si="366"/>
        <v>72163</v>
      </c>
    </row>
    <row r="703" spans="1:9" ht="31.5" x14ac:dyDescent="0.25">
      <c r="A703" s="203" t="s">
        <v>129</v>
      </c>
      <c r="B703" s="3"/>
      <c r="C703" s="211" t="s">
        <v>14</v>
      </c>
      <c r="D703" s="211" t="s">
        <v>26</v>
      </c>
      <c r="E703" s="20" t="s">
        <v>87</v>
      </c>
      <c r="F703" s="20"/>
      <c r="G703" s="7">
        <f t="shared" si="366"/>
        <v>12409.8</v>
      </c>
      <c r="H703" s="7">
        <f t="shared" si="366"/>
        <v>19432</v>
      </c>
      <c r="I703" s="7">
        <f t="shared" si="366"/>
        <v>72163</v>
      </c>
    </row>
    <row r="704" spans="1:9" x14ac:dyDescent="0.25">
      <c r="A704" s="203" t="s">
        <v>10</v>
      </c>
      <c r="B704" s="3"/>
      <c r="C704" s="211" t="s">
        <v>14</v>
      </c>
      <c r="D704" s="211" t="s">
        <v>26</v>
      </c>
      <c r="E704" s="20" t="s">
        <v>87</v>
      </c>
      <c r="F704" s="20">
        <v>800</v>
      </c>
      <c r="G704" s="7">
        <v>12409.8</v>
      </c>
      <c r="H704" s="7">
        <f>149432-130000</f>
        <v>19432</v>
      </c>
      <c r="I704" s="7">
        <f>179163-95000-12000</f>
        <v>72163</v>
      </c>
    </row>
    <row r="705" spans="1:9" x14ac:dyDescent="0.25">
      <c r="A705" s="203" t="s">
        <v>972</v>
      </c>
      <c r="B705" s="3"/>
      <c r="C705" s="211" t="s">
        <v>35</v>
      </c>
      <c r="D705" s="211" t="s">
        <v>15</v>
      </c>
      <c r="E705" s="20"/>
      <c r="F705" s="20"/>
      <c r="G705" s="7">
        <f>G706</f>
        <v>3400</v>
      </c>
      <c r="H705" s="7">
        <f t="shared" ref="H705:I706" si="367">H706</f>
        <v>30000</v>
      </c>
      <c r="I705" s="7">
        <f t="shared" si="367"/>
        <v>12000</v>
      </c>
    </row>
    <row r="706" spans="1:9" x14ac:dyDescent="0.25">
      <c r="A706" s="203" t="s">
        <v>973</v>
      </c>
      <c r="B706" s="3"/>
      <c r="C706" s="211" t="s">
        <v>35</v>
      </c>
      <c r="D706" s="211" t="s">
        <v>17</v>
      </c>
      <c r="E706" s="20"/>
      <c r="F706" s="20"/>
      <c r="G706" s="7">
        <f>G707</f>
        <v>3400</v>
      </c>
      <c r="H706" s="7">
        <f t="shared" si="367"/>
        <v>30000</v>
      </c>
      <c r="I706" s="7">
        <f t="shared" si="367"/>
        <v>12000</v>
      </c>
    </row>
    <row r="707" spans="1:9" ht="31.5" x14ac:dyDescent="0.25">
      <c r="A707" s="89" t="s">
        <v>112</v>
      </c>
      <c r="B707" s="98"/>
      <c r="C707" s="94" t="s">
        <v>35</v>
      </c>
      <c r="D707" s="94" t="s">
        <v>17</v>
      </c>
      <c r="E707" s="95" t="s">
        <v>218</v>
      </c>
      <c r="F707" s="20"/>
      <c r="G707" s="7">
        <f>G708</f>
        <v>3400</v>
      </c>
      <c r="H707" s="7">
        <f t="shared" ref="H707:I707" si="368">H708</f>
        <v>30000</v>
      </c>
      <c r="I707" s="7">
        <f t="shared" si="368"/>
        <v>12000</v>
      </c>
    </row>
    <row r="708" spans="1:9" x14ac:dyDescent="0.25">
      <c r="A708" s="203" t="s">
        <v>168</v>
      </c>
      <c r="B708" s="3"/>
      <c r="C708" s="211" t="s">
        <v>35</v>
      </c>
      <c r="D708" s="211" t="s">
        <v>17</v>
      </c>
      <c r="E708" s="20" t="s">
        <v>219</v>
      </c>
      <c r="F708" s="20"/>
      <c r="G708" s="7">
        <f>G709</f>
        <v>3400</v>
      </c>
      <c r="H708" s="7">
        <f>H711</f>
        <v>30000</v>
      </c>
      <c r="I708" s="7">
        <f>I711</f>
        <v>12000</v>
      </c>
    </row>
    <row r="709" spans="1:9" ht="31.5" x14ac:dyDescent="0.25">
      <c r="A709" s="205" t="s">
        <v>974</v>
      </c>
      <c r="B709" s="3"/>
      <c r="C709" s="204" t="s">
        <v>35</v>
      </c>
      <c r="D709" s="204" t="s">
        <v>17</v>
      </c>
      <c r="E709" s="20" t="s">
        <v>975</v>
      </c>
      <c r="F709" s="20"/>
      <c r="G709" s="7">
        <f>G711</f>
        <v>3400</v>
      </c>
      <c r="H709" s="7">
        <f t="shared" ref="H709:I709" si="369">H711</f>
        <v>30000</v>
      </c>
      <c r="I709" s="7">
        <f t="shared" si="369"/>
        <v>12000</v>
      </c>
    </row>
    <row r="710" spans="1:9" x14ac:dyDescent="0.25">
      <c r="A710" s="215" t="s">
        <v>976</v>
      </c>
      <c r="B710" s="3"/>
      <c r="C710" s="204" t="s">
        <v>35</v>
      </c>
      <c r="D710" s="204" t="s">
        <v>17</v>
      </c>
      <c r="E710" s="20" t="s">
        <v>998</v>
      </c>
      <c r="F710" s="20"/>
      <c r="G710" s="7">
        <f>G711</f>
        <v>3400</v>
      </c>
      <c r="H710" s="7">
        <f t="shared" ref="H710:I710" si="370">H711</f>
        <v>30000</v>
      </c>
      <c r="I710" s="7">
        <f t="shared" si="370"/>
        <v>12000</v>
      </c>
    </row>
    <row r="711" spans="1:9" x14ac:dyDescent="0.25">
      <c r="A711" s="203" t="s">
        <v>972</v>
      </c>
      <c r="B711" s="3"/>
      <c r="C711" s="204" t="s">
        <v>35</v>
      </c>
      <c r="D711" s="204" t="s">
        <v>17</v>
      </c>
      <c r="E711" s="20" t="s">
        <v>998</v>
      </c>
      <c r="F711" s="20">
        <v>700</v>
      </c>
      <c r="G711" s="7">
        <v>3400</v>
      </c>
      <c r="H711" s="7">
        <v>30000</v>
      </c>
      <c r="I711" s="7">
        <v>12000</v>
      </c>
    </row>
    <row r="712" spans="1:9" ht="31.5" x14ac:dyDescent="0.25">
      <c r="A712" s="62" t="s">
        <v>968</v>
      </c>
      <c r="B712" s="90" t="s">
        <v>279</v>
      </c>
      <c r="C712" s="57"/>
      <c r="D712" s="57"/>
      <c r="E712" s="54"/>
      <c r="F712" s="54"/>
      <c r="G712" s="60">
        <f>G713+G720</f>
        <v>1020403.9000000001</v>
      </c>
      <c r="H712" s="60">
        <f t="shared" ref="H712:I712" si="371">H713+H720</f>
        <v>985742.69999999984</v>
      </c>
      <c r="I712" s="60">
        <f t="shared" si="371"/>
        <v>1013161.2000000002</v>
      </c>
    </row>
    <row r="713" spans="1:9" x14ac:dyDescent="0.25">
      <c r="A713" s="203" t="s">
        <v>47</v>
      </c>
      <c r="B713" s="23"/>
      <c r="C713" s="204" t="s">
        <v>48</v>
      </c>
      <c r="D713" s="204" t="s">
        <v>15</v>
      </c>
      <c r="E713" s="20"/>
      <c r="F713" s="20"/>
      <c r="G713" s="7">
        <f t="shared" ref="G713:G718" si="372">G714</f>
        <v>40</v>
      </c>
      <c r="H713" s="7">
        <f t="shared" ref="H713:I714" si="373">H714</f>
        <v>40</v>
      </c>
      <c r="I713" s="7">
        <f t="shared" si="373"/>
        <v>40</v>
      </c>
    </row>
    <row r="714" spans="1:9" x14ac:dyDescent="0.25">
      <c r="A714" s="203" t="s">
        <v>121</v>
      </c>
      <c r="B714" s="23"/>
      <c r="C714" s="204" t="s">
        <v>48</v>
      </c>
      <c r="D714" s="204" t="s">
        <v>62</v>
      </c>
      <c r="E714" s="20"/>
      <c r="F714" s="20"/>
      <c r="G714" s="7">
        <f t="shared" si="372"/>
        <v>40</v>
      </c>
      <c r="H714" s="7">
        <f t="shared" si="373"/>
        <v>40</v>
      </c>
      <c r="I714" s="7">
        <f t="shared" si="373"/>
        <v>40</v>
      </c>
    </row>
    <row r="715" spans="1:9" s="97" customFormat="1" ht="31.5" x14ac:dyDescent="0.25">
      <c r="A715" s="89" t="s">
        <v>216</v>
      </c>
      <c r="B715" s="93"/>
      <c r="C715" s="94" t="s">
        <v>48</v>
      </c>
      <c r="D715" s="94" t="s">
        <v>62</v>
      </c>
      <c r="E715" s="95" t="s">
        <v>215</v>
      </c>
      <c r="F715" s="95"/>
      <c r="G715" s="96">
        <f t="shared" si="372"/>
        <v>40</v>
      </c>
      <c r="H715" s="96">
        <f t="shared" ref="H715:I718" si="374">H716</f>
        <v>40</v>
      </c>
      <c r="I715" s="96">
        <f t="shared" si="374"/>
        <v>40</v>
      </c>
    </row>
    <row r="716" spans="1:9" x14ac:dyDescent="0.25">
      <c r="A716" s="203" t="s">
        <v>164</v>
      </c>
      <c r="B716" s="23"/>
      <c r="C716" s="204" t="s">
        <v>48</v>
      </c>
      <c r="D716" s="204" t="s">
        <v>62</v>
      </c>
      <c r="E716" s="20" t="s">
        <v>217</v>
      </c>
      <c r="F716" s="20"/>
      <c r="G716" s="7">
        <f t="shared" si="372"/>
        <v>40</v>
      </c>
      <c r="H716" s="7">
        <f t="shared" si="374"/>
        <v>40</v>
      </c>
      <c r="I716" s="7">
        <f t="shared" si="374"/>
        <v>40</v>
      </c>
    </row>
    <row r="717" spans="1:9" ht="31.5" x14ac:dyDescent="0.25">
      <c r="A717" s="203" t="s">
        <v>421</v>
      </c>
      <c r="B717" s="23"/>
      <c r="C717" s="204" t="s">
        <v>48</v>
      </c>
      <c r="D717" s="204" t="s">
        <v>62</v>
      </c>
      <c r="E717" s="20" t="s">
        <v>350</v>
      </c>
      <c r="F717" s="20"/>
      <c r="G717" s="7">
        <f t="shared" si="372"/>
        <v>40</v>
      </c>
      <c r="H717" s="7">
        <f t="shared" si="374"/>
        <v>40</v>
      </c>
      <c r="I717" s="7">
        <f t="shared" si="374"/>
        <v>40</v>
      </c>
    </row>
    <row r="718" spans="1:9" ht="31.5" x14ac:dyDescent="0.25">
      <c r="A718" s="203" t="s">
        <v>351</v>
      </c>
      <c r="B718" s="23"/>
      <c r="C718" s="204" t="s">
        <v>48</v>
      </c>
      <c r="D718" s="204" t="s">
        <v>62</v>
      </c>
      <c r="E718" s="20" t="s">
        <v>352</v>
      </c>
      <c r="F718" s="20"/>
      <c r="G718" s="7">
        <f t="shared" si="372"/>
        <v>40</v>
      </c>
      <c r="H718" s="7">
        <f t="shared" si="374"/>
        <v>40</v>
      </c>
      <c r="I718" s="7">
        <f t="shared" si="374"/>
        <v>40</v>
      </c>
    </row>
    <row r="719" spans="1:9" ht="31.5" x14ac:dyDescent="0.25">
      <c r="A719" s="203" t="s">
        <v>22</v>
      </c>
      <c r="B719" s="23"/>
      <c r="C719" s="204" t="s">
        <v>48</v>
      </c>
      <c r="D719" s="204" t="s">
        <v>62</v>
      </c>
      <c r="E719" s="20" t="s">
        <v>352</v>
      </c>
      <c r="F719" s="20">
        <v>200</v>
      </c>
      <c r="G719" s="7">
        <v>40</v>
      </c>
      <c r="H719" s="7">
        <v>40</v>
      </c>
      <c r="I719" s="7">
        <v>40</v>
      </c>
    </row>
    <row r="720" spans="1:9" x14ac:dyDescent="0.25">
      <c r="A720" s="203" t="s">
        <v>13</v>
      </c>
      <c r="B720" s="23"/>
      <c r="C720" s="204" t="s">
        <v>14</v>
      </c>
      <c r="D720" s="204" t="s">
        <v>15</v>
      </c>
      <c r="E720" s="20"/>
      <c r="F720" s="20"/>
      <c r="G720" s="7">
        <f>G721+G727+G802+G819</f>
        <v>1020363.9000000001</v>
      </c>
      <c r="H720" s="7">
        <f>H721+H727+H802+H819</f>
        <v>985702.69999999984</v>
      </c>
      <c r="I720" s="7">
        <f>I721+I727+I802+I819</f>
        <v>1013121.2000000002</v>
      </c>
    </row>
    <row r="721" spans="1:9" x14ac:dyDescent="0.25">
      <c r="A721" s="203" t="s">
        <v>16</v>
      </c>
      <c r="B721" s="23"/>
      <c r="C721" s="204" t="s">
        <v>14</v>
      </c>
      <c r="D721" s="204" t="s">
        <v>17</v>
      </c>
      <c r="E721" s="20"/>
      <c r="F721" s="20"/>
      <c r="G721" s="7">
        <f>G722</f>
        <v>31877</v>
      </c>
      <c r="H721" s="7">
        <f t="shared" ref="H721:I721" si="375">H722</f>
        <v>21300</v>
      </c>
      <c r="I721" s="7">
        <f t="shared" si="375"/>
        <v>21300</v>
      </c>
    </row>
    <row r="722" spans="1:9" s="97" customFormat="1" ht="31.5" x14ac:dyDescent="0.25">
      <c r="A722" s="89" t="s">
        <v>216</v>
      </c>
      <c r="B722" s="93"/>
      <c r="C722" s="94" t="s">
        <v>14</v>
      </c>
      <c r="D722" s="94" t="s">
        <v>17</v>
      </c>
      <c r="E722" s="95" t="s">
        <v>215</v>
      </c>
      <c r="F722" s="95"/>
      <c r="G722" s="96">
        <f>G723</f>
        <v>31877</v>
      </c>
      <c r="H722" s="96">
        <f t="shared" ref="H722:I725" si="376">H723</f>
        <v>21300</v>
      </c>
      <c r="I722" s="96">
        <f t="shared" si="376"/>
        <v>21300</v>
      </c>
    </row>
    <row r="723" spans="1:9" x14ac:dyDescent="0.25">
      <c r="A723" s="203" t="s">
        <v>164</v>
      </c>
      <c r="B723" s="23"/>
      <c r="C723" s="204" t="s">
        <v>14</v>
      </c>
      <c r="D723" s="204" t="s">
        <v>17</v>
      </c>
      <c r="E723" s="20" t="s">
        <v>217</v>
      </c>
      <c r="F723" s="20"/>
      <c r="G723" s="7">
        <f>G724</f>
        <v>31877</v>
      </c>
      <c r="H723" s="7">
        <f t="shared" si="376"/>
        <v>21300</v>
      </c>
      <c r="I723" s="7">
        <f t="shared" si="376"/>
        <v>21300</v>
      </c>
    </row>
    <row r="724" spans="1:9" ht="31.5" x14ac:dyDescent="0.25">
      <c r="A724" s="203" t="s">
        <v>421</v>
      </c>
      <c r="B724" s="23"/>
      <c r="C724" s="204" t="s">
        <v>14</v>
      </c>
      <c r="D724" s="204" t="s">
        <v>17</v>
      </c>
      <c r="E724" s="20" t="s">
        <v>350</v>
      </c>
      <c r="F724" s="20"/>
      <c r="G724" s="7">
        <f>G725</f>
        <v>31877</v>
      </c>
      <c r="H724" s="7">
        <f t="shared" si="376"/>
        <v>21300</v>
      </c>
      <c r="I724" s="7">
        <f t="shared" si="376"/>
        <v>21300</v>
      </c>
    </row>
    <row r="725" spans="1:9" ht="31.5" x14ac:dyDescent="0.25">
      <c r="A725" s="203" t="s">
        <v>353</v>
      </c>
      <c r="B725" s="23"/>
      <c r="C725" s="204" t="s">
        <v>14</v>
      </c>
      <c r="D725" s="204" t="s">
        <v>17</v>
      </c>
      <c r="E725" s="20" t="s">
        <v>354</v>
      </c>
      <c r="F725" s="20"/>
      <c r="G725" s="7">
        <f>G726</f>
        <v>31877</v>
      </c>
      <c r="H725" s="7">
        <f t="shared" si="376"/>
        <v>21300</v>
      </c>
      <c r="I725" s="7">
        <f t="shared" si="376"/>
        <v>21300</v>
      </c>
    </row>
    <row r="726" spans="1:9" x14ac:dyDescent="0.25">
      <c r="A726" s="203" t="s">
        <v>19</v>
      </c>
      <c r="B726" s="23"/>
      <c r="C726" s="204" t="s">
        <v>14</v>
      </c>
      <c r="D726" s="204" t="s">
        <v>17</v>
      </c>
      <c r="E726" s="20" t="s">
        <v>354</v>
      </c>
      <c r="F726" s="20">
        <v>300</v>
      </c>
      <c r="G726" s="7">
        <v>31877</v>
      </c>
      <c r="H726" s="7">
        <v>21300</v>
      </c>
      <c r="I726" s="7">
        <v>21300</v>
      </c>
    </row>
    <row r="727" spans="1:9" x14ac:dyDescent="0.25">
      <c r="A727" s="203" t="s">
        <v>23</v>
      </c>
      <c r="B727" s="23"/>
      <c r="C727" s="204" t="s">
        <v>14</v>
      </c>
      <c r="D727" s="204" t="s">
        <v>24</v>
      </c>
      <c r="E727" s="20"/>
      <c r="F727" s="20"/>
      <c r="G727" s="7">
        <f>G728+G797</f>
        <v>721102.50000000012</v>
      </c>
      <c r="H727" s="7">
        <f>H728+H797</f>
        <v>699668.29999999981</v>
      </c>
      <c r="I727" s="7">
        <f>I728+I797</f>
        <v>721514.90000000014</v>
      </c>
    </row>
    <row r="728" spans="1:9" s="97" customFormat="1" ht="31.5" x14ac:dyDescent="0.25">
      <c r="A728" s="89" t="s">
        <v>216</v>
      </c>
      <c r="B728" s="93"/>
      <c r="C728" s="94" t="s">
        <v>14</v>
      </c>
      <c r="D728" s="94" t="s">
        <v>24</v>
      </c>
      <c r="E728" s="95" t="s">
        <v>215</v>
      </c>
      <c r="F728" s="95"/>
      <c r="G728" s="96">
        <f>G729</f>
        <v>716916.00000000012</v>
      </c>
      <c r="H728" s="96">
        <f t="shared" ref="H728:I728" si="377">H729</f>
        <v>695679.79999999981</v>
      </c>
      <c r="I728" s="96">
        <f t="shared" si="377"/>
        <v>717526.40000000014</v>
      </c>
    </row>
    <row r="729" spans="1:9" x14ac:dyDescent="0.25">
      <c r="A729" s="203" t="s">
        <v>164</v>
      </c>
      <c r="B729" s="23"/>
      <c r="C729" s="204" t="s">
        <v>14</v>
      </c>
      <c r="D729" s="204" t="s">
        <v>24</v>
      </c>
      <c r="E729" s="20" t="s">
        <v>217</v>
      </c>
      <c r="F729" s="20"/>
      <c r="G729" s="7">
        <f>G730+G734+G791+G794</f>
        <v>716916.00000000012</v>
      </c>
      <c r="H729" s="7">
        <f>H730+H734+H791+H794</f>
        <v>695679.79999999981</v>
      </c>
      <c r="I729" s="7">
        <f>I730+I734+I791+I794</f>
        <v>717526.40000000014</v>
      </c>
    </row>
    <row r="730" spans="1:9" ht="31.5" x14ac:dyDescent="0.25">
      <c r="A730" s="203" t="s">
        <v>355</v>
      </c>
      <c r="B730" s="23"/>
      <c r="C730" s="204" t="s">
        <v>14</v>
      </c>
      <c r="D730" s="204" t="s">
        <v>24</v>
      </c>
      <c r="E730" s="20" t="s">
        <v>356</v>
      </c>
      <c r="F730" s="20"/>
      <c r="G730" s="7">
        <f>G731</f>
        <v>1663.5</v>
      </c>
      <c r="H730" s="7">
        <f t="shared" ref="H730:I731" si="378">H731</f>
        <v>645</v>
      </c>
      <c r="I730" s="7">
        <f t="shared" si="378"/>
        <v>645</v>
      </c>
    </row>
    <row r="731" spans="1:9" x14ac:dyDescent="0.25">
      <c r="A731" s="203" t="s">
        <v>235</v>
      </c>
      <c r="B731" s="23"/>
      <c r="C731" s="204" t="s">
        <v>14</v>
      </c>
      <c r="D731" s="204" t="s">
        <v>24</v>
      </c>
      <c r="E731" s="20" t="s">
        <v>357</v>
      </c>
      <c r="F731" s="20"/>
      <c r="G731" s="7">
        <f>G732+G733</f>
        <v>1663.5</v>
      </c>
      <c r="H731" s="7">
        <f t="shared" si="378"/>
        <v>645</v>
      </c>
      <c r="I731" s="7">
        <f t="shared" si="378"/>
        <v>645</v>
      </c>
    </row>
    <row r="732" spans="1:9" ht="31.5" x14ac:dyDescent="0.25">
      <c r="A732" s="203" t="s">
        <v>22</v>
      </c>
      <c r="B732" s="23"/>
      <c r="C732" s="204" t="s">
        <v>14</v>
      </c>
      <c r="D732" s="204" t="s">
        <v>24</v>
      </c>
      <c r="E732" s="20" t="s">
        <v>357</v>
      </c>
      <c r="F732" s="20">
        <v>200</v>
      </c>
      <c r="G732" s="7">
        <v>1663.5</v>
      </c>
      <c r="H732" s="7">
        <v>645</v>
      </c>
      <c r="I732" s="7">
        <v>645</v>
      </c>
    </row>
    <row r="733" spans="1:9" x14ac:dyDescent="0.25">
      <c r="A733" s="203" t="s">
        <v>10</v>
      </c>
      <c r="B733" s="23"/>
      <c r="C733" s="204" t="s">
        <v>14</v>
      </c>
      <c r="D733" s="204" t="s">
        <v>24</v>
      </c>
      <c r="E733" s="20" t="s">
        <v>357</v>
      </c>
      <c r="F733" s="20">
        <v>800</v>
      </c>
      <c r="G733" s="7">
        <v>0</v>
      </c>
      <c r="H733" s="7"/>
      <c r="I733" s="7"/>
    </row>
    <row r="734" spans="1:9" ht="31.5" x14ac:dyDescent="0.25">
      <c r="A734" s="203" t="s">
        <v>421</v>
      </c>
      <c r="B734" s="23"/>
      <c r="C734" s="204" t="s">
        <v>14</v>
      </c>
      <c r="D734" s="204" t="s">
        <v>24</v>
      </c>
      <c r="E734" s="20" t="s">
        <v>350</v>
      </c>
      <c r="F734" s="20"/>
      <c r="G734" s="7">
        <f>G735+G738+G741+G744+G747+G750+G753+G756+G759+G762+G765+G768+G771+G789+G774+G776+G778+G780+G782+G784+G786</f>
        <v>703365.20000000007</v>
      </c>
      <c r="H734" s="7">
        <f>H735+H738+H741+H744+H747+H750+H753+H756+H759+H762+H765+H768+H771+H789+H774+H776+H778+H780+H782+H784+H786</f>
        <v>683334.79999999981</v>
      </c>
      <c r="I734" s="7">
        <f>I735+I738+I741+I744+I747+I750+I753+I756+I759+I762+I765+I768+I771+I789+I774+I776+I778+I780+I782+I784+I786</f>
        <v>705181.40000000014</v>
      </c>
    </row>
    <row r="735" spans="1:9" ht="47.25" x14ac:dyDescent="0.25">
      <c r="A735" s="203" t="s">
        <v>753</v>
      </c>
      <c r="B735" s="23"/>
      <c r="C735" s="204" t="s">
        <v>14</v>
      </c>
      <c r="D735" s="204" t="s">
        <v>24</v>
      </c>
      <c r="E735" s="20" t="s">
        <v>358</v>
      </c>
      <c r="F735" s="20"/>
      <c r="G735" s="7">
        <f>G736+G737</f>
        <v>167146.5</v>
      </c>
      <c r="H735" s="7">
        <f t="shared" ref="H735:I735" si="379">H736+H737</f>
        <v>173832.3</v>
      </c>
      <c r="I735" s="7">
        <f t="shared" si="379"/>
        <v>180785.6</v>
      </c>
    </row>
    <row r="736" spans="1:9" ht="31.5" x14ac:dyDescent="0.25">
      <c r="A736" s="203" t="s">
        <v>22</v>
      </c>
      <c r="B736" s="23"/>
      <c r="C736" s="204" t="s">
        <v>14</v>
      </c>
      <c r="D736" s="204" t="s">
        <v>24</v>
      </c>
      <c r="E736" s="20" t="s">
        <v>358</v>
      </c>
      <c r="F736" s="20">
        <v>200</v>
      </c>
      <c r="G736" s="7">
        <v>2469.1</v>
      </c>
      <c r="H736" s="7">
        <v>2567.9</v>
      </c>
      <c r="I736" s="7">
        <v>2670.6</v>
      </c>
    </row>
    <row r="737" spans="1:9" x14ac:dyDescent="0.25">
      <c r="A737" s="203" t="s">
        <v>19</v>
      </c>
      <c r="B737" s="23"/>
      <c r="C737" s="204" t="s">
        <v>14</v>
      </c>
      <c r="D737" s="204" t="s">
        <v>24</v>
      </c>
      <c r="E737" s="20" t="s">
        <v>358</v>
      </c>
      <c r="F737" s="20">
        <v>300</v>
      </c>
      <c r="G737" s="7">
        <v>164677.4</v>
      </c>
      <c r="H737" s="7">
        <v>171264.4</v>
      </c>
      <c r="I737" s="7">
        <v>178115</v>
      </c>
    </row>
    <row r="738" spans="1:9" ht="47.25" x14ac:dyDescent="0.25">
      <c r="A738" s="203" t="s">
        <v>754</v>
      </c>
      <c r="B738" s="23"/>
      <c r="C738" s="204" t="s">
        <v>14</v>
      </c>
      <c r="D738" s="204" t="s">
        <v>24</v>
      </c>
      <c r="E738" s="20" t="s">
        <v>359</v>
      </c>
      <c r="F738" s="20"/>
      <c r="G738" s="7">
        <f>G739+G740</f>
        <v>8475.0999999999985</v>
      </c>
      <c r="H738" s="7">
        <f t="shared" ref="H738:I738" si="380">H739+H740</f>
        <v>9733.6999999999989</v>
      </c>
      <c r="I738" s="7">
        <f t="shared" si="380"/>
        <v>10106.6</v>
      </c>
    </row>
    <row r="739" spans="1:9" ht="31.5" x14ac:dyDescent="0.25">
      <c r="A739" s="203" t="s">
        <v>22</v>
      </c>
      <c r="B739" s="23"/>
      <c r="C739" s="204" t="s">
        <v>14</v>
      </c>
      <c r="D739" s="204" t="s">
        <v>24</v>
      </c>
      <c r="E739" s="20" t="s">
        <v>359</v>
      </c>
      <c r="F739" s="20">
        <v>200</v>
      </c>
      <c r="G739" s="7">
        <v>137.80000000000001</v>
      </c>
      <c r="H739" s="7">
        <v>143.9</v>
      </c>
      <c r="I739" s="7">
        <v>149.4</v>
      </c>
    </row>
    <row r="740" spans="1:9" x14ac:dyDescent="0.25">
      <c r="A740" s="203" t="s">
        <v>19</v>
      </c>
      <c r="B740" s="23"/>
      <c r="C740" s="204" t="s">
        <v>14</v>
      </c>
      <c r="D740" s="204" t="s">
        <v>24</v>
      </c>
      <c r="E740" s="20" t="s">
        <v>359</v>
      </c>
      <c r="F740" s="20">
        <v>300</v>
      </c>
      <c r="G740" s="7">
        <v>8337.2999999999993</v>
      </c>
      <c r="H740" s="7">
        <v>9589.7999999999993</v>
      </c>
      <c r="I740" s="7">
        <v>9957.2000000000007</v>
      </c>
    </row>
    <row r="741" spans="1:9" ht="31.5" x14ac:dyDescent="0.25">
      <c r="A741" s="203" t="s">
        <v>756</v>
      </c>
      <c r="B741" s="23"/>
      <c r="C741" s="204" t="s">
        <v>14</v>
      </c>
      <c r="D741" s="204" t="s">
        <v>24</v>
      </c>
      <c r="E741" s="20" t="s">
        <v>360</v>
      </c>
      <c r="F741" s="20"/>
      <c r="G741" s="7">
        <f>G742+G743</f>
        <v>126837.5</v>
      </c>
      <c r="H741" s="7">
        <f t="shared" ref="H741:I741" si="381">H742+H743</f>
        <v>135863</v>
      </c>
      <c r="I741" s="7">
        <f t="shared" si="381"/>
        <v>141297.60000000001</v>
      </c>
    </row>
    <row r="742" spans="1:9" ht="31.5" x14ac:dyDescent="0.25">
      <c r="A742" s="203" t="s">
        <v>22</v>
      </c>
      <c r="B742" s="23"/>
      <c r="C742" s="204" t="s">
        <v>14</v>
      </c>
      <c r="D742" s="204" t="s">
        <v>24</v>
      </c>
      <c r="E742" s="20" t="s">
        <v>360</v>
      </c>
      <c r="F742" s="20">
        <v>200</v>
      </c>
      <c r="G742" s="7">
        <v>1930</v>
      </c>
      <c r="H742" s="7">
        <v>2007.4</v>
      </c>
      <c r="I742" s="7">
        <v>2087.8000000000002</v>
      </c>
    </row>
    <row r="743" spans="1:9" x14ac:dyDescent="0.25">
      <c r="A743" s="203" t="s">
        <v>19</v>
      </c>
      <c r="B743" s="23"/>
      <c r="C743" s="204" t="s">
        <v>14</v>
      </c>
      <c r="D743" s="204" t="s">
        <v>24</v>
      </c>
      <c r="E743" s="20" t="s">
        <v>360</v>
      </c>
      <c r="F743" s="20">
        <v>300</v>
      </c>
      <c r="G743" s="7">
        <v>124907.5</v>
      </c>
      <c r="H743" s="7">
        <v>133855.6</v>
      </c>
      <c r="I743" s="7">
        <v>139209.80000000002</v>
      </c>
    </row>
    <row r="744" spans="1:9" ht="94.5" x14ac:dyDescent="0.25">
      <c r="A744" s="203" t="s">
        <v>761</v>
      </c>
      <c r="B744" s="23"/>
      <c r="C744" s="204" t="s">
        <v>14</v>
      </c>
      <c r="D744" s="204" t="s">
        <v>24</v>
      </c>
      <c r="E744" s="20" t="s">
        <v>361</v>
      </c>
      <c r="F744" s="20"/>
      <c r="G744" s="7">
        <f>G745+G746</f>
        <v>290.90000000000003</v>
      </c>
      <c r="H744" s="7">
        <f t="shared" ref="H744:I744" si="382">H745+H746</f>
        <v>312.89999999999998</v>
      </c>
      <c r="I744" s="7">
        <f t="shared" si="382"/>
        <v>325.40000000000003</v>
      </c>
    </row>
    <row r="745" spans="1:9" ht="31.5" x14ac:dyDescent="0.25">
      <c r="A745" s="203" t="s">
        <v>22</v>
      </c>
      <c r="B745" s="23"/>
      <c r="C745" s="204" t="s">
        <v>14</v>
      </c>
      <c r="D745" s="204" t="s">
        <v>24</v>
      </c>
      <c r="E745" s="20" t="s">
        <v>361</v>
      </c>
      <c r="F745" s="20">
        <v>200</v>
      </c>
      <c r="G745" s="7">
        <v>4.3</v>
      </c>
      <c r="H745" s="7">
        <v>4.4000000000000004</v>
      </c>
      <c r="I745" s="7">
        <v>4.5999999999999996</v>
      </c>
    </row>
    <row r="746" spans="1:9" x14ac:dyDescent="0.25">
      <c r="A746" s="203" t="s">
        <v>19</v>
      </c>
      <c r="B746" s="23"/>
      <c r="C746" s="204" t="s">
        <v>14</v>
      </c>
      <c r="D746" s="204" t="s">
        <v>24</v>
      </c>
      <c r="E746" s="20" t="s">
        <v>361</v>
      </c>
      <c r="F746" s="20">
        <v>300</v>
      </c>
      <c r="G746" s="7">
        <v>286.60000000000002</v>
      </c>
      <c r="H746" s="7">
        <v>308.5</v>
      </c>
      <c r="I746" s="7">
        <v>320.8</v>
      </c>
    </row>
    <row r="747" spans="1:9" ht="94.5" x14ac:dyDescent="0.25">
      <c r="A747" s="203" t="s">
        <v>762</v>
      </c>
      <c r="B747" s="23"/>
      <c r="C747" s="204" t="s">
        <v>14</v>
      </c>
      <c r="D747" s="204" t="s">
        <v>24</v>
      </c>
      <c r="E747" s="20" t="s">
        <v>362</v>
      </c>
      <c r="F747" s="20"/>
      <c r="G747" s="7">
        <f>G748+G749</f>
        <v>13.399999999999999</v>
      </c>
      <c r="H747" s="7">
        <f t="shared" ref="H747:I747" si="383">H748+H749</f>
        <v>13.399999999999999</v>
      </c>
      <c r="I747" s="7">
        <f t="shared" si="383"/>
        <v>13.399999999999999</v>
      </c>
    </row>
    <row r="748" spans="1:9" ht="31.5" x14ac:dyDescent="0.25">
      <c r="A748" s="203" t="s">
        <v>22</v>
      </c>
      <c r="B748" s="23"/>
      <c r="C748" s="204" t="s">
        <v>14</v>
      </c>
      <c r="D748" s="204" t="s">
        <v>24</v>
      </c>
      <c r="E748" s="20" t="s">
        <v>362</v>
      </c>
      <c r="F748" s="20">
        <v>200</v>
      </c>
      <c r="G748" s="7">
        <v>0.2</v>
      </c>
      <c r="H748" s="7">
        <v>0.2</v>
      </c>
      <c r="I748" s="7">
        <v>0.2</v>
      </c>
    </row>
    <row r="749" spans="1:9" x14ac:dyDescent="0.25">
      <c r="A749" s="203" t="s">
        <v>19</v>
      </c>
      <c r="B749" s="23"/>
      <c r="C749" s="204" t="s">
        <v>14</v>
      </c>
      <c r="D749" s="204" t="s">
        <v>24</v>
      </c>
      <c r="E749" s="20" t="s">
        <v>362</v>
      </c>
      <c r="F749" s="20">
        <v>300</v>
      </c>
      <c r="G749" s="7">
        <v>13.2</v>
      </c>
      <c r="H749" s="7">
        <v>13.2</v>
      </c>
      <c r="I749" s="7">
        <v>13.2</v>
      </c>
    </row>
    <row r="750" spans="1:9" ht="94.5" x14ac:dyDescent="0.25">
      <c r="A750" s="203" t="s">
        <v>763</v>
      </c>
      <c r="B750" s="23"/>
      <c r="C750" s="204" t="s">
        <v>14</v>
      </c>
      <c r="D750" s="204" t="s">
        <v>24</v>
      </c>
      <c r="E750" s="20" t="s">
        <v>363</v>
      </c>
      <c r="F750" s="20"/>
      <c r="G750" s="7">
        <f>G751+G752</f>
        <v>24190.5</v>
      </c>
      <c r="H750" s="7">
        <f t="shared" ref="H750:I750" si="384">H751+H752</f>
        <v>19755</v>
      </c>
      <c r="I750" s="7">
        <f t="shared" si="384"/>
        <v>19091.3</v>
      </c>
    </row>
    <row r="751" spans="1:9" ht="31.5" x14ac:dyDescent="0.25">
      <c r="A751" s="203" t="s">
        <v>22</v>
      </c>
      <c r="B751" s="23"/>
      <c r="C751" s="204" t="s">
        <v>14</v>
      </c>
      <c r="D751" s="204" t="s">
        <v>24</v>
      </c>
      <c r="E751" s="20" t="s">
        <v>363</v>
      </c>
      <c r="F751" s="20">
        <v>200</v>
      </c>
      <c r="G751" s="7">
        <v>1063.8</v>
      </c>
      <c r="H751" s="7">
        <v>1054.5</v>
      </c>
      <c r="I751" s="7">
        <v>1053.3</v>
      </c>
    </row>
    <row r="752" spans="1:9" x14ac:dyDescent="0.25">
      <c r="A752" s="203" t="s">
        <v>19</v>
      </c>
      <c r="B752" s="23"/>
      <c r="C752" s="204" t="s">
        <v>14</v>
      </c>
      <c r="D752" s="204" t="s">
        <v>24</v>
      </c>
      <c r="E752" s="20" t="s">
        <v>363</v>
      </c>
      <c r="F752" s="20">
        <v>300</v>
      </c>
      <c r="G752" s="7">
        <v>23126.7</v>
      </c>
      <c r="H752" s="7">
        <v>18700.5</v>
      </c>
      <c r="I752" s="7">
        <v>18038</v>
      </c>
    </row>
    <row r="753" spans="1:12" ht="31.5" x14ac:dyDescent="0.25">
      <c r="A753" s="203" t="s">
        <v>764</v>
      </c>
      <c r="B753" s="23"/>
      <c r="C753" s="204" t="s">
        <v>14</v>
      </c>
      <c r="D753" s="204" t="s">
        <v>24</v>
      </c>
      <c r="E753" s="20" t="s">
        <v>364</v>
      </c>
      <c r="F753" s="20"/>
      <c r="G753" s="7">
        <f>G754+G755</f>
        <v>153007.6</v>
      </c>
      <c r="H753" s="7">
        <f t="shared" ref="H753:I753" si="385">H754+H755</f>
        <v>163120.1</v>
      </c>
      <c r="I753" s="7">
        <f t="shared" si="385"/>
        <v>170256.69999999998</v>
      </c>
    </row>
    <row r="754" spans="1:12" ht="31.5" x14ac:dyDescent="0.25">
      <c r="A754" s="203" t="s">
        <v>22</v>
      </c>
      <c r="B754" s="23"/>
      <c r="C754" s="204" t="s">
        <v>14</v>
      </c>
      <c r="D754" s="204" t="s">
        <v>24</v>
      </c>
      <c r="E754" s="20" t="s">
        <v>364</v>
      </c>
      <c r="F754" s="20" t="s">
        <v>32</v>
      </c>
      <c r="G754" s="7">
        <v>2304.6</v>
      </c>
      <c r="H754" s="7">
        <v>2393.6999999999998</v>
      </c>
      <c r="I754" s="7">
        <v>2502.4</v>
      </c>
    </row>
    <row r="755" spans="1:12" x14ac:dyDescent="0.25">
      <c r="A755" s="203" t="s">
        <v>19</v>
      </c>
      <c r="B755" s="23"/>
      <c r="C755" s="204" t="s">
        <v>14</v>
      </c>
      <c r="D755" s="204" t="s">
        <v>24</v>
      </c>
      <c r="E755" s="20" t="s">
        <v>364</v>
      </c>
      <c r="F755" s="20" t="s">
        <v>40</v>
      </c>
      <c r="G755" s="7">
        <v>150703</v>
      </c>
      <c r="H755" s="7">
        <v>160726.39999999999</v>
      </c>
      <c r="I755" s="7">
        <v>167754.29999999999</v>
      </c>
    </row>
    <row r="756" spans="1:12" ht="47.25" x14ac:dyDescent="0.25">
      <c r="A756" s="203" t="s">
        <v>765</v>
      </c>
      <c r="B756" s="23"/>
      <c r="C756" s="204" t="s">
        <v>14</v>
      </c>
      <c r="D756" s="204" t="s">
        <v>24</v>
      </c>
      <c r="E756" s="20" t="s">
        <v>365</v>
      </c>
      <c r="F756" s="20"/>
      <c r="G756" s="7">
        <f>G757+G758</f>
        <v>4848.9000000000005</v>
      </c>
      <c r="H756" s="7">
        <f t="shared" ref="H756:I756" si="386">H757+H758</f>
        <v>5413.8</v>
      </c>
      <c r="I756" s="7">
        <f t="shared" si="386"/>
        <v>5896.3</v>
      </c>
    </row>
    <row r="757" spans="1:12" ht="31.5" x14ac:dyDescent="0.25">
      <c r="A757" s="203" t="s">
        <v>22</v>
      </c>
      <c r="B757" s="23"/>
      <c r="C757" s="204" t="s">
        <v>14</v>
      </c>
      <c r="D757" s="204" t="s">
        <v>24</v>
      </c>
      <c r="E757" s="20" t="s">
        <v>365</v>
      </c>
      <c r="F757" s="20" t="s">
        <v>32</v>
      </c>
      <c r="G757" s="7">
        <v>73.099999999999994</v>
      </c>
      <c r="H757" s="7">
        <v>80</v>
      </c>
      <c r="I757" s="7">
        <v>87.1</v>
      </c>
    </row>
    <row r="758" spans="1:12" x14ac:dyDescent="0.25">
      <c r="A758" s="203" t="s">
        <v>19</v>
      </c>
      <c r="B758" s="23"/>
      <c r="C758" s="204" t="s">
        <v>14</v>
      </c>
      <c r="D758" s="204" t="s">
        <v>24</v>
      </c>
      <c r="E758" s="20" t="s">
        <v>365</v>
      </c>
      <c r="F758" s="20" t="s">
        <v>40</v>
      </c>
      <c r="G758" s="7">
        <v>4775.8</v>
      </c>
      <c r="H758" s="7">
        <v>5333.8</v>
      </c>
      <c r="I758" s="7">
        <v>5809.2</v>
      </c>
    </row>
    <row r="759" spans="1:12" ht="47.25" x14ac:dyDescent="0.25">
      <c r="A759" s="203" t="s">
        <v>757</v>
      </c>
      <c r="B759" s="23"/>
      <c r="C759" s="204" t="s">
        <v>14</v>
      </c>
      <c r="D759" s="204" t="s">
        <v>24</v>
      </c>
      <c r="E759" s="20" t="s">
        <v>366</v>
      </c>
      <c r="F759" s="20"/>
      <c r="G759" s="7">
        <f>G760+G761</f>
        <v>2537.5</v>
      </c>
      <c r="H759" s="7">
        <f t="shared" ref="H759:I759" si="387">H760+H761</f>
        <v>2537.5</v>
      </c>
      <c r="I759" s="7">
        <f t="shared" si="387"/>
        <v>2537.5</v>
      </c>
    </row>
    <row r="760" spans="1:12" ht="31.5" x14ac:dyDescent="0.25">
      <c r="A760" s="203" t="s">
        <v>22</v>
      </c>
      <c r="B760" s="23"/>
      <c r="C760" s="204" t="s">
        <v>14</v>
      </c>
      <c r="D760" s="204" t="s">
        <v>24</v>
      </c>
      <c r="E760" s="20" t="s">
        <v>366</v>
      </c>
      <c r="F760" s="20" t="s">
        <v>32</v>
      </c>
      <c r="G760" s="7">
        <v>34.799999999999997</v>
      </c>
      <c r="H760" s="7">
        <v>34.799999999999997</v>
      </c>
      <c r="I760" s="7">
        <v>34.799999999999997</v>
      </c>
    </row>
    <row r="761" spans="1:12" x14ac:dyDescent="0.25">
      <c r="A761" s="203" t="s">
        <v>19</v>
      </c>
      <c r="B761" s="23"/>
      <c r="C761" s="204" t="s">
        <v>14</v>
      </c>
      <c r="D761" s="204" t="s">
        <v>24</v>
      </c>
      <c r="E761" s="20" t="s">
        <v>366</v>
      </c>
      <c r="F761" s="20" t="s">
        <v>40</v>
      </c>
      <c r="G761" s="7">
        <v>2502.6999999999998</v>
      </c>
      <c r="H761" s="7">
        <v>2502.6999999999998</v>
      </c>
      <c r="I761" s="7">
        <v>2502.6999999999998</v>
      </c>
    </row>
    <row r="762" spans="1:12" ht="31.5" x14ac:dyDescent="0.25">
      <c r="A762" s="203" t="s">
        <v>766</v>
      </c>
      <c r="B762" s="23"/>
      <c r="C762" s="204" t="s">
        <v>14</v>
      </c>
      <c r="D762" s="204" t="s">
        <v>24</v>
      </c>
      <c r="E762" s="20" t="s">
        <v>367</v>
      </c>
      <c r="F762" s="20"/>
      <c r="G762" s="7">
        <f>G763+G764</f>
        <v>0.6</v>
      </c>
      <c r="H762" s="7">
        <f t="shared" ref="H762:I762" si="388">H763+H764</f>
        <v>0.6</v>
      </c>
      <c r="I762" s="7">
        <f t="shared" si="388"/>
        <v>0.6</v>
      </c>
    </row>
    <row r="763" spans="1:12" ht="31.5" x14ac:dyDescent="0.25">
      <c r="A763" s="203" t="s">
        <v>22</v>
      </c>
      <c r="B763" s="23"/>
      <c r="C763" s="204" t="s">
        <v>14</v>
      </c>
      <c r="D763" s="204" t="s">
        <v>24</v>
      </c>
      <c r="E763" s="20" t="s">
        <v>367</v>
      </c>
      <c r="F763" s="20">
        <v>200</v>
      </c>
      <c r="G763" s="7">
        <v>0.1</v>
      </c>
      <c r="H763" s="7">
        <v>0.1</v>
      </c>
      <c r="I763" s="7">
        <v>0.1</v>
      </c>
    </row>
    <row r="764" spans="1:12" x14ac:dyDescent="0.25">
      <c r="A764" s="203" t="s">
        <v>19</v>
      </c>
      <c r="B764" s="23"/>
      <c r="C764" s="204" t="s">
        <v>14</v>
      </c>
      <c r="D764" s="204" t="s">
        <v>24</v>
      </c>
      <c r="E764" s="20" t="s">
        <v>367</v>
      </c>
      <c r="F764" s="20" t="s">
        <v>40</v>
      </c>
      <c r="G764" s="7">
        <v>0.5</v>
      </c>
      <c r="H764" s="7">
        <v>0.5</v>
      </c>
      <c r="I764" s="7">
        <v>0.5</v>
      </c>
    </row>
    <row r="765" spans="1:12" ht="63" x14ac:dyDescent="0.25">
      <c r="A765" s="203" t="s">
        <v>864</v>
      </c>
      <c r="B765" s="23"/>
      <c r="C765" s="204" t="s">
        <v>14</v>
      </c>
      <c r="D765" s="204" t="s">
        <v>24</v>
      </c>
      <c r="E765" s="20" t="s">
        <v>368</v>
      </c>
      <c r="F765" s="20"/>
      <c r="G765" s="7">
        <f>G766+G767</f>
        <v>15809.3</v>
      </c>
      <c r="H765" s="7">
        <f t="shared" ref="H765:I765" si="389">H766+H767</f>
        <v>18083.2</v>
      </c>
      <c r="I765" s="7">
        <f t="shared" si="389"/>
        <v>18804.8</v>
      </c>
      <c r="J765" s="100"/>
      <c r="K765" s="100"/>
      <c r="L765" s="100"/>
    </row>
    <row r="766" spans="1:12" ht="40.5" customHeight="1" x14ac:dyDescent="0.25">
      <c r="A766" s="203" t="s">
        <v>22</v>
      </c>
      <c r="B766" s="23"/>
      <c r="C766" s="204" t="s">
        <v>14</v>
      </c>
      <c r="D766" s="204" t="s">
        <v>24</v>
      </c>
      <c r="E766" s="20" t="s">
        <v>368</v>
      </c>
      <c r="F766" s="20" t="s">
        <v>32</v>
      </c>
      <c r="G766" s="7">
        <v>225.9</v>
      </c>
      <c r="H766" s="7">
        <v>235</v>
      </c>
      <c r="I766" s="7">
        <v>244.5</v>
      </c>
    </row>
    <row r="767" spans="1:12" x14ac:dyDescent="0.25">
      <c r="A767" s="203" t="s">
        <v>19</v>
      </c>
      <c r="B767" s="23"/>
      <c r="C767" s="204" t="s">
        <v>14</v>
      </c>
      <c r="D767" s="204" t="s">
        <v>24</v>
      </c>
      <c r="E767" s="20" t="s">
        <v>368</v>
      </c>
      <c r="F767" s="20" t="s">
        <v>40</v>
      </c>
      <c r="G767" s="7">
        <v>15583.4</v>
      </c>
      <c r="H767" s="7">
        <v>17848.2</v>
      </c>
      <c r="I767" s="7">
        <v>18560.3</v>
      </c>
    </row>
    <row r="768" spans="1:12" ht="47.25" x14ac:dyDescent="0.25">
      <c r="A768" s="203" t="s">
        <v>422</v>
      </c>
      <c r="B768" s="23"/>
      <c r="C768" s="204" t="s">
        <v>14</v>
      </c>
      <c r="D768" s="204" t="s">
        <v>24</v>
      </c>
      <c r="E768" s="20" t="s">
        <v>369</v>
      </c>
      <c r="F768" s="20"/>
      <c r="G768" s="7">
        <f>G769+G770</f>
        <v>19298.199999999997</v>
      </c>
      <c r="H768" s="7">
        <f t="shared" ref="H768:I768" si="390">H769+H770</f>
        <v>19412.2</v>
      </c>
      <c r="I768" s="7">
        <f t="shared" si="390"/>
        <v>20188.7</v>
      </c>
    </row>
    <row r="769" spans="1:13" ht="31.5" x14ac:dyDescent="0.25">
      <c r="A769" s="203" t="s">
        <v>22</v>
      </c>
      <c r="B769" s="23"/>
      <c r="C769" s="204" t="s">
        <v>14</v>
      </c>
      <c r="D769" s="204" t="s">
        <v>24</v>
      </c>
      <c r="E769" s="20" t="s">
        <v>369</v>
      </c>
      <c r="F769" s="20" t="s">
        <v>32</v>
      </c>
      <c r="G769" s="7">
        <v>284.10000000000002</v>
      </c>
      <c r="H769" s="7">
        <v>286.89999999999998</v>
      </c>
      <c r="I769" s="7">
        <v>298.40000000000003</v>
      </c>
    </row>
    <row r="770" spans="1:13" x14ac:dyDescent="0.25">
      <c r="A770" s="203" t="s">
        <v>19</v>
      </c>
      <c r="B770" s="23"/>
      <c r="C770" s="204" t="s">
        <v>14</v>
      </c>
      <c r="D770" s="204" t="s">
        <v>24</v>
      </c>
      <c r="E770" s="20" t="s">
        <v>369</v>
      </c>
      <c r="F770" s="20" t="s">
        <v>40</v>
      </c>
      <c r="G770" s="7">
        <v>19014.099999999999</v>
      </c>
      <c r="H770" s="7">
        <v>19125.3</v>
      </c>
      <c r="I770" s="7">
        <v>19890.3</v>
      </c>
    </row>
    <row r="771" spans="1:13" ht="31.5" x14ac:dyDescent="0.25">
      <c r="A771" s="203" t="s">
        <v>351</v>
      </c>
      <c r="B771" s="23"/>
      <c r="C771" s="204" t="s">
        <v>14</v>
      </c>
      <c r="D771" s="204" t="s">
        <v>24</v>
      </c>
      <c r="E771" s="20" t="s">
        <v>352</v>
      </c>
      <c r="F771" s="20"/>
      <c r="G771" s="7">
        <f>G772+G773</f>
        <v>97906.5</v>
      </c>
      <c r="H771" s="7">
        <f t="shared" ref="H771:I771" si="391">H772+H773</f>
        <v>96363.1</v>
      </c>
      <c r="I771" s="7">
        <f t="shared" si="391"/>
        <v>96363.1</v>
      </c>
    </row>
    <row r="772" spans="1:13" ht="31.5" x14ac:dyDescent="0.25">
      <c r="A772" s="203" t="s">
        <v>22</v>
      </c>
      <c r="B772" s="23"/>
      <c r="C772" s="204" t="s">
        <v>14</v>
      </c>
      <c r="D772" s="204" t="s">
        <v>24</v>
      </c>
      <c r="E772" s="20" t="s">
        <v>352</v>
      </c>
      <c r="F772" s="20" t="s">
        <v>32</v>
      </c>
      <c r="G772" s="7">
        <v>1974.4</v>
      </c>
      <c r="H772" s="7">
        <v>1942.5</v>
      </c>
      <c r="I772" s="7">
        <v>1942.5</v>
      </c>
    </row>
    <row r="773" spans="1:13" x14ac:dyDescent="0.25">
      <c r="A773" s="203" t="s">
        <v>19</v>
      </c>
      <c r="B773" s="23"/>
      <c r="C773" s="204" t="s">
        <v>14</v>
      </c>
      <c r="D773" s="204" t="s">
        <v>24</v>
      </c>
      <c r="E773" s="20" t="s">
        <v>352</v>
      </c>
      <c r="F773" s="20" t="s">
        <v>40</v>
      </c>
      <c r="G773" s="7">
        <v>95932.1</v>
      </c>
      <c r="H773" s="7">
        <v>94420.6</v>
      </c>
      <c r="I773" s="7">
        <v>94420.6</v>
      </c>
    </row>
    <row r="774" spans="1:13" x14ac:dyDescent="0.25">
      <c r="A774" s="203" t="s">
        <v>372</v>
      </c>
      <c r="B774" s="23"/>
      <c r="C774" s="204" t="s">
        <v>14</v>
      </c>
      <c r="D774" s="204" t="s">
        <v>24</v>
      </c>
      <c r="E774" s="20" t="s">
        <v>373</v>
      </c>
      <c r="F774" s="20"/>
      <c r="G774" s="7">
        <f>G775</f>
        <v>11650.2</v>
      </c>
      <c r="H774" s="7">
        <f t="shared" ref="H774:I774" si="392">H775</f>
        <v>3235.7</v>
      </c>
      <c r="I774" s="7">
        <f t="shared" si="392"/>
        <v>3058.4</v>
      </c>
    </row>
    <row r="775" spans="1:13" x14ac:dyDescent="0.25">
      <c r="A775" s="203" t="s">
        <v>19</v>
      </c>
      <c r="B775" s="23"/>
      <c r="C775" s="20" t="s">
        <v>14</v>
      </c>
      <c r="D775" s="20" t="s">
        <v>24</v>
      </c>
      <c r="E775" s="20" t="s">
        <v>373</v>
      </c>
      <c r="F775" s="20">
        <v>300</v>
      </c>
      <c r="G775" s="7">
        <v>11650.2</v>
      </c>
      <c r="H775" s="7">
        <v>3235.7</v>
      </c>
      <c r="I775" s="7">
        <v>3058.4</v>
      </c>
    </row>
    <row r="776" spans="1:13" ht="31.5" x14ac:dyDescent="0.25">
      <c r="A776" s="203" t="s">
        <v>374</v>
      </c>
      <c r="B776" s="23"/>
      <c r="C776" s="20" t="s">
        <v>14</v>
      </c>
      <c r="D776" s="20" t="s">
        <v>24</v>
      </c>
      <c r="E776" s="20" t="s">
        <v>375</v>
      </c>
      <c r="F776" s="20"/>
      <c r="G776" s="7">
        <f>G777</f>
        <v>2743.3</v>
      </c>
      <c r="H776" s="7">
        <f t="shared" ref="H776:I776" si="393">H777</f>
        <v>2327.1999999999998</v>
      </c>
      <c r="I776" s="7">
        <f t="shared" si="393"/>
        <v>2502.8000000000002</v>
      </c>
    </row>
    <row r="777" spans="1:13" x14ac:dyDescent="0.25">
      <c r="A777" s="203" t="s">
        <v>19</v>
      </c>
      <c r="B777" s="23"/>
      <c r="C777" s="20" t="s">
        <v>14</v>
      </c>
      <c r="D777" s="20" t="s">
        <v>24</v>
      </c>
      <c r="E777" s="20" t="s">
        <v>375</v>
      </c>
      <c r="F777" s="20">
        <v>300</v>
      </c>
      <c r="G777" s="7">
        <v>2743.3</v>
      </c>
      <c r="H777" s="7">
        <v>2327.1999999999998</v>
      </c>
      <c r="I777" s="7">
        <v>2502.8000000000002</v>
      </c>
      <c r="K777" s="100"/>
      <c r="L777" s="100"/>
      <c r="M777" s="100"/>
    </row>
    <row r="778" spans="1:13" ht="31.5" x14ac:dyDescent="0.25">
      <c r="A778" s="203" t="s">
        <v>376</v>
      </c>
      <c r="B778" s="23"/>
      <c r="C778" s="20" t="s">
        <v>14</v>
      </c>
      <c r="D778" s="20" t="s">
        <v>24</v>
      </c>
      <c r="E778" s="20" t="s">
        <v>377</v>
      </c>
      <c r="F778" s="20"/>
      <c r="G778" s="7">
        <f>G779</f>
        <v>1240</v>
      </c>
      <c r="H778" s="7">
        <f t="shared" ref="H778:I778" si="394">H779</f>
        <v>880</v>
      </c>
      <c r="I778" s="7">
        <f t="shared" si="394"/>
        <v>880</v>
      </c>
    </row>
    <row r="779" spans="1:13" x14ac:dyDescent="0.25">
      <c r="A779" s="203" t="s">
        <v>19</v>
      </c>
      <c r="B779" s="23"/>
      <c r="C779" s="20" t="s">
        <v>14</v>
      </c>
      <c r="D779" s="20" t="s">
        <v>24</v>
      </c>
      <c r="E779" s="20" t="s">
        <v>377</v>
      </c>
      <c r="F779" s="20" t="s">
        <v>40</v>
      </c>
      <c r="G779" s="7">
        <v>1240</v>
      </c>
      <c r="H779" s="7">
        <v>880</v>
      </c>
      <c r="I779" s="7">
        <v>880</v>
      </c>
    </row>
    <row r="780" spans="1:13" ht="47.25" x14ac:dyDescent="0.25">
      <c r="A780" s="203" t="s">
        <v>378</v>
      </c>
      <c r="B780" s="23"/>
      <c r="C780" s="20" t="s">
        <v>14</v>
      </c>
      <c r="D780" s="20" t="s">
        <v>24</v>
      </c>
      <c r="E780" s="20" t="s">
        <v>379</v>
      </c>
      <c r="F780" s="20"/>
      <c r="G780" s="7">
        <f>G781</f>
        <v>178.3</v>
      </c>
      <c r="H780" s="7">
        <f t="shared" ref="H780:I780" si="395">H781</f>
        <v>274.10000000000002</v>
      </c>
      <c r="I780" s="7">
        <f t="shared" si="395"/>
        <v>274.10000000000002</v>
      </c>
    </row>
    <row r="781" spans="1:13" x14ac:dyDescent="0.25">
      <c r="A781" s="203" t="s">
        <v>19</v>
      </c>
      <c r="B781" s="23"/>
      <c r="C781" s="20" t="s">
        <v>14</v>
      </c>
      <c r="D781" s="20" t="s">
        <v>24</v>
      </c>
      <c r="E781" s="20" t="s">
        <v>379</v>
      </c>
      <c r="F781" s="20" t="s">
        <v>40</v>
      </c>
      <c r="G781" s="7">
        <v>178.3</v>
      </c>
      <c r="H781" s="7">
        <v>274.10000000000002</v>
      </c>
      <c r="I781" s="7">
        <v>274.10000000000002</v>
      </c>
    </row>
    <row r="782" spans="1:13" ht="47.25" x14ac:dyDescent="0.25">
      <c r="A782" s="203" t="s">
        <v>380</v>
      </c>
      <c r="B782" s="23"/>
      <c r="C782" s="20" t="s">
        <v>14</v>
      </c>
      <c r="D782" s="20" t="s">
        <v>24</v>
      </c>
      <c r="E782" s="20" t="s">
        <v>381</v>
      </c>
      <c r="F782" s="20"/>
      <c r="G782" s="7">
        <f>G783</f>
        <v>49500</v>
      </c>
      <c r="H782" s="7">
        <f t="shared" ref="H782:I782" si="396">H783</f>
        <v>15000</v>
      </c>
      <c r="I782" s="7">
        <f t="shared" si="396"/>
        <v>15000</v>
      </c>
    </row>
    <row r="783" spans="1:13" x14ac:dyDescent="0.25">
      <c r="A783" s="203" t="s">
        <v>19</v>
      </c>
      <c r="B783" s="23"/>
      <c r="C783" s="20" t="s">
        <v>14</v>
      </c>
      <c r="D783" s="20" t="s">
        <v>24</v>
      </c>
      <c r="E783" s="20" t="s">
        <v>381</v>
      </c>
      <c r="F783" s="20" t="s">
        <v>40</v>
      </c>
      <c r="G783" s="7">
        <f>46500+3000</f>
        <v>49500</v>
      </c>
      <c r="H783" s="7">
        <v>15000</v>
      </c>
      <c r="I783" s="7">
        <v>15000</v>
      </c>
    </row>
    <row r="784" spans="1:13" ht="31.5" x14ac:dyDescent="0.25">
      <c r="A784" s="203" t="s">
        <v>382</v>
      </c>
      <c r="B784" s="23"/>
      <c r="C784" s="20" t="s">
        <v>14</v>
      </c>
      <c r="D784" s="20" t="s">
        <v>24</v>
      </c>
      <c r="E784" s="20" t="s">
        <v>383</v>
      </c>
      <c r="F784" s="20"/>
      <c r="G784" s="7">
        <f>G785</f>
        <v>0</v>
      </c>
      <c r="H784" s="7">
        <f t="shared" ref="H784:I784" si="397">H785</f>
        <v>27</v>
      </c>
      <c r="I784" s="7">
        <f t="shared" si="397"/>
        <v>27</v>
      </c>
    </row>
    <row r="785" spans="1:9" x14ac:dyDescent="0.25">
      <c r="A785" s="203" t="s">
        <v>19</v>
      </c>
      <c r="B785" s="23"/>
      <c r="C785" s="20" t="s">
        <v>14</v>
      </c>
      <c r="D785" s="20" t="s">
        <v>24</v>
      </c>
      <c r="E785" s="20" t="s">
        <v>383</v>
      </c>
      <c r="F785" s="20" t="s">
        <v>40</v>
      </c>
      <c r="G785" s="7">
        <v>0</v>
      </c>
      <c r="H785" s="7">
        <v>27</v>
      </c>
      <c r="I785" s="7">
        <v>27</v>
      </c>
    </row>
    <row r="786" spans="1:9" x14ac:dyDescent="0.25">
      <c r="A786" s="203" t="s">
        <v>384</v>
      </c>
      <c r="B786" s="23"/>
      <c r="C786" s="20" t="s">
        <v>14</v>
      </c>
      <c r="D786" s="20" t="s">
        <v>24</v>
      </c>
      <c r="E786" s="20" t="s">
        <v>385</v>
      </c>
      <c r="F786" s="20"/>
      <c r="G786" s="7">
        <f>G787+G788</f>
        <v>1480.5</v>
      </c>
      <c r="H786" s="7">
        <f t="shared" ref="H786:I786" si="398">H787+H788</f>
        <v>827.1</v>
      </c>
      <c r="I786" s="7">
        <f t="shared" si="398"/>
        <v>827.1</v>
      </c>
    </row>
    <row r="787" spans="1:9" ht="31.5" x14ac:dyDescent="0.25">
      <c r="A787" s="203" t="s">
        <v>22</v>
      </c>
      <c r="B787" s="23"/>
      <c r="C787" s="20" t="s">
        <v>14</v>
      </c>
      <c r="D787" s="20" t="s">
        <v>24</v>
      </c>
      <c r="E787" s="20" t="s">
        <v>385</v>
      </c>
      <c r="F787" s="20">
        <v>200</v>
      </c>
      <c r="G787" s="7">
        <v>783.5</v>
      </c>
      <c r="H787" s="7">
        <v>491.1</v>
      </c>
      <c r="I787" s="7">
        <v>491.1</v>
      </c>
    </row>
    <row r="788" spans="1:9" x14ac:dyDescent="0.25">
      <c r="A788" s="203" t="s">
        <v>19</v>
      </c>
      <c r="B788" s="23"/>
      <c r="C788" s="20" t="s">
        <v>14</v>
      </c>
      <c r="D788" s="20" t="s">
        <v>24</v>
      </c>
      <c r="E788" s="20" t="s">
        <v>385</v>
      </c>
      <c r="F788" s="20">
        <v>300</v>
      </c>
      <c r="G788" s="7">
        <v>697</v>
      </c>
      <c r="H788" s="7">
        <v>336</v>
      </c>
      <c r="I788" s="7">
        <v>336</v>
      </c>
    </row>
    <row r="789" spans="1:9" ht="31.5" x14ac:dyDescent="0.25">
      <c r="A789" s="203" t="s">
        <v>370</v>
      </c>
      <c r="B789" s="23"/>
      <c r="C789" s="204" t="s">
        <v>14</v>
      </c>
      <c r="D789" s="204" t="s">
        <v>24</v>
      </c>
      <c r="E789" s="20" t="s">
        <v>371</v>
      </c>
      <c r="F789" s="20"/>
      <c r="G789" s="7">
        <f>G790</f>
        <v>16210.4</v>
      </c>
      <c r="H789" s="7">
        <f t="shared" ref="H789:I789" si="399">H790</f>
        <v>16322.9</v>
      </c>
      <c r="I789" s="7">
        <f t="shared" si="399"/>
        <v>16944.400000000001</v>
      </c>
    </row>
    <row r="790" spans="1:9" x14ac:dyDescent="0.25">
      <c r="A790" s="203" t="s">
        <v>19</v>
      </c>
      <c r="B790" s="23"/>
      <c r="C790" s="204" t="s">
        <v>14</v>
      </c>
      <c r="D790" s="204" t="s">
        <v>24</v>
      </c>
      <c r="E790" s="20" t="s">
        <v>371</v>
      </c>
      <c r="F790" s="20">
        <v>300</v>
      </c>
      <c r="G790" s="7">
        <v>16210.4</v>
      </c>
      <c r="H790" s="7">
        <v>16322.9</v>
      </c>
      <c r="I790" s="7">
        <v>16944.400000000001</v>
      </c>
    </row>
    <row r="791" spans="1:9" ht="31.5" x14ac:dyDescent="0.25">
      <c r="A791" s="203" t="s">
        <v>386</v>
      </c>
      <c r="B791" s="23"/>
      <c r="C791" s="20" t="s">
        <v>14</v>
      </c>
      <c r="D791" s="20" t="s">
        <v>24</v>
      </c>
      <c r="E791" s="20" t="s">
        <v>387</v>
      </c>
      <c r="F791" s="20"/>
      <c r="G791" s="7">
        <f>G792</f>
        <v>10000</v>
      </c>
      <c r="H791" s="7">
        <f t="shared" ref="H791:I792" si="400">H792</f>
        <v>10000</v>
      </c>
      <c r="I791" s="7">
        <f t="shared" si="400"/>
        <v>10000</v>
      </c>
    </row>
    <row r="792" spans="1:9" ht="47.25" x14ac:dyDescent="0.25">
      <c r="A792" s="203" t="s">
        <v>388</v>
      </c>
      <c r="B792" s="23"/>
      <c r="C792" s="20" t="s">
        <v>14</v>
      </c>
      <c r="D792" s="20" t="s">
        <v>24</v>
      </c>
      <c r="E792" s="20" t="s">
        <v>389</v>
      </c>
      <c r="F792" s="20"/>
      <c r="G792" s="7">
        <f>G793</f>
        <v>10000</v>
      </c>
      <c r="H792" s="7">
        <f t="shared" si="400"/>
        <v>10000</v>
      </c>
      <c r="I792" s="7">
        <f t="shared" si="400"/>
        <v>10000</v>
      </c>
    </row>
    <row r="793" spans="1:9" x14ac:dyDescent="0.25">
      <c r="A793" s="203" t="s">
        <v>19</v>
      </c>
      <c r="B793" s="23"/>
      <c r="C793" s="20" t="s">
        <v>14</v>
      </c>
      <c r="D793" s="20" t="s">
        <v>24</v>
      </c>
      <c r="E793" s="20" t="s">
        <v>389</v>
      </c>
      <c r="F793" s="20">
        <v>300</v>
      </c>
      <c r="G793" s="7">
        <v>10000</v>
      </c>
      <c r="H793" s="7">
        <v>10000</v>
      </c>
      <c r="I793" s="7">
        <v>10000</v>
      </c>
    </row>
    <row r="794" spans="1:9" ht="31.5" x14ac:dyDescent="0.25">
      <c r="A794" s="203" t="s">
        <v>240</v>
      </c>
      <c r="B794" s="23"/>
      <c r="C794" s="20" t="s">
        <v>14</v>
      </c>
      <c r="D794" s="20" t="s">
        <v>24</v>
      </c>
      <c r="E794" s="20" t="s">
        <v>241</v>
      </c>
      <c r="F794" s="20"/>
      <c r="G794" s="7">
        <f>G795</f>
        <v>1887.3</v>
      </c>
      <c r="H794" s="7">
        <f t="shared" ref="H794:I795" si="401">H795</f>
        <v>1700</v>
      </c>
      <c r="I794" s="7">
        <f t="shared" si="401"/>
        <v>1700</v>
      </c>
    </row>
    <row r="795" spans="1:9" x14ac:dyDescent="0.25">
      <c r="A795" s="203" t="s">
        <v>235</v>
      </c>
      <c r="B795" s="23"/>
      <c r="C795" s="20" t="s">
        <v>14</v>
      </c>
      <c r="D795" s="20" t="s">
        <v>24</v>
      </c>
      <c r="E795" s="20" t="s">
        <v>278</v>
      </c>
      <c r="F795" s="20"/>
      <c r="G795" s="7">
        <f>G796</f>
        <v>1887.3</v>
      </c>
      <c r="H795" s="7">
        <f t="shared" si="401"/>
        <v>1700</v>
      </c>
      <c r="I795" s="7">
        <f t="shared" si="401"/>
        <v>1700</v>
      </c>
    </row>
    <row r="796" spans="1:9" ht="31.5" x14ac:dyDescent="0.25">
      <c r="A796" s="203" t="s">
        <v>91</v>
      </c>
      <c r="B796" s="23"/>
      <c r="C796" s="20" t="s">
        <v>14</v>
      </c>
      <c r="D796" s="20" t="s">
        <v>24</v>
      </c>
      <c r="E796" s="20" t="s">
        <v>278</v>
      </c>
      <c r="F796" s="20">
        <v>600</v>
      </c>
      <c r="G796" s="7">
        <v>1887.3</v>
      </c>
      <c r="H796" s="7">
        <v>1700</v>
      </c>
      <c r="I796" s="7">
        <v>1700</v>
      </c>
    </row>
    <row r="797" spans="1:9" ht="47.25" x14ac:dyDescent="0.25">
      <c r="A797" s="203" t="s">
        <v>281</v>
      </c>
      <c r="B797" s="23"/>
      <c r="C797" s="20" t="s">
        <v>14</v>
      </c>
      <c r="D797" s="20" t="s">
        <v>24</v>
      </c>
      <c r="E797" s="20" t="s">
        <v>280</v>
      </c>
      <c r="F797" s="20"/>
      <c r="G797" s="7">
        <f>G798</f>
        <v>4186.5</v>
      </c>
      <c r="H797" s="7">
        <f t="shared" ref="H797:I800" si="402">H798</f>
        <v>3988.5</v>
      </c>
      <c r="I797" s="7">
        <f t="shared" si="402"/>
        <v>3988.5</v>
      </c>
    </row>
    <row r="798" spans="1:9" x14ac:dyDescent="0.25">
      <c r="A798" s="203" t="s">
        <v>164</v>
      </c>
      <c r="B798" s="23"/>
      <c r="C798" s="20" t="s">
        <v>14</v>
      </c>
      <c r="D798" s="20" t="s">
        <v>24</v>
      </c>
      <c r="E798" s="20" t="s">
        <v>390</v>
      </c>
      <c r="F798" s="20"/>
      <c r="G798" s="7">
        <f>G799</f>
        <v>4186.5</v>
      </c>
      <c r="H798" s="7">
        <f t="shared" si="402"/>
        <v>3988.5</v>
      </c>
      <c r="I798" s="7">
        <f t="shared" si="402"/>
        <v>3988.5</v>
      </c>
    </row>
    <row r="799" spans="1:9" ht="47.25" x14ac:dyDescent="0.25">
      <c r="A799" s="203" t="s">
        <v>391</v>
      </c>
      <c r="B799" s="23"/>
      <c r="C799" s="20" t="s">
        <v>14</v>
      </c>
      <c r="D799" s="20" t="s">
        <v>24</v>
      </c>
      <c r="E799" s="20" t="s">
        <v>392</v>
      </c>
      <c r="F799" s="20"/>
      <c r="G799" s="7">
        <f>G800</f>
        <v>4186.5</v>
      </c>
      <c r="H799" s="7">
        <f t="shared" si="402"/>
        <v>3988.5</v>
      </c>
      <c r="I799" s="7">
        <f t="shared" si="402"/>
        <v>3988.5</v>
      </c>
    </row>
    <row r="800" spans="1:9" ht="31.5" x14ac:dyDescent="0.25">
      <c r="A800" s="203" t="s">
        <v>393</v>
      </c>
      <c r="B800" s="23"/>
      <c r="C800" s="20" t="s">
        <v>14</v>
      </c>
      <c r="D800" s="20" t="s">
        <v>24</v>
      </c>
      <c r="E800" s="20" t="s">
        <v>394</v>
      </c>
      <c r="F800" s="20"/>
      <c r="G800" s="7">
        <f>G801</f>
        <v>4186.5</v>
      </c>
      <c r="H800" s="7">
        <f t="shared" si="402"/>
        <v>3988.5</v>
      </c>
      <c r="I800" s="7">
        <f t="shared" si="402"/>
        <v>3988.5</v>
      </c>
    </row>
    <row r="801" spans="1:9" ht="31.5" x14ac:dyDescent="0.25">
      <c r="A801" s="203" t="s">
        <v>22</v>
      </c>
      <c r="B801" s="23"/>
      <c r="C801" s="20" t="s">
        <v>14</v>
      </c>
      <c r="D801" s="20" t="s">
        <v>24</v>
      </c>
      <c r="E801" s="20" t="s">
        <v>394</v>
      </c>
      <c r="F801" s="20">
        <v>200</v>
      </c>
      <c r="G801" s="7">
        <v>4186.5</v>
      </c>
      <c r="H801" s="7">
        <v>3988.5</v>
      </c>
      <c r="I801" s="7">
        <v>3988.5</v>
      </c>
    </row>
    <row r="802" spans="1:9" x14ac:dyDescent="0.25">
      <c r="A802" s="203" t="s">
        <v>77</v>
      </c>
      <c r="B802" s="23"/>
      <c r="C802" s="20" t="s">
        <v>14</v>
      </c>
      <c r="D802" s="20" t="s">
        <v>7</v>
      </c>
      <c r="E802" s="20"/>
      <c r="F802" s="20"/>
      <c r="G802" s="7">
        <f>G803</f>
        <v>183669.5</v>
      </c>
      <c r="H802" s="7">
        <f t="shared" ref="H802:I803" si="403">H803</f>
        <v>195250.9</v>
      </c>
      <c r="I802" s="7">
        <f t="shared" si="403"/>
        <v>200726.5</v>
      </c>
    </row>
    <row r="803" spans="1:9" s="97" customFormat="1" ht="31.5" x14ac:dyDescent="0.25">
      <c r="A803" s="89" t="s">
        <v>216</v>
      </c>
      <c r="B803" s="93"/>
      <c r="C803" s="95" t="s">
        <v>14</v>
      </c>
      <c r="D803" s="95" t="s">
        <v>7</v>
      </c>
      <c r="E803" s="95" t="s">
        <v>215</v>
      </c>
      <c r="F803" s="95"/>
      <c r="G803" s="96">
        <f>G804</f>
        <v>183669.5</v>
      </c>
      <c r="H803" s="96">
        <f t="shared" si="403"/>
        <v>195250.9</v>
      </c>
      <c r="I803" s="96">
        <f t="shared" si="403"/>
        <v>200726.5</v>
      </c>
    </row>
    <row r="804" spans="1:9" x14ac:dyDescent="0.25">
      <c r="A804" s="203" t="s">
        <v>164</v>
      </c>
      <c r="B804" s="23"/>
      <c r="C804" s="20" t="s">
        <v>14</v>
      </c>
      <c r="D804" s="20" t="s">
        <v>7</v>
      </c>
      <c r="E804" s="20" t="s">
        <v>217</v>
      </c>
      <c r="F804" s="20"/>
      <c r="G804" s="7">
        <f>G805+G815</f>
        <v>183669.5</v>
      </c>
      <c r="H804" s="7">
        <f t="shared" ref="H804:I804" si="404">H805+H815</f>
        <v>195250.9</v>
      </c>
      <c r="I804" s="7">
        <f t="shared" si="404"/>
        <v>200726.5</v>
      </c>
    </row>
    <row r="805" spans="1:9" ht="31.5" x14ac:dyDescent="0.25">
      <c r="A805" s="203" t="s">
        <v>711</v>
      </c>
      <c r="B805" s="23"/>
      <c r="C805" s="20" t="s">
        <v>14</v>
      </c>
      <c r="D805" s="20" t="s">
        <v>7</v>
      </c>
      <c r="E805" s="20" t="s">
        <v>395</v>
      </c>
      <c r="F805" s="20"/>
      <c r="G805" s="7">
        <f>G809+G812+G806</f>
        <v>70359.7</v>
      </c>
      <c r="H805" s="7">
        <f t="shared" ref="H805:I805" si="405">H809+H812+H806</f>
        <v>77408.7</v>
      </c>
      <c r="I805" s="7">
        <f t="shared" si="405"/>
        <v>78170.600000000006</v>
      </c>
    </row>
    <row r="806" spans="1:9" ht="31.5" x14ac:dyDescent="0.25">
      <c r="A806" s="203" t="s">
        <v>758</v>
      </c>
      <c r="B806" s="23"/>
      <c r="C806" s="20" t="s">
        <v>14</v>
      </c>
      <c r="D806" s="20" t="s">
        <v>7</v>
      </c>
      <c r="E806" s="20" t="s">
        <v>866</v>
      </c>
      <c r="F806" s="20"/>
      <c r="G806" s="7">
        <f>G807+G808</f>
        <v>6308.9</v>
      </c>
      <c r="H806" s="7">
        <f t="shared" ref="H806:I806" si="406">H807+H808</f>
        <v>6561.2999999999993</v>
      </c>
      <c r="I806" s="7">
        <f t="shared" si="406"/>
        <v>6823.8</v>
      </c>
    </row>
    <row r="807" spans="1:9" ht="31.5" x14ac:dyDescent="0.25">
      <c r="A807" s="203" t="s">
        <v>22</v>
      </c>
      <c r="B807" s="23"/>
      <c r="C807" s="20" t="s">
        <v>14</v>
      </c>
      <c r="D807" s="20" t="s">
        <v>7</v>
      </c>
      <c r="E807" s="20" t="s">
        <v>866</v>
      </c>
      <c r="F807" s="20">
        <v>200</v>
      </c>
      <c r="G807" s="7">
        <v>90.7</v>
      </c>
      <c r="H807" s="7">
        <v>94.4</v>
      </c>
      <c r="I807" s="7">
        <v>98</v>
      </c>
    </row>
    <row r="808" spans="1:9" x14ac:dyDescent="0.25">
      <c r="A808" s="203" t="s">
        <v>19</v>
      </c>
      <c r="B808" s="23"/>
      <c r="C808" s="20" t="s">
        <v>14</v>
      </c>
      <c r="D808" s="20" t="s">
        <v>7</v>
      </c>
      <c r="E808" s="20" t="s">
        <v>866</v>
      </c>
      <c r="F808" s="20">
        <v>300</v>
      </c>
      <c r="G808" s="7">
        <v>6218.2</v>
      </c>
      <c r="H808" s="7">
        <v>6466.9</v>
      </c>
      <c r="I808" s="7">
        <v>6725.8</v>
      </c>
    </row>
    <row r="809" spans="1:9" ht="31.5" x14ac:dyDescent="0.25">
      <c r="A809" s="203" t="s">
        <v>759</v>
      </c>
      <c r="B809" s="23"/>
      <c r="C809" s="20" t="s">
        <v>14</v>
      </c>
      <c r="D809" s="20" t="s">
        <v>7</v>
      </c>
      <c r="E809" s="20" t="s">
        <v>396</v>
      </c>
      <c r="F809" s="20"/>
      <c r="G809" s="7">
        <f>G810+G811</f>
        <v>13708.699999999999</v>
      </c>
      <c r="H809" s="7">
        <f t="shared" ref="H809:I809" si="407">H810+H811</f>
        <v>18491.600000000002</v>
      </c>
      <c r="I809" s="7">
        <f t="shared" si="407"/>
        <v>16896.7</v>
      </c>
    </row>
    <row r="810" spans="1:9" ht="31.5" x14ac:dyDescent="0.25">
      <c r="A810" s="203" t="s">
        <v>22</v>
      </c>
      <c r="B810" s="23"/>
      <c r="C810" s="20" t="s">
        <v>14</v>
      </c>
      <c r="D810" s="20" t="s">
        <v>7</v>
      </c>
      <c r="E810" s="20" t="s">
        <v>396</v>
      </c>
      <c r="F810" s="20">
        <v>200</v>
      </c>
      <c r="G810" s="7">
        <v>190.4</v>
      </c>
      <c r="H810" s="7">
        <v>269.7</v>
      </c>
      <c r="I810" s="7">
        <v>247.5</v>
      </c>
    </row>
    <row r="811" spans="1:9" x14ac:dyDescent="0.25">
      <c r="A811" s="203" t="s">
        <v>19</v>
      </c>
      <c r="B811" s="23"/>
      <c r="C811" s="20" t="s">
        <v>14</v>
      </c>
      <c r="D811" s="20" t="s">
        <v>7</v>
      </c>
      <c r="E811" s="20" t="s">
        <v>396</v>
      </c>
      <c r="F811" s="20">
        <v>300</v>
      </c>
      <c r="G811" s="7">
        <v>13518.3</v>
      </c>
      <c r="H811" s="7">
        <v>18221.900000000001</v>
      </c>
      <c r="I811" s="7">
        <v>16649.2</v>
      </c>
    </row>
    <row r="812" spans="1:9" ht="31.5" x14ac:dyDescent="0.25">
      <c r="A812" s="203" t="s">
        <v>767</v>
      </c>
      <c r="B812" s="23"/>
      <c r="C812" s="20" t="s">
        <v>14</v>
      </c>
      <c r="D812" s="20" t="s">
        <v>7</v>
      </c>
      <c r="E812" s="20" t="s">
        <v>397</v>
      </c>
      <c r="F812" s="20"/>
      <c r="G812" s="7">
        <f>G813+G814</f>
        <v>50342.100000000006</v>
      </c>
      <c r="H812" s="7">
        <f t="shared" ref="H812:I812" si="408">H813+H814</f>
        <v>52355.799999999996</v>
      </c>
      <c r="I812" s="7">
        <f t="shared" si="408"/>
        <v>54450.1</v>
      </c>
    </row>
    <row r="813" spans="1:9" ht="31.5" x14ac:dyDescent="0.25">
      <c r="A813" s="203" t="s">
        <v>22</v>
      </c>
      <c r="B813" s="23"/>
      <c r="C813" s="20" t="s">
        <v>14</v>
      </c>
      <c r="D813" s="20" t="s">
        <v>7</v>
      </c>
      <c r="E813" s="20" t="s">
        <v>397</v>
      </c>
      <c r="F813" s="20">
        <v>200</v>
      </c>
      <c r="G813" s="7">
        <v>743.8</v>
      </c>
      <c r="H813" s="7">
        <v>773.6</v>
      </c>
      <c r="I813" s="7">
        <v>804.6</v>
      </c>
    </row>
    <row r="814" spans="1:9" x14ac:dyDescent="0.25">
      <c r="A814" s="203" t="s">
        <v>19</v>
      </c>
      <c r="B814" s="23"/>
      <c r="C814" s="20" t="s">
        <v>14</v>
      </c>
      <c r="D814" s="20" t="s">
        <v>7</v>
      </c>
      <c r="E814" s="20" t="s">
        <v>397</v>
      </c>
      <c r="F814" s="20">
        <v>300</v>
      </c>
      <c r="G814" s="7">
        <v>49598.3</v>
      </c>
      <c r="H814" s="7">
        <v>51582.2</v>
      </c>
      <c r="I814" s="7">
        <v>53645.5</v>
      </c>
    </row>
    <row r="815" spans="1:9" ht="31.5" x14ac:dyDescent="0.25">
      <c r="A815" s="203" t="s">
        <v>398</v>
      </c>
      <c r="B815" s="23"/>
      <c r="C815" s="20" t="s">
        <v>14</v>
      </c>
      <c r="D815" s="20" t="s">
        <v>7</v>
      </c>
      <c r="E815" s="20" t="s">
        <v>399</v>
      </c>
      <c r="F815" s="20"/>
      <c r="G815" s="7">
        <f>G816</f>
        <v>113309.79999999999</v>
      </c>
      <c r="H815" s="7">
        <f t="shared" ref="H815:I815" si="409">H816</f>
        <v>117842.2</v>
      </c>
      <c r="I815" s="7">
        <f t="shared" si="409"/>
        <v>122555.9</v>
      </c>
    </row>
    <row r="816" spans="1:9" ht="63" x14ac:dyDescent="0.25">
      <c r="A816" s="203" t="s">
        <v>755</v>
      </c>
      <c r="B816" s="23"/>
      <c r="C816" s="20" t="s">
        <v>14</v>
      </c>
      <c r="D816" s="20" t="s">
        <v>7</v>
      </c>
      <c r="E816" s="20" t="s">
        <v>400</v>
      </c>
      <c r="F816" s="20"/>
      <c r="G816" s="7">
        <f>G817+G818</f>
        <v>113309.79999999999</v>
      </c>
      <c r="H816" s="7">
        <f t="shared" ref="H816:I816" si="410">H817+H818</f>
        <v>117842.2</v>
      </c>
      <c r="I816" s="7">
        <f t="shared" si="410"/>
        <v>122555.9</v>
      </c>
    </row>
    <row r="817" spans="1:12" ht="31.5" x14ac:dyDescent="0.25">
      <c r="A817" s="203" t="s">
        <v>22</v>
      </c>
      <c r="B817" s="23"/>
      <c r="C817" s="20" t="s">
        <v>14</v>
      </c>
      <c r="D817" s="20" t="s">
        <v>7</v>
      </c>
      <c r="E817" s="20" t="s">
        <v>400</v>
      </c>
      <c r="F817" s="20">
        <v>200</v>
      </c>
      <c r="G817" s="7">
        <v>1674.4</v>
      </c>
      <c r="H817" s="7">
        <v>1741.5</v>
      </c>
      <c r="I817" s="7">
        <v>1811.2</v>
      </c>
    </row>
    <row r="818" spans="1:12" x14ac:dyDescent="0.25">
      <c r="A818" s="203" t="s">
        <v>19</v>
      </c>
      <c r="B818" s="23"/>
      <c r="C818" s="20" t="s">
        <v>14</v>
      </c>
      <c r="D818" s="20" t="s">
        <v>7</v>
      </c>
      <c r="E818" s="20" t="s">
        <v>400</v>
      </c>
      <c r="F818" s="20">
        <v>300</v>
      </c>
      <c r="G818" s="7">
        <v>111635.4</v>
      </c>
      <c r="H818" s="7">
        <v>116100.7</v>
      </c>
      <c r="I818" s="7">
        <v>120744.7</v>
      </c>
    </row>
    <row r="819" spans="1:12" x14ac:dyDescent="0.25">
      <c r="A819" s="203" t="s">
        <v>25</v>
      </c>
      <c r="B819" s="23"/>
      <c r="C819" s="20" t="s">
        <v>14</v>
      </c>
      <c r="D819" s="20" t="s">
        <v>26</v>
      </c>
      <c r="E819" s="20"/>
      <c r="F819" s="20"/>
      <c r="G819" s="7">
        <f>G820</f>
        <v>83714.900000000009</v>
      </c>
      <c r="H819" s="7">
        <f t="shared" ref="H819:I820" si="411">H820</f>
        <v>69483.5</v>
      </c>
      <c r="I819" s="7">
        <f t="shared" si="411"/>
        <v>69579.799999999988</v>
      </c>
    </row>
    <row r="820" spans="1:12" s="97" customFormat="1" ht="31.5" x14ac:dyDescent="0.25">
      <c r="A820" s="89" t="s">
        <v>216</v>
      </c>
      <c r="B820" s="93"/>
      <c r="C820" s="95" t="s">
        <v>14</v>
      </c>
      <c r="D820" s="95" t="s">
        <v>26</v>
      </c>
      <c r="E820" s="95" t="s">
        <v>215</v>
      </c>
      <c r="F820" s="95"/>
      <c r="G820" s="96">
        <f>G821</f>
        <v>83714.900000000009</v>
      </c>
      <c r="H820" s="96">
        <f t="shared" si="411"/>
        <v>69483.5</v>
      </c>
      <c r="I820" s="96">
        <f t="shared" si="411"/>
        <v>69579.799999999988</v>
      </c>
    </row>
    <row r="821" spans="1:12" x14ac:dyDescent="0.25">
      <c r="A821" s="203" t="s">
        <v>164</v>
      </c>
      <c r="B821" s="23"/>
      <c r="C821" s="20" t="s">
        <v>14</v>
      </c>
      <c r="D821" s="20" t="s">
        <v>26</v>
      </c>
      <c r="E821" s="20" t="s">
        <v>217</v>
      </c>
      <c r="F821" s="20"/>
      <c r="G821" s="7">
        <f>G822</f>
        <v>83714.900000000009</v>
      </c>
      <c r="H821" s="7">
        <f t="shared" ref="H821:I821" si="412">H822</f>
        <v>69483.5</v>
      </c>
      <c r="I821" s="7">
        <f t="shared" si="412"/>
        <v>69579.799999999988</v>
      </c>
    </row>
    <row r="822" spans="1:12" ht="31.5" x14ac:dyDescent="0.25">
      <c r="A822" s="203" t="s">
        <v>423</v>
      </c>
      <c r="B822" s="23"/>
      <c r="C822" s="20" t="s">
        <v>14</v>
      </c>
      <c r="D822" s="20" t="s">
        <v>26</v>
      </c>
      <c r="E822" s="20" t="s">
        <v>401</v>
      </c>
      <c r="F822" s="20"/>
      <c r="G822" s="7">
        <f>G823+G826+G828+G830+G833+G836+G838+G841+G843+G845+G848+G851+G854</f>
        <v>83714.900000000009</v>
      </c>
      <c r="H822" s="7">
        <f t="shared" ref="H822:I822" si="413">H823+H826+H828+H830+H833+H836+H838+H841+H843+H845+H848+H851+H854</f>
        <v>69483.5</v>
      </c>
      <c r="I822" s="7">
        <f t="shared" si="413"/>
        <v>69579.799999999988</v>
      </c>
    </row>
    <row r="823" spans="1:12" x14ac:dyDescent="0.25">
      <c r="A823" s="203" t="s">
        <v>27</v>
      </c>
      <c r="B823" s="23"/>
      <c r="C823" s="20" t="s">
        <v>14</v>
      </c>
      <c r="D823" s="20" t="s">
        <v>26</v>
      </c>
      <c r="E823" s="20" t="s">
        <v>402</v>
      </c>
      <c r="F823" s="20"/>
      <c r="G823" s="7">
        <f>G824+G825</f>
        <v>20040.400000000001</v>
      </c>
      <c r="H823" s="7">
        <f t="shared" ref="H823:I823" si="414">H824+H825</f>
        <v>11082.5</v>
      </c>
      <c r="I823" s="7">
        <f t="shared" si="414"/>
        <v>11082.5</v>
      </c>
    </row>
    <row r="824" spans="1:12" ht="47.25" x14ac:dyDescent="0.25">
      <c r="A824" s="203" t="s">
        <v>21</v>
      </c>
      <c r="B824" s="23"/>
      <c r="C824" s="20" t="s">
        <v>14</v>
      </c>
      <c r="D824" s="20" t="s">
        <v>26</v>
      </c>
      <c r="E824" s="20" t="s">
        <v>402</v>
      </c>
      <c r="F824" s="20">
        <v>100</v>
      </c>
      <c r="G824" s="7">
        <v>20025.7</v>
      </c>
      <c r="H824" s="7">
        <v>11067.8</v>
      </c>
      <c r="I824" s="7">
        <v>11067.8</v>
      </c>
    </row>
    <row r="825" spans="1:12" ht="31.5" x14ac:dyDescent="0.25">
      <c r="A825" s="203" t="s">
        <v>22</v>
      </c>
      <c r="B825" s="23"/>
      <c r="C825" s="20" t="s">
        <v>14</v>
      </c>
      <c r="D825" s="20" t="s">
        <v>26</v>
      </c>
      <c r="E825" s="20" t="s">
        <v>402</v>
      </c>
      <c r="F825" s="20">
        <v>200</v>
      </c>
      <c r="G825" s="7">
        <v>14.7</v>
      </c>
      <c r="H825" s="7">
        <v>14.7</v>
      </c>
      <c r="I825" s="7">
        <v>14.7</v>
      </c>
      <c r="J825" s="100"/>
      <c r="K825" s="100"/>
      <c r="L825" s="100"/>
    </row>
    <row r="826" spans="1:12" x14ac:dyDescent="0.25">
      <c r="A826" s="203" t="s">
        <v>36</v>
      </c>
      <c r="B826" s="23"/>
      <c r="C826" s="20" t="s">
        <v>14</v>
      </c>
      <c r="D826" s="20" t="s">
        <v>26</v>
      </c>
      <c r="E826" s="20" t="s">
        <v>403</v>
      </c>
      <c r="F826" s="20"/>
      <c r="G826" s="7">
        <f>G827</f>
        <v>545</v>
      </c>
      <c r="H826" s="7">
        <f t="shared" ref="H826:I826" si="415">H827</f>
        <v>545</v>
      </c>
      <c r="I826" s="7">
        <f t="shared" si="415"/>
        <v>545</v>
      </c>
    </row>
    <row r="827" spans="1:12" ht="31.5" x14ac:dyDescent="0.25">
      <c r="A827" s="203" t="s">
        <v>22</v>
      </c>
      <c r="B827" s="23"/>
      <c r="C827" s="20" t="s">
        <v>14</v>
      </c>
      <c r="D827" s="20" t="s">
        <v>26</v>
      </c>
      <c r="E827" s="20" t="s">
        <v>403</v>
      </c>
      <c r="F827" s="20">
        <v>200</v>
      </c>
      <c r="G827" s="7">
        <v>545</v>
      </c>
      <c r="H827" s="7">
        <v>545</v>
      </c>
      <c r="I827" s="7">
        <v>545</v>
      </c>
    </row>
    <row r="828" spans="1:12" ht="31.5" x14ac:dyDescent="0.25">
      <c r="A828" s="203" t="s">
        <v>38</v>
      </c>
      <c r="B828" s="23"/>
      <c r="C828" s="20" t="s">
        <v>14</v>
      </c>
      <c r="D828" s="20" t="s">
        <v>26</v>
      </c>
      <c r="E828" s="20" t="s">
        <v>404</v>
      </c>
      <c r="F828" s="20"/>
      <c r="G828" s="7">
        <f>G829</f>
        <v>2421.1</v>
      </c>
      <c r="H828" s="7">
        <f t="shared" ref="H828:I828" si="416">H829</f>
        <v>1041.8</v>
      </c>
      <c r="I828" s="7">
        <f t="shared" si="416"/>
        <v>1041.8</v>
      </c>
    </row>
    <row r="829" spans="1:12" ht="31.5" x14ac:dyDescent="0.25">
      <c r="A829" s="203" t="s">
        <v>22</v>
      </c>
      <c r="B829" s="23"/>
      <c r="C829" s="20" t="s">
        <v>14</v>
      </c>
      <c r="D829" s="20" t="s">
        <v>26</v>
      </c>
      <c r="E829" s="20" t="s">
        <v>404</v>
      </c>
      <c r="F829" s="20">
        <v>200</v>
      </c>
      <c r="G829" s="7">
        <v>2421.1</v>
      </c>
      <c r="H829" s="7">
        <v>1041.8</v>
      </c>
      <c r="I829" s="7">
        <v>1041.8</v>
      </c>
    </row>
    <row r="830" spans="1:12" ht="31.5" x14ac:dyDescent="0.25">
      <c r="A830" s="203" t="s">
        <v>39</v>
      </c>
      <c r="B830" s="23"/>
      <c r="C830" s="20" t="s">
        <v>14</v>
      </c>
      <c r="D830" s="20" t="s">
        <v>26</v>
      </c>
      <c r="E830" s="20" t="s">
        <v>405</v>
      </c>
      <c r="F830" s="20"/>
      <c r="G830" s="7">
        <f>G831+G832</f>
        <v>919.4</v>
      </c>
      <c r="H830" s="7">
        <f t="shared" ref="H830:I830" si="417">H831+H832</f>
        <v>650.40000000000009</v>
      </c>
      <c r="I830" s="7">
        <f t="shared" si="417"/>
        <v>650.4</v>
      </c>
    </row>
    <row r="831" spans="1:12" ht="31.5" x14ac:dyDescent="0.25">
      <c r="A831" s="203" t="s">
        <v>22</v>
      </c>
      <c r="B831" s="23"/>
      <c r="C831" s="20" t="s">
        <v>14</v>
      </c>
      <c r="D831" s="20" t="s">
        <v>26</v>
      </c>
      <c r="E831" s="20" t="s">
        <v>405</v>
      </c>
      <c r="F831" s="20">
        <v>200</v>
      </c>
      <c r="G831" s="7">
        <v>818.9</v>
      </c>
      <c r="H831" s="7">
        <v>552.1</v>
      </c>
      <c r="I831" s="7">
        <v>553.79999999999995</v>
      </c>
    </row>
    <row r="832" spans="1:12" x14ac:dyDescent="0.25">
      <c r="A832" s="203" t="s">
        <v>10</v>
      </c>
      <c r="B832" s="23"/>
      <c r="C832" s="20" t="s">
        <v>14</v>
      </c>
      <c r="D832" s="20" t="s">
        <v>26</v>
      </c>
      <c r="E832" s="20" t="s">
        <v>405</v>
      </c>
      <c r="F832" s="20">
        <v>800</v>
      </c>
      <c r="G832" s="7">
        <v>100.5</v>
      </c>
      <c r="H832" s="7">
        <v>98.300000000000011</v>
      </c>
      <c r="I832" s="7">
        <v>96.6</v>
      </c>
    </row>
    <row r="833" spans="1:12" ht="126" x14ac:dyDescent="0.25">
      <c r="A833" s="203" t="s">
        <v>768</v>
      </c>
      <c r="B833" s="23"/>
      <c r="C833" s="20" t="s">
        <v>14</v>
      </c>
      <c r="D833" s="20" t="s">
        <v>26</v>
      </c>
      <c r="E833" s="20" t="s">
        <v>406</v>
      </c>
      <c r="F833" s="20"/>
      <c r="G833" s="7">
        <f>G834+G835</f>
        <v>1140.3</v>
      </c>
      <c r="H833" s="7">
        <f t="shared" ref="H833:I833" si="418">H834+H835</f>
        <v>1185.9000000000001</v>
      </c>
      <c r="I833" s="7">
        <f t="shared" si="418"/>
        <v>1233.3</v>
      </c>
      <c r="J833" s="100"/>
      <c r="K833" s="100"/>
      <c r="L833" s="100"/>
    </row>
    <row r="834" spans="1:12" ht="47.25" x14ac:dyDescent="0.25">
      <c r="A834" s="203" t="s">
        <v>21</v>
      </c>
      <c r="B834" s="23"/>
      <c r="C834" s="20" t="s">
        <v>14</v>
      </c>
      <c r="D834" s="20" t="s">
        <v>26</v>
      </c>
      <c r="E834" s="20" t="s">
        <v>406</v>
      </c>
      <c r="F834" s="20">
        <v>100</v>
      </c>
      <c r="G834" s="7">
        <v>740.3</v>
      </c>
      <c r="H834" s="7">
        <v>785.9</v>
      </c>
      <c r="I834" s="7">
        <v>833.3</v>
      </c>
    </row>
    <row r="835" spans="1:12" ht="31.5" x14ac:dyDescent="0.25">
      <c r="A835" s="203" t="s">
        <v>22</v>
      </c>
      <c r="B835" s="23"/>
      <c r="C835" s="20" t="s">
        <v>14</v>
      </c>
      <c r="D835" s="20" t="s">
        <v>26</v>
      </c>
      <c r="E835" s="20" t="s">
        <v>406</v>
      </c>
      <c r="F835" s="20">
        <v>200</v>
      </c>
      <c r="G835" s="7">
        <v>400</v>
      </c>
      <c r="H835" s="7">
        <v>400</v>
      </c>
      <c r="I835" s="7">
        <v>400</v>
      </c>
    </row>
    <row r="836" spans="1:12" ht="31.5" x14ac:dyDescent="0.25">
      <c r="A836" s="203" t="s">
        <v>407</v>
      </c>
      <c r="B836" s="23"/>
      <c r="C836" s="20" t="s">
        <v>14</v>
      </c>
      <c r="D836" s="20" t="s">
        <v>26</v>
      </c>
      <c r="E836" s="20" t="s">
        <v>408</v>
      </c>
      <c r="F836" s="20"/>
      <c r="G836" s="7">
        <f>G837</f>
        <v>9199.6</v>
      </c>
      <c r="H836" s="7">
        <f t="shared" ref="H836:I836" si="419">H837</f>
        <v>8628.2000000000007</v>
      </c>
      <c r="I836" s="7">
        <f t="shared" si="419"/>
        <v>8628.2000000000007</v>
      </c>
    </row>
    <row r="837" spans="1:12" ht="47.25" x14ac:dyDescent="0.25">
      <c r="A837" s="203" t="s">
        <v>21</v>
      </c>
      <c r="B837" s="23"/>
      <c r="C837" s="20" t="s">
        <v>14</v>
      </c>
      <c r="D837" s="20" t="s">
        <v>26</v>
      </c>
      <c r="E837" s="20" t="s">
        <v>408</v>
      </c>
      <c r="F837" s="20">
        <v>100</v>
      </c>
      <c r="G837" s="7">
        <v>9199.6</v>
      </c>
      <c r="H837" s="7">
        <v>8628.2000000000007</v>
      </c>
      <c r="I837" s="7">
        <v>8628.2000000000007</v>
      </c>
    </row>
    <row r="838" spans="1:12" ht="31.5" x14ac:dyDescent="0.25">
      <c r="A838" s="203" t="s">
        <v>409</v>
      </c>
      <c r="B838" s="23"/>
      <c r="C838" s="20" t="s">
        <v>14</v>
      </c>
      <c r="D838" s="20" t="s">
        <v>26</v>
      </c>
      <c r="E838" s="20" t="s">
        <v>410</v>
      </c>
      <c r="F838" s="20"/>
      <c r="G838" s="7">
        <f>G839+G840</f>
        <v>30636.9</v>
      </c>
      <c r="H838" s="7">
        <f t="shared" ref="H838:I838" si="420">H839+H840</f>
        <v>28052.400000000001</v>
      </c>
      <c r="I838" s="7">
        <f t="shared" si="420"/>
        <v>28052.400000000001</v>
      </c>
    </row>
    <row r="839" spans="1:12" ht="47.25" x14ac:dyDescent="0.25">
      <c r="A839" s="203" t="s">
        <v>21</v>
      </c>
      <c r="B839" s="23"/>
      <c r="C839" s="20" t="s">
        <v>14</v>
      </c>
      <c r="D839" s="20" t="s">
        <v>26</v>
      </c>
      <c r="E839" s="20" t="s">
        <v>410</v>
      </c>
      <c r="F839" s="20">
        <v>100</v>
      </c>
      <c r="G839" s="7">
        <v>30347.9</v>
      </c>
      <c r="H839" s="7">
        <v>27763.4</v>
      </c>
      <c r="I839" s="7">
        <v>27763.4</v>
      </c>
    </row>
    <row r="840" spans="1:12" ht="31.5" x14ac:dyDescent="0.25">
      <c r="A840" s="203" t="s">
        <v>22</v>
      </c>
      <c r="B840" s="23"/>
      <c r="C840" s="20" t="s">
        <v>14</v>
      </c>
      <c r="D840" s="20" t="s">
        <v>26</v>
      </c>
      <c r="E840" s="20" t="s">
        <v>410</v>
      </c>
      <c r="F840" s="20">
        <v>200</v>
      </c>
      <c r="G840" s="7">
        <v>289</v>
      </c>
      <c r="H840" s="7">
        <v>289</v>
      </c>
      <c r="I840" s="7">
        <v>289</v>
      </c>
    </row>
    <row r="841" spans="1:12" ht="31.5" x14ac:dyDescent="0.25">
      <c r="A841" s="203" t="s">
        <v>764</v>
      </c>
      <c r="B841" s="23"/>
      <c r="C841" s="20" t="s">
        <v>14</v>
      </c>
      <c r="D841" s="20" t="s">
        <v>26</v>
      </c>
      <c r="E841" s="20" t="s">
        <v>411</v>
      </c>
      <c r="F841" s="20"/>
      <c r="G841" s="7">
        <f>G842</f>
        <v>7571.3</v>
      </c>
      <c r="H841" s="7">
        <f t="shared" ref="H841:I841" si="421">H842</f>
        <v>6912.1</v>
      </c>
      <c r="I841" s="7">
        <f t="shared" si="421"/>
        <v>6912.1</v>
      </c>
    </row>
    <row r="842" spans="1:12" ht="47.25" x14ac:dyDescent="0.25">
      <c r="A842" s="203" t="s">
        <v>21</v>
      </c>
      <c r="B842" s="23"/>
      <c r="C842" s="20" t="s">
        <v>14</v>
      </c>
      <c r="D842" s="20" t="s">
        <v>26</v>
      </c>
      <c r="E842" s="20" t="s">
        <v>411</v>
      </c>
      <c r="F842" s="20">
        <v>100</v>
      </c>
      <c r="G842" s="7">
        <v>7571.3</v>
      </c>
      <c r="H842" s="7">
        <v>6912.1</v>
      </c>
      <c r="I842" s="7">
        <v>6912.1</v>
      </c>
    </row>
    <row r="843" spans="1:12" ht="63" x14ac:dyDescent="0.25">
      <c r="A843" s="203" t="s">
        <v>412</v>
      </c>
      <c r="B843" s="23"/>
      <c r="C843" s="20" t="s">
        <v>14</v>
      </c>
      <c r="D843" s="20" t="s">
        <v>26</v>
      </c>
      <c r="E843" s="20" t="s">
        <v>413</v>
      </c>
      <c r="F843" s="20"/>
      <c r="G843" s="7">
        <f>G844</f>
        <v>65.099999999999994</v>
      </c>
      <c r="H843" s="7">
        <f t="shared" ref="H843:I843" si="422">H844</f>
        <v>65.099999999999994</v>
      </c>
      <c r="I843" s="7">
        <f t="shared" si="422"/>
        <v>65.099999999999994</v>
      </c>
    </row>
    <row r="844" spans="1:12" ht="31.5" x14ac:dyDescent="0.25">
      <c r="A844" s="203" t="s">
        <v>22</v>
      </c>
      <c r="B844" s="23"/>
      <c r="C844" s="20" t="s">
        <v>14</v>
      </c>
      <c r="D844" s="20" t="s">
        <v>26</v>
      </c>
      <c r="E844" s="20" t="s">
        <v>413</v>
      </c>
      <c r="F844" s="20">
        <v>200</v>
      </c>
      <c r="G844" s="7">
        <v>65.099999999999994</v>
      </c>
      <c r="H844" s="7">
        <v>65.099999999999994</v>
      </c>
      <c r="I844" s="7">
        <v>65.099999999999994</v>
      </c>
    </row>
    <row r="845" spans="1:12" ht="94.5" x14ac:dyDescent="0.25">
      <c r="A845" s="203" t="s">
        <v>769</v>
      </c>
      <c r="B845" s="23"/>
      <c r="C845" s="20" t="s">
        <v>14</v>
      </c>
      <c r="D845" s="20" t="s">
        <v>26</v>
      </c>
      <c r="E845" s="20" t="s">
        <v>414</v>
      </c>
      <c r="F845" s="20"/>
      <c r="G845" s="7">
        <f>G846+G847</f>
        <v>672</v>
      </c>
      <c r="H845" s="7">
        <f t="shared" ref="H845:I845" si="423">H846+H847</f>
        <v>672</v>
      </c>
      <c r="I845" s="7">
        <f t="shared" si="423"/>
        <v>672</v>
      </c>
    </row>
    <row r="846" spans="1:12" ht="47.25" x14ac:dyDescent="0.25">
      <c r="A846" s="203" t="s">
        <v>21</v>
      </c>
      <c r="B846" s="23"/>
      <c r="C846" s="20" t="s">
        <v>14</v>
      </c>
      <c r="D846" s="20" t="s">
        <v>26</v>
      </c>
      <c r="E846" s="20" t="s">
        <v>414</v>
      </c>
      <c r="F846" s="20">
        <v>100</v>
      </c>
      <c r="G846" s="7">
        <v>479.3</v>
      </c>
      <c r="H846" s="7">
        <v>479.3</v>
      </c>
      <c r="I846" s="7">
        <v>479.3</v>
      </c>
    </row>
    <row r="847" spans="1:12" ht="31.5" x14ac:dyDescent="0.25">
      <c r="A847" s="203" t="s">
        <v>22</v>
      </c>
      <c r="B847" s="23"/>
      <c r="C847" s="20" t="s">
        <v>14</v>
      </c>
      <c r="D847" s="20" t="s">
        <v>26</v>
      </c>
      <c r="E847" s="20" t="s">
        <v>414</v>
      </c>
      <c r="F847" s="20">
        <v>200</v>
      </c>
      <c r="G847" s="7">
        <v>192.7</v>
      </c>
      <c r="H847" s="7">
        <v>192.7</v>
      </c>
      <c r="I847" s="7">
        <v>192.7</v>
      </c>
    </row>
    <row r="848" spans="1:12" ht="100.5" customHeight="1" x14ac:dyDescent="0.25">
      <c r="A848" s="203" t="s">
        <v>415</v>
      </c>
      <c r="B848" s="23"/>
      <c r="C848" s="20" t="s">
        <v>14</v>
      </c>
      <c r="D848" s="20" t="s">
        <v>26</v>
      </c>
      <c r="E848" s="20" t="s">
        <v>416</v>
      </c>
      <c r="F848" s="20"/>
      <c r="G848" s="7">
        <f>G849+G850</f>
        <v>9380</v>
      </c>
      <c r="H848" s="7">
        <f t="shared" ref="H848:I848" si="424">H849+H850</f>
        <v>9400</v>
      </c>
      <c r="I848" s="7">
        <f t="shared" si="424"/>
        <v>9400</v>
      </c>
    </row>
    <row r="849" spans="1:12" ht="47.25" x14ac:dyDescent="0.25">
      <c r="A849" s="203" t="s">
        <v>21</v>
      </c>
      <c r="B849" s="23"/>
      <c r="C849" s="20" t="s">
        <v>14</v>
      </c>
      <c r="D849" s="20" t="s">
        <v>26</v>
      </c>
      <c r="E849" s="20" t="s">
        <v>416</v>
      </c>
      <c r="F849" s="20">
        <v>100</v>
      </c>
      <c r="G849" s="7">
        <v>8296.7000000000007</v>
      </c>
      <c r="H849" s="7">
        <v>8316.7000000000007</v>
      </c>
      <c r="I849" s="7">
        <v>8316.7000000000007</v>
      </c>
    </row>
    <row r="850" spans="1:12" ht="31.5" x14ac:dyDescent="0.25">
      <c r="A850" s="203" t="s">
        <v>22</v>
      </c>
      <c r="B850" s="23"/>
      <c r="C850" s="20" t="s">
        <v>14</v>
      </c>
      <c r="D850" s="20" t="s">
        <v>26</v>
      </c>
      <c r="E850" s="20" t="s">
        <v>416</v>
      </c>
      <c r="F850" s="20">
        <v>200</v>
      </c>
      <c r="G850" s="7">
        <v>1083.3</v>
      </c>
      <c r="H850" s="7">
        <v>1083.3</v>
      </c>
      <c r="I850" s="7">
        <v>1083.3</v>
      </c>
    </row>
    <row r="851" spans="1:12" ht="63" x14ac:dyDescent="0.25">
      <c r="A851" s="203" t="s">
        <v>417</v>
      </c>
      <c r="B851" s="23"/>
      <c r="C851" s="20" t="s">
        <v>14</v>
      </c>
      <c r="D851" s="20" t="s">
        <v>26</v>
      </c>
      <c r="E851" s="20" t="s">
        <v>418</v>
      </c>
      <c r="F851" s="20"/>
      <c r="G851" s="7">
        <f>G852+G853</f>
        <v>1093.0999999999999</v>
      </c>
      <c r="H851" s="7">
        <f>H852+H853</f>
        <v>1220</v>
      </c>
      <c r="I851" s="7">
        <f>I852+I853</f>
        <v>1268.9000000000001</v>
      </c>
    </row>
    <row r="852" spans="1:12" ht="47.25" x14ac:dyDescent="0.25">
      <c r="A852" s="203" t="s">
        <v>21</v>
      </c>
      <c r="B852" s="23"/>
      <c r="C852" s="20" t="s">
        <v>14</v>
      </c>
      <c r="D852" s="20" t="s">
        <v>26</v>
      </c>
      <c r="E852" s="20" t="s">
        <v>418</v>
      </c>
      <c r="F852" s="20">
        <v>100</v>
      </c>
      <c r="G852" s="7">
        <v>731.5</v>
      </c>
      <c r="H852" s="7">
        <v>778.4</v>
      </c>
      <c r="I852" s="7">
        <v>827.3</v>
      </c>
    </row>
    <row r="853" spans="1:12" ht="31.5" x14ac:dyDescent="0.25">
      <c r="A853" s="203" t="s">
        <v>22</v>
      </c>
      <c r="B853" s="23"/>
      <c r="C853" s="20" t="s">
        <v>14</v>
      </c>
      <c r="D853" s="20" t="s">
        <v>26</v>
      </c>
      <c r="E853" s="20" t="s">
        <v>418</v>
      </c>
      <c r="F853" s="20">
        <v>200</v>
      </c>
      <c r="G853" s="7">
        <v>361.6</v>
      </c>
      <c r="H853" s="7">
        <v>441.6</v>
      </c>
      <c r="I853" s="7">
        <v>441.6</v>
      </c>
    </row>
    <row r="854" spans="1:12" ht="31.5" x14ac:dyDescent="0.25">
      <c r="A854" s="203" t="s">
        <v>419</v>
      </c>
      <c r="B854" s="23"/>
      <c r="C854" s="20" t="s">
        <v>14</v>
      </c>
      <c r="D854" s="20" t="s">
        <v>26</v>
      </c>
      <c r="E854" s="20" t="s">
        <v>420</v>
      </c>
      <c r="F854" s="20"/>
      <c r="G854" s="7">
        <f>G855</f>
        <v>30.7</v>
      </c>
      <c r="H854" s="7">
        <f t="shared" ref="H854:I854" si="425">H855</f>
        <v>28.1</v>
      </c>
      <c r="I854" s="7">
        <f t="shared" si="425"/>
        <v>28.1</v>
      </c>
    </row>
    <row r="855" spans="1:12" ht="47.25" x14ac:dyDescent="0.25">
      <c r="A855" s="203" t="s">
        <v>21</v>
      </c>
      <c r="B855" s="23"/>
      <c r="C855" s="20" t="s">
        <v>14</v>
      </c>
      <c r="D855" s="20" t="s">
        <v>26</v>
      </c>
      <c r="E855" s="20" t="s">
        <v>420</v>
      </c>
      <c r="F855" s="20">
        <v>100</v>
      </c>
      <c r="G855" s="7">
        <v>30.7</v>
      </c>
      <c r="H855" s="7">
        <v>28.1</v>
      </c>
      <c r="I855" s="7">
        <v>28.1</v>
      </c>
    </row>
    <row r="856" spans="1:12" ht="31.5" x14ac:dyDescent="0.25">
      <c r="A856" s="122" t="s">
        <v>969</v>
      </c>
      <c r="B856" s="63" t="s">
        <v>424</v>
      </c>
      <c r="C856" s="125"/>
      <c r="D856" s="125"/>
      <c r="E856" s="125"/>
      <c r="F856" s="125"/>
      <c r="G856" s="64">
        <f>G857+G878+G885+G892</f>
        <v>720610.59999999986</v>
      </c>
      <c r="H856" s="64">
        <f t="shared" ref="H856:I856" si="426">H857+H878+H885+H892</f>
        <v>460062.8</v>
      </c>
      <c r="I856" s="64">
        <f t="shared" si="426"/>
        <v>536388.69999999995</v>
      </c>
    </row>
    <row r="857" spans="1:12" x14ac:dyDescent="0.25">
      <c r="A857" s="203" t="s">
        <v>93</v>
      </c>
      <c r="B857" s="88"/>
      <c r="C857" s="3" t="s">
        <v>62</v>
      </c>
      <c r="D857" s="103"/>
      <c r="E857" s="103"/>
      <c r="F857" s="103"/>
      <c r="G857" s="5">
        <f>G858+G868</f>
        <v>274792.5</v>
      </c>
      <c r="H857" s="5">
        <f t="shared" ref="H857:I857" si="427">H858+H868</f>
        <v>0</v>
      </c>
      <c r="I857" s="5">
        <f t="shared" si="427"/>
        <v>0</v>
      </c>
    </row>
    <row r="858" spans="1:12" x14ac:dyDescent="0.25">
      <c r="A858" s="203" t="s">
        <v>69</v>
      </c>
      <c r="B858" s="88"/>
      <c r="C858" s="3" t="s">
        <v>62</v>
      </c>
      <c r="D858" s="3" t="s">
        <v>24</v>
      </c>
      <c r="E858" s="103"/>
      <c r="F858" s="103"/>
      <c r="G858" s="5">
        <f>G859</f>
        <v>271036</v>
      </c>
      <c r="H858" s="5">
        <f t="shared" ref="H858:I858" si="428">H859</f>
        <v>0</v>
      </c>
      <c r="I858" s="5">
        <f t="shared" si="428"/>
        <v>0</v>
      </c>
    </row>
    <row r="859" spans="1:12" s="97" customFormat="1" ht="31.5" x14ac:dyDescent="0.25">
      <c r="A859" s="89" t="s">
        <v>611</v>
      </c>
      <c r="B859" s="128"/>
      <c r="C859" s="98" t="s">
        <v>62</v>
      </c>
      <c r="D859" s="98" t="s">
        <v>24</v>
      </c>
      <c r="E859" s="95" t="s">
        <v>271</v>
      </c>
      <c r="F859" s="129"/>
      <c r="G859" s="99">
        <f>G860+G864</f>
        <v>271036</v>
      </c>
      <c r="H859" s="99">
        <f t="shared" ref="H859:I859" si="429">H860+H864</f>
        <v>0</v>
      </c>
      <c r="I859" s="99">
        <f t="shared" si="429"/>
        <v>0</v>
      </c>
    </row>
    <row r="860" spans="1:12" x14ac:dyDescent="0.25">
      <c r="A860" s="203" t="s">
        <v>207</v>
      </c>
      <c r="B860" s="88"/>
      <c r="C860" s="3" t="s">
        <v>62</v>
      </c>
      <c r="D860" s="3" t="s">
        <v>24</v>
      </c>
      <c r="E860" s="20" t="s">
        <v>612</v>
      </c>
      <c r="F860" s="103"/>
      <c r="G860" s="5">
        <f>G861</f>
        <v>224847.6</v>
      </c>
      <c r="H860" s="5">
        <f t="shared" ref="H860:I862" si="430">H861</f>
        <v>0</v>
      </c>
      <c r="I860" s="5">
        <f t="shared" si="430"/>
        <v>0</v>
      </c>
    </row>
    <row r="861" spans="1:12" ht="24" customHeight="1" x14ac:dyDescent="0.25">
      <c r="A861" s="203" t="s">
        <v>613</v>
      </c>
      <c r="B861" s="88"/>
      <c r="C861" s="3" t="s">
        <v>62</v>
      </c>
      <c r="D861" s="3" t="s">
        <v>24</v>
      </c>
      <c r="E861" s="20" t="s">
        <v>614</v>
      </c>
      <c r="F861" s="18"/>
      <c r="G861" s="5">
        <f>G862</f>
        <v>224847.6</v>
      </c>
      <c r="H861" s="5">
        <f t="shared" si="430"/>
        <v>0</v>
      </c>
      <c r="I861" s="5">
        <f t="shared" si="430"/>
        <v>0</v>
      </c>
    </row>
    <row r="862" spans="1:12" ht="31.5" x14ac:dyDescent="0.25">
      <c r="A862" s="203" t="s">
        <v>615</v>
      </c>
      <c r="B862" s="88"/>
      <c r="C862" s="3" t="s">
        <v>62</v>
      </c>
      <c r="D862" s="3" t="s">
        <v>24</v>
      </c>
      <c r="E862" s="20" t="s">
        <v>616</v>
      </c>
      <c r="F862" s="18"/>
      <c r="G862" s="5">
        <f>G863</f>
        <v>224847.6</v>
      </c>
      <c r="H862" s="5">
        <f t="shared" si="430"/>
        <v>0</v>
      </c>
      <c r="I862" s="5">
        <f t="shared" si="430"/>
        <v>0</v>
      </c>
      <c r="L862" s="87"/>
    </row>
    <row r="863" spans="1:12" ht="31.5" x14ac:dyDescent="0.25">
      <c r="A863" s="203" t="s">
        <v>91</v>
      </c>
      <c r="B863" s="88"/>
      <c r="C863" s="3" t="s">
        <v>62</v>
      </c>
      <c r="D863" s="3" t="s">
        <v>24</v>
      </c>
      <c r="E863" s="20" t="s">
        <v>616</v>
      </c>
      <c r="F863" s="18">
        <v>600</v>
      </c>
      <c r="G863" s="5">
        <v>224847.6</v>
      </c>
      <c r="H863" s="5"/>
      <c r="I863" s="5"/>
    </row>
    <row r="864" spans="1:12" x14ac:dyDescent="0.25">
      <c r="A864" s="203" t="s">
        <v>321</v>
      </c>
      <c r="B864" s="88"/>
      <c r="C864" s="3" t="s">
        <v>62</v>
      </c>
      <c r="D864" s="3" t="s">
        <v>24</v>
      </c>
      <c r="E864" s="20" t="s">
        <v>588</v>
      </c>
      <c r="F864" s="103"/>
      <c r="G864" s="5">
        <f>G865</f>
        <v>46188.4</v>
      </c>
      <c r="H864" s="5">
        <f t="shared" ref="H864:I866" si="431">H865</f>
        <v>0</v>
      </c>
      <c r="I864" s="5">
        <f t="shared" si="431"/>
        <v>0</v>
      </c>
    </row>
    <row r="865" spans="1:9" x14ac:dyDescent="0.25">
      <c r="A865" s="203" t="s">
        <v>731</v>
      </c>
      <c r="B865" s="88"/>
      <c r="C865" s="3" t="s">
        <v>62</v>
      </c>
      <c r="D865" s="3" t="s">
        <v>24</v>
      </c>
      <c r="E865" s="20" t="s">
        <v>590</v>
      </c>
      <c r="F865" s="18"/>
      <c r="G865" s="5">
        <f>G866</f>
        <v>46188.4</v>
      </c>
      <c r="H865" s="5">
        <f t="shared" si="431"/>
        <v>0</v>
      </c>
      <c r="I865" s="5">
        <f t="shared" si="431"/>
        <v>0</v>
      </c>
    </row>
    <row r="866" spans="1:9" x14ac:dyDescent="0.25">
      <c r="A866" s="203" t="s">
        <v>591</v>
      </c>
      <c r="B866" s="88"/>
      <c r="C866" s="3" t="s">
        <v>62</v>
      </c>
      <c r="D866" s="3" t="s">
        <v>24</v>
      </c>
      <c r="E866" s="20" t="s">
        <v>592</v>
      </c>
      <c r="F866" s="18"/>
      <c r="G866" s="5">
        <f>G867</f>
        <v>46188.4</v>
      </c>
      <c r="H866" s="5">
        <f t="shared" si="431"/>
        <v>0</v>
      </c>
      <c r="I866" s="5">
        <f t="shared" si="431"/>
        <v>0</v>
      </c>
    </row>
    <row r="867" spans="1:9" ht="31.5" x14ac:dyDescent="0.25">
      <c r="A867" s="203" t="s">
        <v>91</v>
      </c>
      <c r="B867" s="88"/>
      <c r="C867" s="3" t="s">
        <v>62</v>
      </c>
      <c r="D867" s="3" t="s">
        <v>24</v>
      </c>
      <c r="E867" s="20" t="s">
        <v>592</v>
      </c>
      <c r="F867" s="18">
        <v>600</v>
      </c>
      <c r="G867" s="5">
        <v>46188.4</v>
      </c>
      <c r="H867" s="5"/>
      <c r="I867" s="5"/>
    </row>
    <row r="868" spans="1:9" x14ac:dyDescent="0.25">
      <c r="A868" s="203" t="s">
        <v>70</v>
      </c>
      <c r="B868" s="88"/>
      <c r="C868" s="3" t="s">
        <v>62</v>
      </c>
      <c r="D868" s="3" t="s">
        <v>62</v>
      </c>
      <c r="E868" s="20"/>
      <c r="F868" s="18"/>
      <c r="G868" s="5">
        <f>G869</f>
        <v>3756.5</v>
      </c>
      <c r="H868" s="5">
        <f t="shared" ref="H868:I868" si="432">H869</f>
        <v>0</v>
      </c>
      <c r="I868" s="5">
        <f t="shared" si="432"/>
        <v>0</v>
      </c>
    </row>
    <row r="869" spans="1:9" s="97" customFormat="1" ht="31.5" x14ac:dyDescent="0.25">
      <c r="A869" s="89" t="s">
        <v>611</v>
      </c>
      <c r="B869" s="128"/>
      <c r="C869" s="98" t="s">
        <v>62</v>
      </c>
      <c r="D869" s="98" t="s">
        <v>62</v>
      </c>
      <c r="E869" s="95" t="s">
        <v>271</v>
      </c>
      <c r="F869" s="107"/>
      <c r="G869" s="99">
        <f>G870+G874</f>
        <v>3756.5</v>
      </c>
      <c r="H869" s="99">
        <f t="shared" ref="H869:I869" si="433">H870+H874</f>
        <v>0</v>
      </c>
      <c r="I869" s="99">
        <f t="shared" si="433"/>
        <v>0</v>
      </c>
    </row>
    <row r="870" spans="1:9" hidden="1" x14ac:dyDescent="0.25">
      <c r="A870" s="203" t="s">
        <v>167</v>
      </c>
      <c r="B870" s="88"/>
      <c r="C870" s="3" t="s">
        <v>62</v>
      </c>
      <c r="D870" s="3" t="s">
        <v>62</v>
      </c>
      <c r="E870" s="20" t="s">
        <v>583</v>
      </c>
      <c r="F870" s="18"/>
      <c r="G870" s="5">
        <f>G871</f>
        <v>0</v>
      </c>
      <c r="H870" s="5">
        <f t="shared" ref="H870:I872" si="434">H871</f>
        <v>0</v>
      </c>
      <c r="I870" s="5">
        <f t="shared" si="434"/>
        <v>0</v>
      </c>
    </row>
    <row r="871" spans="1:9" hidden="1" x14ac:dyDescent="0.25">
      <c r="A871" s="203" t="s">
        <v>584</v>
      </c>
      <c r="B871" s="88"/>
      <c r="C871" s="3" t="s">
        <v>62</v>
      </c>
      <c r="D871" s="3" t="s">
        <v>62</v>
      </c>
      <c r="E871" s="20" t="s">
        <v>585</v>
      </c>
      <c r="F871" s="103"/>
      <c r="G871" s="5">
        <f>G872</f>
        <v>0</v>
      </c>
      <c r="H871" s="5">
        <f t="shared" si="434"/>
        <v>0</v>
      </c>
      <c r="I871" s="5">
        <f t="shared" si="434"/>
        <v>0</v>
      </c>
    </row>
    <row r="872" spans="1:9" hidden="1" x14ac:dyDescent="0.25">
      <c r="A872" s="203" t="s">
        <v>586</v>
      </c>
      <c r="B872" s="88"/>
      <c r="C872" s="3" t="s">
        <v>62</v>
      </c>
      <c r="D872" s="3" t="s">
        <v>62</v>
      </c>
      <c r="E872" s="20" t="s">
        <v>587</v>
      </c>
      <c r="F872" s="18"/>
      <c r="G872" s="5">
        <f>G873</f>
        <v>0</v>
      </c>
      <c r="H872" s="5">
        <f t="shared" si="434"/>
        <v>0</v>
      </c>
      <c r="I872" s="5">
        <f t="shared" si="434"/>
        <v>0</v>
      </c>
    </row>
    <row r="873" spans="1:9" ht="31.5" hidden="1" x14ac:dyDescent="0.25">
      <c r="A873" s="203" t="s">
        <v>91</v>
      </c>
      <c r="B873" s="88"/>
      <c r="C873" s="3" t="s">
        <v>62</v>
      </c>
      <c r="D873" s="3" t="s">
        <v>62</v>
      </c>
      <c r="E873" s="20" t="s">
        <v>587</v>
      </c>
      <c r="F873" s="18">
        <v>600</v>
      </c>
      <c r="G873" s="5"/>
      <c r="H873" s="5"/>
      <c r="I873" s="5"/>
    </row>
    <row r="874" spans="1:9" x14ac:dyDescent="0.25">
      <c r="A874" s="203" t="s">
        <v>321</v>
      </c>
      <c r="B874" s="88"/>
      <c r="C874" s="3" t="s">
        <v>62</v>
      </c>
      <c r="D874" s="3" t="s">
        <v>62</v>
      </c>
      <c r="E874" s="20" t="s">
        <v>588</v>
      </c>
      <c r="F874" s="103"/>
      <c r="G874" s="5">
        <f>G875</f>
        <v>3756.5</v>
      </c>
      <c r="H874" s="5">
        <f t="shared" ref="H874:I876" si="435">H875</f>
        <v>0</v>
      </c>
      <c r="I874" s="5">
        <f t="shared" si="435"/>
        <v>0</v>
      </c>
    </row>
    <row r="875" spans="1:9" x14ac:dyDescent="0.25">
      <c r="A875" s="203" t="s">
        <v>731</v>
      </c>
      <c r="B875" s="88"/>
      <c r="C875" s="3" t="s">
        <v>62</v>
      </c>
      <c r="D875" s="3" t="s">
        <v>62</v>
      </c>
      <c r="E875" s="20" t="s">
        <v>590</v>
      </c>
      <c r="F875" s="18"/>
      <c r="G875" s="5">
        <f>G876</f>
        <v>3756.5</v>
      </c>
      <c r="H875" s="5">
        <f t="shared" si="435"/>
        <v>0</v>
      </c>
      <c r="I875" s="5">
        <f t="shared" si="435"/>
        <v>0</v>
      </c>
    </row>
    <row r="876" spans="1:9" x14ac:dyDescent="0.25">
      <c r="A876" s="203" t="s">
        <v>617</v>
      </c>
      <c r="B876" s="88"/>
      <c r="C876" s="3" t="s">
        <v>62</v>
      </c>
      <c r="D876" s="3" t="s">
        <v>62</v>
      </c>
      <c r="E876" s="20" t="s">
        <v>592</v>
      </c>
      <c r="F876" s="18"/>
      <c r="G876" s="5">
        <f>G877</f>
        <v>3756.5</v>
      </c>
      <c r="H876" s="5">
        <f t="shared" si="435"/>
        <v>0</v>
      </c>
      <c r="I876" s="5">
        <f t="shared" si="435"/>
        <v>0</v>
      </c>
    </row>
    <row r="877" spans="1:9" ht="31.5" x14ac:dyDescent="0.25">
      <c r="A877" s="203" t="s">
        <v>91</v>
      </c>
      <c r="B877" s="88"/>
      <c r="C877" s="3" t="s">
        <v>62</v>
      </c>
      <c r="D877" s="3" t="s">
        <v>62</v>
      </c>
      <c r="E877" s="20" t="s">
        <v>592</v>
      </c>
      <c r="F877" s="18">
        <v>600</v>
      </c>
      <c r="G877" s="5">
        <v>3756.5</v>
      </c>
      <c r="H877" s="5"/>
      <c r="I877" s="5"/>
    </row>
    <row r="878" spans="1:9" hidden="1" x14ac:dyDescent="0.25">
      <c r="A878" s="203" t="s">
        <v>47</v>
      </c>
      <c r="B878" s="3"/>
      <c r="C878" s="3" t="s">
        <v>48</v>
      </c>
      <c r="D878" s="3"/>
      <c r="E878" s="3"/>
      <c r="F878" s="3"/>
      <c r="G878" s="5">
        <f t="shared" ref="G878:I883" si="436">G879</f>
        <v>0</v>
      </c>
      <c r="H878" s="5">
        <f t="shared" si="436"/>
        <v>0</v>
      </c>
      <c r="I878" s="5">
        <f t="shared" si="436"/>
        <v>0</v>
      </c>
    </row>
    <row r="879" spans="1:9" hidden="1" x14ac:dyDescent="0.25">
      <c r="A879" s="203" t="s">
        <v>464</v>
      </c>
      <c r="B879" s="3"/>
      <c r="C879" s="3" t="s">
        <v>48</v>
      </c>
      <c r="D879" s="3" t="s">
        <v>48</v>
      </c>
      <c r="E879" s="20"/>
      <c r="F879" s="20"/>
      <c r="G879" s="5">
        <f t="shared" si="436"/>
        <v>0</v>
      </c>
      <c r="H879" s="5">
        <f t="shared" si="436"/>
        <v>0</v>
      </c>
      <c r="I879" s="5">
        <f t="shared" si="436"/>
        <v>0</v>
      </c>
    </row>
    <row r="880" spans="1:9" ht="31.5" hidden="1" x14ac:dyDescent="0.25">
      <c r="A880" s="203" t="s">
        <v>426</v>
      </c>
      <c r="B880" s="204"/>
      <c r="C880" s="204" t="s">
        <v>48</v>
      </c>
      <c r="D880" s="204" t="s">
        <v>48</v>
      </c>
      <c r="E880" s="20" t="s">
        <v>283</v>
      </c>
      <c r="F880" s="20"/>
      <c r="G880" s="5">
        <f t="shared" si="436"/>
        <v>0</v>
      </c>
      <c r="H880" s="5">
        <f t="shared" si="436"/>
        <v>0</v>
      </c>
      <c r="I880" s="5">
        <f t="shared" si="436"/>
        <v>0</v>
      </c>
    </row>
    <row r="881" spans="1:9" hidden="1" x14ac:dyDescent="0.25">
      <c r="A881" s="203" t="s">
        <v>168</v>
      </c>
      <c r="B881" s="3"/>
      <c r="C881" s="3" t="s">
        <v>48</v>
      </c>
      <c r="D881" s="3" t="s">
        <v>48</v>
      </c>
      <c r="E881" s="3" t="s">
        <v>427</v>
      </c>
      <c r="F881" s="3"/>
      <c r="G881" s="5">
        <f t="shared" si="436"/>
        <v>0</v>
      </c>
      <c r="H881" s="5">
        <f t="shared" si="436"/>
        <v>0</v>
      </c>
      <c r="I881" s="5">
        <f t="shared" si="436"/>
        <v>0</v>
      </c>
    </row>
    <row r="882" spans="1:9" ht="31.5" hidden="1" x14ac:dyDescent="0.25">
      <c r="A882" s="203" t="s">
        <v>470</v>
      </c>
      <c r="B882" s="3"/>
      <c r="C882" s="3" t="s">
        <v>48</v>
      </c>
      <c r="D882" s="3" t="s">
        <v>48</v>
      </c>
      <c r="E882" s="3" t="s">
        <v>471</v>
      </c>
      <c r="F882" s="3"/>
      <c r="G882" s="5">
        <f t="shared" si="436"/>
        <v>0</v>
      </c>
      <c r="H882" s="5">
        <f t="shared" si="436"/>
        <v>0</v>
      </c>
      <c r="I882" s="5">
        <f t="shared" si="436"/>
        <v>0</v>
      </c>
    </row>
    <row r="883" spans="1:9" ht="31.5" hidden="1" x14ac:dyDescent="0.25">
      <c r="A883" s="203" t="s">
        <v>472</v>
      </c>
      <c r="B883" s="20"/>
      <c r="C883" s="3" t="s">
        <v>48</v>
      </c>
      <c r="D883" s="3" t="s">
        <v>48</v>
      </c>
      <c r="E883" s="3" t="s">
        <v>473</v>
      </c>
      <c r="F883" s="3"/>
      <c r="G883" s="5">
        <f t="shared" si="436"/>
        <v>0</v>
      </c>
      <c r="H883" s="5">
        <f t="shared" si="436"/>
        <v>0</v>
      </c>
      <c r="I883" s="5">
        <f t="shared" si="436"/>
        <v>0</v>
      </c>
    </row>
    <row r="884" spans="1:9" ht="31.5" hidden="1" x14ac:dyDescent="0.25">
      <c r="A884" s="203" t="s">
        <v>91</v>
      </c>
      <c r="B884" s="3"/>
      <c r="C884" s="3" t="s">
        <v>48</v>
      </c>
      <c r="D884" s="3" t="s">
        <v>48</v>
      </c>
      <c r="E884" s="3" t="s">
        <v>473</v>
      </c>
      <c r="F884" s="18">
        <v>600</v>
      </c>
      <c r="G884" s="5"/>
      <c r="H884" s="7"/>
      <c r="I884" s="7"/>
    </row>
    <row r="885" spans="1:9" x14ac:dyDescent="0.25">
      <c r="A885" s="203" t="s">
        <v>13</v>
      </c>
      <c r="B885" s="204"/>
      <c r="C885" s="204" t="s">
        <v>14</v>
      </c>
      <c r="D885" s="204"/>
      <c r="E885" s="20"/>
      <c r="F885" s="20"/>
      <c r="G885" s="7">
        <f t="shared" ref="G885:I890" si="437">G886</f>
        <v>310.8</v>
      </c>
      <c r="H885" s="7">
        <f t="shared" si="437"/>
        <v>360</v>
      </c>
      <c r="I885" s="7">
        <f t="shared" si="437"/>
        <v>360</v>
      </c>
    </row>
    <row r="886" spans="1:9" x14ac:dyDescent="0.25">
      <c r="A886" s="203" t="s">
        <v>23</v>
      </c>
      <c r="B886" s="204"/>
      <c r="C886" s="204" t="s">
        <v>14</v>
      </c>
      <c r="D886" s="204" t="s">
        <v>24</v>
      </c>
      <c r="E886" s="20"/>
      <c r="F886" s="20"/>
      <c r="G886" s="7">
        <f t="shared" si="437"/>
        <v>310.8</v>
      </c>
      <c r="H886" s="7">
        <f t="shared" si="437"/>
        <v>360</v>
      </c>
      <c r="I886" s="7">
        <f t="shared" si="437"/>
        <v>360</v>
      </c>
    </row>
    <row r="887" spans="1:9" s="97" customFormat="1" ht="31.5" x14ac:dyDescent="0.25">
      <c r="A887" s="130" t="s">
        <v>216</v>
      </c>
      <c r="B887" s="94"/>
      <c r="C887" s="94" t="s">
        <v>14</v>
      </c>
      <c r="D887" s="94" t="s">
        <v>24</v>
      </c>
      <c r="E887" s="95" t="s">
        <v>215</v>
      </c>
      <c r="F887" s="95"/>
      <c r="G887" s="96">
        <f t="shared" si="437"/>
        <v>310.8</v>
      </c>
      <c r="H887" s="96">
        <f t="shared" si="437"/>
        <v>360</v>
      </c>
      <c r="I887" s="96">
        <f t="shared" si="437"/>
        <v>360</v>
      </c>
    </row>
    <row r="888" spans="1:9" x14ac:dyDescent="0.25">
      <c r="A888" s="203" t="s">
        <v>164</v>
      </c>
      <c r="B888" s="204"/>
      <c r="C888" s="204" t="s">
        <v>14</v>
      </c>
      <c r="D888" s="204" t="s">
        <v>24</v>
      </c>
      <c r="E888" s="20" t="s">
        <v>217</v>
      </c>
      <c r="F888" s="20"/>
      <c r="G888" s="7">
        <f t="shared" si="437"/>
        <v>310.8</v>
      </c>
      <c r="H888" s="7">
        <f t="shared" si="437"/>
        <v>360</v>
      </c>
      <c r="I888" s="7">
        <f t="shared" si="437"/>
        <v>360</v>
      </c>
    </row>
    <row r="889" spans="1:9" ht="31.5" x14ac:dyDescent="0.25">
      <c r="A889" s="203" t="s">
        <v>240</v>
      </c>
      <c r="B889" s="204"/>
      <c r="C889" s="204" t="s">
        <v>14</v>
      </c>
      <c r="D889" s="204" t="s">
        <v>24</v>
      </c>
      <c r="E889" s="20" t="s">
        <v>241</v>
      </c>
      <c r="F889" s="20"/>
      <c r="G889" s="7">
        <f t="shared" si="437"/>
        <v>310.8</v>
      </c>
      <c r="H889" s="7">
        <f t="shared" si="437"/>
        <v>360</v>
      </c>
      <c r="I889" s="7">
        <f t="shared" si="437"/>
        <v>360</v>
      </c>
    </row>
    <row r="890" spans="1:9" x14ac:dyDescent="0.25">
      <c r="A890" s="203" t="s">
        <v>18</v>
      </c>
      <c r="B890" s="204"/>
      <c r="C890" s="204" t="s">
        <v>14</v>
      </c>
      <c r="D890" s="204" t="s">
        <v>24</v>
      </c>
      <c r="E890" s="20" t="s">
        <v>278</v>
      </c>
      <c r="F890" s="20"/>
      <c r="G890" s="7">
        <f t="shared" si="437"/>
        <v>310.8</v>
      </c>
      <c r="H890" s="7">
        <f t="shared" si="437"/>
        <v>360</v>
      </c>
      <c r="I890" s="7">
        <f t="shared" si="437"/>
        <v>360</v>
      </c>
    </row>
    <row r="891" spans="1:9" ht="31.5" x14ac:dyDescent="0.25">
      <c r="A891" s="203" t="s">
        <v>91</v>
      </c>
      <c r="B891" s="204"/>
      <c r="C891" s="204" t="s">
        <v>14</v>
      </c>
      <c r="D891" s="204" t="s">
        <v>24</v>
      </c>
      <c r="E891" s="20" t="s">
        <v>278</v>
      </c>
      <c r="F891" s="20" t="s">
        <v>50</v>
      </c>
      <c r="G891" s="5">
        <v>310.8</v>
      </c>
      <c r="H891" s="7">
        <v>360</v>
      </c>
      <c r="I891" s="7">
        <v>360</v>
      </c>
    </row>
    <row r="892" spans="1:9" x14ac:dyDescent="0.25">
      <c r="A892" s="203" t="s">
        <v>99</v>
      </c>
      <c r="B892" s="3"/>
      <c r="C892" s="3" t="s">
        <v>63</v>
      </c>
      <c r="D892" s="3"/>
      <c r="E892" s="3"/>
      <c r="F892" s="3"/>
      <c r="G892" s="5">
        <f>G893+G917+G952+G965</f>
        <v>445507.29999999993</v>
      </c>
      <c r="H892" s="5">
        <f>H893+H917+H952+H965</f>
        <v>459702.8</v>
      </c>
      <c r="I892" s="5">
        <f>I893+I917+I952+I965</f>
        <v>536028.69999999995</v>
      </c>
    </row>
    <row r="893" spans="1:9" x14ac:dyDescent="0.25">
      <c r="A893" s="203" t="s">
        <v>618</v>
      </c>
      <c r="B893" s="3"/>
      <c r="C893" s="3" t="s">
        <v>63</v>
      </c>
      <c r="D893" s="3" t="s">
        <v>17</v>
      </c>
      <c r="E893" s="3"/>
      <c r="F893" s="3"/>
      <c r="G893" s="5">
        <f>G894+G912</f>
        <v>401628.99999999994</v>
      </c>
      <c r="H893" s="5">
        <f t="shared" ref="H893:I893" si="438">H894+H912</f>
        <v>364147.1</v>
      </c>
      <c r="I893" s="5">
        <f t="shared" si="438"/>
        <v>364070.9</v>
      </c>
    </row>
    <row r="894" spans="1:9" s="97" customFormat="1" ht="31.5" x14ac:dyDescent="0.25">
      <c r="A894" s="89" t="s">
        <v>117</v>
      </c>
      <c r="B894" s="98"/>
      <c r="C894" s="98" t="s">
        <v>63</v>
      </c>
      <c r="D894" s="98" t="s">
        <v>17</v>
      </c>
      <c r="E894" s="98" t="s">
        <v>282</v>
      </c>
      <c r="F894" s="98"/>
      <c r="G894" s="99">
        <f>G895</f>
        <v>400738.99999999994</v>
      </c>
      <c r="H894" s="99">
        <f t="shared" ref="H894:I894" si="439">H895</f>
        <v>362077.1</v>
      </c>
      <c r="I894" s="99">
        <f t="shared" si="439"/>
        <v>362000.9</v>
      </c>
    </row>
    <row r="895" spans="1:9" x14ac:dyDescent="0.25">
      <c r="A895" s="203" t="s">
        <v>164</v>
      </c>
      <c r="B895" s="3"/>
      <c r="C895" s="3" t="s">
        <v>63</v>
      </c>
      <c r="D895" s="3" t="s">
        <v>17</v>
      </c>
      <c r="E895" s="18" t="s">
        <v>619</v>
      </c>
      <c r="F895" s="3"/>
      <c r="G895" s="5">
        <f>G896+G902+G908</f>
        <v>400738.99999999994</v>
      </c>
      <c r="H895" s="5">
        <f t="shared" ref="H895:I895" si="440">H896+H902+H908</f>
        <v>362077.1</v>
      </c>
      <c r="I895" s="5">
        <f t="shared" si="440"/>
        <v>362000.9</v>
      </c>
    </row>
    <row r="896" spans="1:9" ht="31.5" x14ac:dyDescent="0.25">
      <c r="A896" s="203" t="s">
        <v>620</v>
      </c>
      <c r="B896" s="3"/>
      <c r="C896" s="3" t="s">
        <v>63</v>
      </c>
      <c r="D896" s="3" t="s">
        <v>17</v>
      </c>
      <c r="E896" s="3" t="s">
        <v>621</v>
      </c>
      <c r="F896" s="3"/>
      <c r="G896" s="5">
        <f>G897</f>
        <v>23322.6</v>
      </c>
      <c r="H896" s="5">
        <f t="shared" ref="H896:I896" si="441">SUM(H897)</f>
        <v>21333</v>
      </c>
      <c r="I896" s="5">
        <f t="shared" si="441"/>
        <v>21333</v>
      </c>
    </row>
    <row r="897" spans="1:9" x14ac:dyDescent="0.25">
      <c r="A897" s="203" t="s">
        <v>18</v>
      </c>
      <c r="B897" s="3"/>
      <c r="C897" s="3" t="s">
        <v>63</v>
      </c>
      <c r="D897" s="3" t="s">
        <v>17</v>
      </c>
      <c r="E897" s="3" t="s">
        <v>622</v>
      </c>
      <c r="F897" s="3"/>
      <c r="G897" s="5">
        <f>G898+G899+G900+G901</f>
        <v>23322.6</v>
      </c>
      <c r="H897" s="5">
        <f t="shared" ref="H897:I897" si="442">SUM(H898+H899+H900+H901)</f>
        <v>21333</v>
      </c>
      <c r="I897" s="5">
        <f t="shared" si="442"/>
        <v>21333</v>
      </c>
    </row>
    <row r="898" spans="1:9" ht="47.25" x14ac:dyDescent="0.25">
      <c r="A898" s="203" t="s">
        <v>21</v>
      </c>
      <c r="B898" s="3"/>
      <c r="C898" s="3" t="s">
        <v>63</v>
      </c>
      <c r="D898" s="3" t="s">
        <v>17</v>
      </c>
      <c r="E898" s="3" t="s">
        <v>622</v>
      </c>
      <c r="F898" s="3" t="s">
        <v>31</v>
      </c>
      <c r="G898" s="5">
        <v>8476</v>
      </c>
      <c r="H898" s="5">
        <v>12417</v>
      </c>
      <c r="I898" s="5">
        <v>12417</v>
      </c>
    </row>
    <row r="899" spans="1:9" ht="31.5" x14ac:dyDescent="0.25">
      <c r="A899" s="203" t="s">
        <v>22</v>
      </c>
      <c r="B899" s="3"/>
      <c r="C899" s="3" t="s">
        <v>63</v>
      </c>
      <c r="D899" s="3" t="s">
        <v>17</v>
      </c>
      <c r="E899" s="3" t="s">
        <v>622</v>
      </c>
      <c r="F899" s="3" t="s">
        <v>32</v>
      </c>
      <c r="G899" s="5">
        <v>7287.6</v>
      </c>
      <c r="H899" s="5">
        <v>8626</v>
      </c>
      <c r="I899" s="5">
        <v>8626</v>
      </c>
    </row>
    <row r="900" spans="1:9" x14ac:dyDescent="0.25">
      <c r="A900" s="203" t="s">
        <v>19</v>
      </c>
      <c r="B900" s="3"/>
      <c r="C900" s="3" t="s">
        <v>63</v>
      </c>
      <c r="D900" s="3" t="s">
        <v>17</v>
      </c>
      <c r="E900" s="3" t="s">
        <v>622</v>
      </c>
      <c r="F900" s="3" t="s">
        <v>40</v>
      </c>
      <c r="G900" s="5">
        <v>279</v>
      </c>
      <c r="H900" s="5">
        <v>290</v>
      </c>
      <c r="I900" s="5">
        <v>290</v>
      </c>
    </row>
    <row r="901" spans="1:9" ht="31.5" x14ac:dyDescent="0.25">
      <c r="A901" s="203" t="s">
        <v>91</v>
      </c>
      <c r="B901" s="3"/>
      <c r="C901" s="3" t="s">
        <v>63</v>
      </c>
      <c r="D901" s="3" t="s">
        <v>17</v>
      </c>
      <c r="E901" s="3" t="s">
        <v>622</v>
      </c>
      <c r="F901" s="3" t="s">
        <v>50</v>
      </c>
      <c r="G901" s="5">
        <v>7280</v>
      </c>
      <c r="H901" s="5"/>
      <c r="I901" s="5"/>
    </row>
    <row r="902" spans="1:9" ht="40.5" customHeight="1" x14ac:dyDescent="0.25">
      <c r="A902" s="203" t="s">
        <v>719</v>
      </c>
      <c r="B902" s="3"/>
      <c r="C902" s="3" t="s">
        <v>63</v>
      </c>
      <c r="D902" s="3" t="s">
        <v>17</v>
      </c>
      <c r="E902" s="3" t="s">
        <v>623</v>
      </c>
      <c r="F902" s="3"/>
      <c r="G902" s="5">
        <f>G903</f>
        <v>337261.19999999995</v>
      </c>
      <c r="H902" s="5">
        <f t="shared" ref="H902:I902" si="443">H903</f>
        <v>340744.1</v>
      </c>
      <c r="I902" s="5">
        <f t="shared" si="443"/>
        <v>340667.9</v>
      </c>
    </row>
    <row r="903" spans="1:9" x14ac:dyDescent="0.25">
      <c r="A903" s="203" t="s">
        <v>251</v>
      </c>
      <c r="B903" s="3"/>
      <c r="C903" s="3" t="s">
        <v>63</v>
      </c>
      <c r="D903" s="3" t="s">
        <v>17</v>
      </c>
      <c r="E903" s="3" t="s">
        <v>624</v>
      </c>
      <c r="F903" s="3"/>
      <c r="G903" s="5">
        <f>G906+G905+G904+G907</f>
        <v>337261.19999999995</v>
      </c>
      <c r="H903" s="5">
        <f t="shared" ref="H903:I903" si="444">H906+H905+H904+H907</f>
        <v>340744.1</v>
      </c>
      <c r="I903" s="5">
        <f t="shared" si="444"/>
        <v>340667.9</v>
      </c>
    </row>
    <row r="904" spans="1:9" ht="47.25" x14ac:dyDescent="0.25">
      <c r="A904" s="203" t="s">
        <v>21</v>
      </c>
      <c r="B904" s="3"/>
      <c r="C904" s="3" t="s">
        <v>63</v>
      </c>
      <c r="D904" s="3" t="s">
        <v>17</v>
      </c>
      <c r="E904" s="3" t="s">
        <v>624</v>
      </c>
      <c r="F904" s="3" t="s">
        <v>31</v>
      </c>
      <c r="G904" s="5">
        <v>18193.099999999999</v>
      </c>
      <c r="H904" s="5">
        <v>18193.099999999999</v>
      </c>
      <c r="I904" s="5">
        <v>18193.099999999999</v>
      </c>
    </row>
    <row r="905" spans="1:9" ht="31.5" x14ac:dyDescent="0.25">
      <c r="A905" s="203" t="s">
        <v>22</v>
      </c>
      <c r="B905" s="3"/>
      <c r="C905" s="3" t="s">
        <v>63</v>
      </c>
      <c r="D905" s="3" t="s">
        <v>17</v>
      </c>
      <c r="E905" s="3" t="s">
        <v>624</v>
      </c>
      <c r="F905" s="3" t="s">
        <v>32</v>
      </c>
      <c r="G905" s="5">
        <v>2385.5</v>
      </c>
      <c r="H905" s="5">
        <v>2417.3999999999996</v>
      </c>
      <c r="I905" s="5">
        <v>2417.3999999999996</v>
      </c>
    </row>
    <row r="906" spans="1:9" ht="31.5" x14ac:dyDescent="0.25">
      <c r="A906" s="203" t="s">
        <v>625</v>
      </c>
      <c r="B906" s="3"/>
      <c r="C906" s="3" t="s">
        <v>63</v>
      </c>
      <c r="D906" s="3" t="s">
        <v>17</v>
      </c>
      <c r="E906" s="3" t="s">
        <v>624</v>
      </c>
      <c r="F906" s="3" t="s">
        <v>50</v>
      </c>
      <c r="G906" s="5">
        <v>316617.09999999998</v>
      </c>
      <c r="H906" s="5">
        <v>320068.09999999998</v>
      </c>
      <c r="I906" s="5">
        <v>319991.90000000002</v>
      </c>
    </row>
    <row r="907" spans="1:9" x14ac:dyDescent="0.25">
      <c r="A907" s="203" t="s">
        <v>10</v>
      </c>
      <c r="B907" s="3"/>
      <c r="C907" s="3" t="s">
        <v>63</v>
      </c>
      <c r="D907" s="3" t="s">
        <v>17</v>
      </c>
      <c r="E907" s="3" t="s">
        <v>624</v>
      </c>
      <c r="F907" s="3" t="s">
        <v>37</v>
      </c>
      <c r="G907" s="5">
        <v>65.5</v>
      </c>
      <c r="H907" s="5">
        <v>65.5</v>
      </c>
      <c r="I907" s="5">
        <v>65.5</v>
      </c>
    </row>
    <row r="908" spans="1:9" ht="37.5" customHeight="1" x14ac:dyDescent="0.25">
      <c r="A908" s="203" t="s">
        <v>626</v>
      </c>
      <c r="B908" s="3"/>
      <c r="C908" s="3" t="s">
        <v>63</v>
      </c>
      <c r="D908" s="3" t="s">
        <v>17</v>
      </c>
      <c r="E908" s="3" t="s">
        <v>627</v>
      </c>
      <c r="F908" s="3"/>
      <c r="G908" s="5">
        <f>G909</f>
        <v>40155.199999999997</v>
      </c>
      <c r="H908" s="5">
        <f t="shared" ref="H908:I908" si="445">H909</f>
        <v>0</v>
      </c>
      <c r="I908" s="5">
        <f t="shared" si="445"/>
        <v>0</v>
      </c>
    </row>
    <row r="909" spans="1:9" x14ac:dyDescent="0.25">
      <c r="A909" s="203" t="s">
        <v>18</v>
      </c>
      <c r="B909" s="3"/>
      <c r="C909" s="3" t="s">
        <v>63</v>
      </c>
      <c r="D909" s="3" t="s">
        <v>17</v>
      </c>
      <c r="E909" s="3" t="s">
        <v>708</v>
      </c>
      <c r="F909" s="3"/>
      <c r="G909" s="5">
        <f>G911+G910</f>
        <v>40155.199999999997</v>
      </c>
      <c r="H909" s="5">
        <f t="shared" ref="H909:I909" si="446">H911+H910</f>
        <v>0</v>
      </c>
      <c r="I909" s="5">
        <f t="shared" si="446"/>
        <v>0</v>
      </c>
    </row>
    <row r="910" spans="1:9" ht="31.5" x14ac:dyDescent="0.25">
      <c r="A910" s="203" t="s">
        <v>22</v>
      </c>
      <c r="B910" s="3"/>
      <c r="C910" s="3" t="s">
        <v>63</v>
      </c>
      <c r="D910" s="3" t="s">
        <v>17</v>
      </c>
      <c r="E910" s="3" t="s">
        <v>708</v>
      </c>
      <c r="F910" s="3" t="s">
        <v>32</v>
      </c>
      <c r="G910" s="5">
        <f>200.5</f>
        <v>200.5</v>
      </c>
      <c r="H910" s="5"/>
      <c r="I910" s="5"/>
    </row>
    <row r="911" spans="1:9" ht="31.5" x14ac:dyDescent="0.25">
      <c r="A911" s="203" t="s">
        <v>625</v>
      </c>
      <c r="B911" s="3"/>
      <c r="C911" s="3" t="s">
        <v>63</v>
      </c>
      <c r="D911" s="3" t="s">
        <v>17</v>
      </c>
      <c r="E911" s="3" t="s">
        <v>708</v>
      </c>
      <c r="F911" s="3" t="s">
        <v>50</v>
      </c>
      <c r="G911" s="5">
        <v>39954.699999999997</v>
      </c>
      <c r="H911" s="5"/>
      <c r="I911" s="5"/>
    </row>
    <row r="912" spans="1:9" ht="31.5" x14ac:dyDescent="0.25">
      <c r="A912" s="203" t="s">
        <v>426</v>
      </c>
      <c r="B912" s="3"/>
      <c r="C912" s="3" t="s">
        <v>63</v>
      </c>
      <c r="D912" s="3" t="s">
        <v>17</v>
      </c>
      <c r="E912" s="20" t="s">
        <v>283</v>
      </c>
      <c r="F912" s="3"/>
      <c r="G912" s="5">
        <f>G913</f>
        <v>890</v>
      </c>
      <c r="H912" s="5">
        <f t="shared" ref="H912:I915" si="447">H913</f>
        <v>2070</v>
      </c>
      <c r="I912" s="5">
        <f t="shared" si="447"/>
        <v>2070</v>
      </c>
    </row>
    <row r="913" spans="1:9" x14ac:dyDescent="0.25">
      <c r="A913" s="2" t="s">
        <v>164</v>
      </c>
      <c r="B913" s="3"/>
      <c r="C913" s="3" t="s">
        <v>63</v>
      </c>
      <c r="D913" s="3" t="s">
        <v>17</v>
      </c>
      <c r="E913" s="20" t="s">
        <v>427</v>
      </c>
      <c r="F913" s="3"/>
      <c r="G913" s="5">
        <f>G914</f>
        <v>890</v>
      </c>
      <c r="H913" s="5">
        <f t="shared" si="447"/>
        <v>2070</v>
      </c>
      <c r="I913" s="5">
        <f t="shared" si="447"/>
        <v>2070</v>
      </c>
    </row>
    <row r="914" spans="1:9" ht="31.5" x14ac:dyDescent="0.25">
      <c r="A914" s="115" t="s">
        <v>628</v>
      </c>
      <c r="B914" s="3"/>
      <c r="C914" s="3" t="s">
        <v>63</v>
      </c>
      <c r="D914" s="3" t="s">
        <v>17</v>
      </c>
      <c r="E914" s="20" t="s">
        <v>428</v>
      </c>
      <c r="F914" s="3"/>
      <c r="G914" s="5">
        <f>G915</f>
        <v>890</v>
      </c>
      <c r="H914" s="5">
        <f t="shared" si="447"/>
        <v>2070</v>
      </c>
      <c r="I914" s="5">
        <f t="shared" si="447"/>
        <v>2070</v>
      </c>
    </row>
    <row r="915" spans="1:9" ht="78.75" x14ac:dyDescent="0.25">
      <c r="A915" s="203" t="s">
        <v>462</v>
      </c>
      <c r="B915" s="3"/>
      <c r="C915" s="3" t="s">
        <v>63</v>
      </c>
      <c r="D915" s="3" t="s">
        <v>17</v>
      </c>
      <c r="E915" s="20" t="s">
        <v>463</v>
      </c>
      <c r="F915" s="3"/>
      <c r="G915" s="5">
        <f>G916</f>
        <v>890</v>
      </c>
      <c r="H915" s="5">
        <f t="shared" si="447"/>
        <v>2070</v>
      </c>
      <c r="I915" s="5">
        <f t="shared" si="447"/>
        <v>2070</v>
      </c>
    </row>
    <row r="916" spans="1:9" x14ac:dyDescent="0.25">
      <c r="A916" s="203" t="s">
        <v>10</v>
      </c>
      <c r="B916" s="3"/>
      <c r="C916" s="3" t="s">
        <v>63</v>
      </c>
      <c r="D916" s="3" t="s">
        <v>17</v>
      </c>
      <c r="E916" s="20" t="s">
        <v>463</v>
      </c>
      <c r="F916" s="3" t="s">
        <v>37</v>
      </c>
      <c r="G916" s="5">
        <v>890</v>
      </c>
      <c r="H916" s="7">
        <v>2070</v>
      </c>
      <c r="I916" s="7">
        <v>2070</v>
      </c>
    </row>
    <row r="917" spans="1:9" x14ac:dyDescent="0.25">
      <c r="A917" s="203" t="s">
        <v>79</v>
      </c>
      <c r="B917" s="88"/>
      <c r="C917" s="3" t="s">
        <v>63</v>
      </c>
      <c r="D917" s="3" t="s">
        <v>20</v>
      </c>
      <c r="E917" s="3"/>
      <c r="F917" s="3"/>
      <c r="G917" s="5">
        <f>G923+G918</f>
        <v>14327.7</v>
      </c>
      <c r="H917" s="5">
        <f t="shared" ref="H917:I917" si="448">H923+H918</f>
        <v>72673.3</v>
      </c>
      <c r="I917" s="5">
        <f t="shared" si="448"/>
        <v>148946.69999999998</v>
      </c>
    </row>
    <row r="918" spans="1:9" s="97" customFormat="1" ht="31.5" x14ac:dyDescent="0.25">
      <c r="A918" s="130" t="s">
        <v>216</v>
      </c>
      <c r="B918" s="98"/>
      <c r="C918" s="98" t="s">
        <v>63</v>
      </c>
      <c r="D918" s="98" t="s">
        <v>20</v>
      </c>
      <c r="E918" s="98" t="s">
        <v>215</v>
      </c>
      <c r="F918" s="98"/>
      <c r="G918" s="99">
        <f>G919</f>
        <v>684.5</v>
      </c>
      <c r="H918" s="99">
        <f t="shared" ref="H918:I921" si="449">H919</f>
        <v>639.9</v>
      </c>
      <c r="I918" s="99">
        <f t="shared" si="449"/>
        <v>639.9</v>
      </c>
    </row>
    <row r="919" spans="1:9" x14ac:dyDescent="0.25">
      <c r="A919" s="203" t="s">
        <v>164</v>
      </c>
      <c r="B919" s="3"/>
      <c r="C919" s="3" t="s">
        <v>63</v>
      </c>
      <c r="D919" s="3" t="s">
        <v>20</v>
      </c>
      <c r="E919" s="20" t="s">
        <v>217</v>
      </c>
      <c r="F919" s="3"/>
      <c r="G919" s="5">
        <f>G920</f>
        <v>684.5</v>
      </c>
      <c r="H919" s="5">
        <f t="shared" si="449"/>
        <v>639.9</v>
      </c>
      <c r="I919" s="5">
        <f t="shared" si="449"/>
        <v>639.9</v>
      </c>
    </row>
    <row r="920" spans="1:9" ht="31.5" x14ac:dyDescent="0.25">
      <c r="A920" s="114" t="s">
        <v>355</v>
      </c>
      <c r="B920" s="3"/>
      <c r="C920" s="3" t="s">
        <v>63</v>
      </c>
      <c r="D920" s="3" t="s">
        <v>20</v>
      </c>
      <c r="E920" s="20" t="s">
        <v>356</v>
      </c>
      <c r="F920" s="3"/>
      <c r="G920" s="5">
        <f>G921</f>
        <v>684.5</v>
      </c>
      <c r="H920" s="5">
        <f t="shared" si="449"/>
        <v>639.9</v>
      </c>
      <c r="I920" s="5">
        <f t="shared" si="449"/>
        <v>639.9</v>
      </c>
    </row>
    <row r="921" spans="1:9" ht="31.5" x14ac:dyDescent="0.25">
      <c r="A921" s="203" t="s">
        <v>629</v>
      </c>
      <c r="B921" s="3"/>
      <c r="C921" s="3" t="s">
        <v>63</v>
      </c>
      <c r="D921" s="3" t="s">
        <v>20</v>
      </c>
      <c r="E921" s="20" t="s">
        <v>630</v>
      </c>
      <c r="F921" s="3"/>
      <c r="G921" s="5">
        <f>G922</f>
        <v>684.5</v>
      </c>
      <c r="H921" s="5">
        <f t="shared" si="449"/>
        <v>639.9</v>
      </c>
      <c r="I921" s="5">
        <f t="shared" si="449"/>
        <v>639.9</v>
      </c>
    </row>
    <row r="922" spans="1:9" ht="31.5" x14ac:dyDescent="0.25">
      <c r="A922" s="203" t="s">
        <v>91</v>
      </c>
      <c r="B922" s="3"/>
      <c r="C922" s="3" t="s">
        <v>63</v>
      </c>
      <c r="D922" s="3" t="s">
        <v>20</v>
      </c>
      <c r="E922" s="20" t="s">
        <v>630</v>
      </c>
      <c r="F922" s="3" t="s">
        <v>50</v>
      </c>
      <c r="G922" s="5">
        <v>684.5</v>
      </c>
      <c r="H922" s="5">
        <v>639.9</v>
      </c>
      <c r="I922" s="5">
        <v>639.9</v>
      </c>
    </row>
    <row r="923" spans="1:9" s="97" customFormat="1" ht="31.5" x14ac:dyDescent="0.25">
      <c r="A923" s="89" t="s">
        <v>117</v>
      </c>
      <c r="B923" s="98"/>
      <c r="C923" s="98" t="s">
        <v>63</v>
      </c>
      <c r="D923" s="98" t="s">
        <v>20</v>
      </c>
      <c r="E923" s="98" t="s">
        <v>282</v>
      </c>
      <c r="F923" s="98"/>
      <c r="G923" s="99">
        <f>G924</f>
        <v>13643.2</v>
      </c>
      <c r="H923" s="99">
        <f t="shared" ref="H923:I923" si="450">H924</f>
        <v>72033.400000000009</v>
      </c>
      <c r="I923" s="99">
        <f t="shared" si="450"/>
        <v>148306.79999999999</v>
      </c>
    </row>
    <row r="924" spans="1:9" x14ac:dyDescent="0.25">
      <c r="A924" s="116" t="s">
        <v>207</v>
      </c>
      <c r="B924" s="3"/>
      <c r="C924" s="3" t="s">
        <v>63</v>
      </c>
      <c r="D924" s="3" t="s">
        <v>20</v>
      </c>
      <c r="E924" s="3" t="s">
        <v>631</v>
      </c>
      <c r="F924" s="3"/>
      <c r="G924" s="5">
        <f>G925+G947+G944</f>
        <v>13643.2</v>
      </c>
      <c r="H924" s="5">
        <f t="shared" ref="H924:I924" si="451">H925+H947+H944</f>
        <v>72033.400000000009</v>
      </c>
      <c r="I924" s="5">
        <f t="shared" si="451"/>
        <v>148306.79999999999</v>
      </c>
    </row>
    <row r="925" spans="1:9" ht="31.5" x14ac:dyDescent="0.25">
      <c r="A925" s="117" t="s">
        <v>693</v>
      </c>
      <c r="B925" s="3"/>
      <c r="C925" s="3" t="s">
        <v>63</v>
      </c>
      <c r="D925" s="3" t="s">
        <v>20</v>
      </c>
      <c r="E925" s="3" t="s">
        <v>632</v>
      </c>
      <c r="F925" s="3"/>
      <c r="G925" s="5">
        <f>G926+G928+G931+G933+G935+G937+G939+G942</f>
        <v>13643.2</v>
      </c>
      <c r="H925" s="5">
        <f t="shared" ref="H925:I925" si="452">H926+H928+H931+H933+H935+H937+H939+H942</f>
        <v>13171.8</v>
      </c>
      <c r="I925" s="5">
        <f t="shared" si="452"/>
        <v>13171.8</v>
      </c>
    </row>
    <row r="926" spans="1:9" ht="31.5" x14ac:dyDescent="0.25">
      <c r="A926" s="118" t="s">
        <v>633</v>
      </c>
      <c r="B926" s="3"/>
      <c r="C926" s="3" t="s">
        <v>63</v>
      </c>
      <c r="D926" s="3" t="s">
        <v>20</v>
      </c>
      <c r="E926" s="3" t="s">
        <v>634</v>
      </c>
      <c r="F926" s="3"/>
      <c r="G926" s="5">
        <f>G927</f>
        <v>1502.5</v>
      </c>
      <c r="H926" s="5">
        <f t="shared" ref="H926:I926" si="453">H927</f>
        <v>1451.3</v>
      </c>
      <c r="I926" s="5">
        <f t="shared" si="453"/>
        <v>1451.3</v>
      </c>
    </row>
    <row r="927" spans="1:9" ht="31.5" x14ac:dyDescent="0.25">
      <c r="A927" s="203" t="s">
        <v>625</v>
      </c>
      <c r="B927" s="3"/>
      <c r="C927" s="3" t="s">
        <v>63</v>
      </c>
      <c r="D927" s="3" t="s">
        <v>20</v>
      </c>
      <c r="E927" s="3" t="s">
        <v>634</v>
      </c>
      <c r="F927" s="3" t="s">
        <v>50</v>
      </c>
      <c r="G927" s="5">
        <v>1502.5</v>
      </c>
      <c r="H927" s="5">
        <v>1451.3</v>
      </c>
      <c r="I927" s="5">
        <v>1451.3</v>
      </c>
    </row>
    <row r="928" spans="1:9" ht="31.5" x14ac:dyDescent="0.25">
      <c r="A928" s="118" t="s">
        <v>635</v>
      </c>
      <c r="B928" s="3"/>
      <c r="C928" s="3" t="s">
        <v>63</v>
      </c>
      <c r="D928" s="3" t="s">
        <v>20</v>
      </c>
      <c r="E928" s="3" t="s">
        <v>636</v>
      </c>
      <c r="F928" s="3"/>
      <c r="G928" s="5">
        <f>G929+G930</f>
        <v>4860.8</v>
      </c>
      <c r="H928" s="5">
        <f t="shared" ref="H928:I928" si="454">H930</f>
        <v>4663.1000000000004</v>
      </c>
      <c r="I928" s="5">
        <f t="shared" si="454"/>
        <v>4663.1000000000004</v>
      </c>
    </row>
    <row r="929" spans="1:9" ht="31.5" x14ac:dyDescent="0.25">
      <c r="A929" s="203" t="s">
        <v>22</v>
      </c>
      <c r="B929" s="3"/>
      <c r="C929" s="3" t="s">
        <v>63</v>
      </c>
      <c r="D929" s="3" t="s">
        <v>20</v>
      </c>
      <c r="E929" s="3" t="s">
        <v>636</v>
      </c>
      <c r="F929" s="3" t="s">
        <v>32</v>
      </c>
      <c r="G929" s="5">
        <v>500</v>
      </c>
      <c r="H929" s="5"/>
      <c r="I929" s="5"/>
    </row>
    <row r="930" spans="1:9" ht="31.5" x14ac:dyDescent="0.25">
      <c r="A930" s="203" t="s">
        <v>625</v>
      </c>
      <c r="B930" s="3"/>
      <c r="C930" s="3" t="s">
        <v>63</v>
      </c>
      <c r="D930" s="3" t="s">
        <v>20</v>
      </c>
      <c r="E930" s="3" t="s">
        <v>636</v>
      </c>
      <c r="F930" s="3" t="s">
        <v>50</v>
      </c>
      <c r="G930" s="5">
        <v>4360.8</v>
      </c>
      <c r="H930" s="5">
        <v>4663.1000000000004</v>
      </c>
      <c r="I930" s="5">
        <v>4663.1000000000004</v>
      </c>
    </row>
    <row r="931" spans="1:9" ht="31.5" x14ac:dyDescent="0.25">
      <c r="A931" s="118" t="s">
        <v>637</v>
      </c>
      <c r="B931" s="3"/>
      <c r="C931" s="3" t="s">
        <v>63</v>
      </c>
      <c r="D931" s="3" t="s">
        <v>20</v>
      </c>
      <c r="E931" s="3" t="s">
        <v>638</v>
      </c>
      <c r="F931" s="3"/>
      <c r="G931" s="5">
        <f>G932</f>
        <v>3004.9</v>
      </c>
      <c r="H931" s="5">
        <f t="shared" ref="H931:I931" si="455">H932</f>
        <v>2902.6</v>
      </c>
      <c r="I931" s="5">
        <f t="shared" si="455"/>
        <v>2902.6</v>
      </c>
    </row>
    <row r="932" spans="1:9" ht="31.5" x14ac:dyDescent="0.25">
      <c r="A932" s="203" t="s">
        <v>625</v>
      </c>
      <c r="B932" s="3"/>
      <c r="C932" s="3" t="s">
        <v>63</v>
      </c>
      <c r="D932" s="3" t="s">
        <v>20</v>
      </c>
      <c r="E932" s="3" t="s">
        <v>638</v>
      </c>
      <c r="F932" s="3" t="s">
        <v>50</v>
      </c>
      <c r="G932" s="5">
        <v>3004.9</v>
      </c>
      <c r="H932" s="5">
        <v>2902.6</v>
      </c>
      <c r="I932" s="5">
        <v>2902.6</v>
      </c>
    </row>
    <row r="933" spans="1:9" ht="47.25" x14ac:dyDescent="0.25">
      <c r="A933" s="118" t="s">
        <v>639</v>
      </c>
      <c r="B933" s="3"/>
      <c r="C933" s="3" t="s">
        <v>63</v>
      </c>
      <c r="D933" s="3" t="s">
        <v>20</v>
      </c>
      <c r="E933" s="3" t="s">
        <v>640</v>
      </c>
      <c r="F933" s="3"/>
      <c r="G933" s="5">
        <f>G934</f>
        <v>1502.4</v>
      </c>
      <c r="H933" s="5">
        <f t="shared" ref="H933:I933" si="456">H934</f>
        <v>1451.2</v>
      </c>
      <c r="I933" s="5">
        <f t="shared" si="456"/>
        <v>1451.2</v>
      </c>
    </row>
    <row r="934" spans="1:9" ht="31.5" x14ac:dyDescent="0.25">
      <c r="A934" s="203" t="s">
        <v>22</v>
      </c>
      <c r="B934" s="3"/>
      <c r="C934" s="3" t="s">
        <v>63</v>
      </c>
      <c r="D934" s="3" t="s">
        <v>20</v>
      </c>
      <c r="E934" s="3" t="s">
        <v>640</v>
      </c>
      <c r="F934" s="3" t="s">
        <v>32</v>
      </c>
      <c r="G934" s="5">
        <v>1502.4</v>
      </c>
      <c r="H934" s="5">
        <v>1451.2</v>
      </c>
      <c r="I934" s="5">
        <v>1451.2</v>
      </c>
    </row>
    <row r="935" spans="1:9" ht="31.5" x14ac:dyDescent="0.25">
      <c r="A935" s="118" t="s">
        <v>641</v>
      </c>
      <c r="B935" s="3"/>
      <c r="C935" s="3" t="s">
        <v>63</v>
      </c>
      <c r="D935" s="3" t="s">
        <v>20</v>
      </c>
      <c r="E935" s="3" t="s">
        <v>642</v>
      </c>
      <c r="F935" s="3"/>
      <c r="G935" s="5">
        <f>G936</f>
        <v>1502.5</v>
      </c>
      <c r="H935" s="5">
        <f t="shared" ref="H935:I935" si="457">H936</f>
        <v>1451.3</v>
      </c>
      <c r="I935" s="5">
        <f t="shared" si="457"/>
        <v>1451.3</v>
      </c>
    </row>
    <row r="936" spans="1:9" ht="31.5" x14ac:dyDescent="0.25">
      <c r="A936" s="203" t="s">
        <v>91</v>
      </c>
      <c r="B936" s="3"/>
      <c r="C936" s="3" t="s">
        <v>63</v>
      </c>
      <c r="D936" s="3" t="s">
        <v>20</v>
      </c>
      <c r="E936" s="3" t="s">
        <v>642</v>
      </c>
      <c r="F936" s="3" t="s">
        <v>50</v>
      </c>
      <c r="G936" s="5">
        <v>1502.5</v>
      </c>
      <c r="H936" s="5">
        <v>1451.3</v>
      </c>
      <c r="I936" s="5">
        <v>1451.3</v>
      </c>
    </row>
    <row r="937" spans="1:9" ht="31.5" x14ac:dyDescent="0.25">
      <c r="A937" s="118" t="s">
        <v>694</v>
      </c>
      <c r="B937" s="3"/>
      <c r="C937" s="3" t="s">
        <v>63</v>
      </c>
      <c r="D937" s="3" t="s">
        <v>20</v>
      </c>
      <c r="E937" s="3" t="s">
        <v>643</v>
      </c>
      <c r="F937" s="3"/>
      <c r="G937" s="5">
        <f>G938</f>
        <v>474.7</v>
      </c>
      <c r="H937" s="5">
        <f t="shared" ref="H937:I937" si="458">H938</f>
        <v>456.9</v>
      </c>
      <c r="I937" s="5">
        <f t="shared" si="458"/>
        <v>456.9</v>
      </c>
    </row>
    <row r="938" spans="1:9" ht="31.5" x14ac:dyDescent="0.25">
      <c r="A938" s="203" t="s">
        <v>91</v>
      </c>
      <c r="B938" s="3"/>
      <c r="C938" s="3" t="s">
        <v>63</v>
      </c>
      <c r="D938" s="3" t="s">
        <v>20</v>
      </c>
      <c r="E938" s="3" t="s">
        <v>643</v>
      </c>
      <c r="F938" s="3" t="s">
        <v>50</v>
      </c>
      <c r="G938" s="5">
        <v>474.7</v>
      </c>
      <c r="H938" s="5">
        <v>456.9</v>
      </c>
      <c r="I938" s="5">
        <v>456.9</v>
      </c>
    </row>
    <row r="939" spans="1:9" ht="47.25" x14ac:dyDescent="0.25">
      <c r="A939" s="118" t="s">
        <v>867</v>
      </c>
      <c r="B939" s="3"/>
      <c r="C939" s="3" t="s">
        <v>63</v>
      </c>
      <c r="D939" s="3" t="s">
        <v>20</v>
      </c>
      <c r="E939" s="3" t="s">
        <v>644</v>
      </c>
      <c r="F939" s="3"/>
      <c r="G939" s="5">
        <f>G940+G941</f>
        <v>80.099999999999994</v>
      </c>
      <c r="H939" s="5">
        <f t="shared" ref="H939:I939" si="459">H941</f>
        <v>80.099999999999994</v>
      </c>
      <c r="I939" s="5">
        <f t="shared" si="459"/>
        <v>80.099999999999994</v>
      </c>
    </row>
    <row r="940" spans="1:9" ht="31.5" x14ac:dyDescent="0.25">
      <c r="A940" s="203" t="s">
        <v>22</v>
      </c>
      <c r="B940" s="3"/>
      <c r="C940" s="3" t="s">
        <v>63</v>
      </c>
      <c r="D940" s="3" t="s">
        <v>20</v>
      </c>
      <c r="E940" s="3" t="s">
        <v>644</v>
      </c>
      <c r="F940" s="3" t="s">
        <v>32</v>
      </c>
      <c r="G940" s="5">
        <v>16</v>
      </c>
      <c r="H940" s="5"/>
      <c r="I940" s="5"/>
    </row>
    <row r="941" spans="1:9" ht="31.5" x14ac:dyDescent="0.25">
      <c r="A941" s="203" t="s">
        <v>91</v>
      </c>
      <c r="B941" s="3"/>
      <c r="C941" s="3" t="s">
        <v>63</v>
      </c>
      <c r="D941" s="3" t="s">
        <v>20</v>
      </c>
      <c r="E941" s="3" t="s">
        <v>644</v>
      </c>
      <c r="F941" s="3" t="s">
        <v>50</v>
      </c>
      <c r="G941" s="5">
        <v>64.099999999999994</v>
      </c>
      <c r="H941" s="5">
        <v>80.099999999999994</v>
      </c>
      <c r="I941" s="5">
        <v>80.099999999999994</v>
      </c>
    </row>
    <row r="942" spans="1:9" ht="78.75" x14ac:dyDescent="0.25">
      <c r="A942" s="119" t="s">
        <v>695</v>
      </c>
      <c r="B942" s="3"/>
      <c r="C942" s="3" t="s">
        <v>63</v>
      </c>
      <c r="D942" s="3" t="s">
        <v>20</v>
      </c>
      <c r="E942" s="3" t="s">
        <v>645</v>
      </c>
      <c r="F942" s="3"/>
      <c r="G942" s="5">
        <f>G943</f>
        <v>715.3</v>
      </c>
      <c r="H942" s="5">
        <f t="shared" ref="H942:I942" si="460">H943</f>
        <v>715.3</v>
      </c>
      <c r="I942" s="5">
        <f t="shared" si="460"/>
        <v>715.3</v>
      </c>
    </row>
    <row r="943" spans="1:9" ht="31.5" x14ac:dyDescent="0.25">
      <c r="A943" s="203" t="s">
        <v>22</v>
      </c>
      <c r="B943" s="3"/>
      <c r="C943" s="3" t="s">
        <v>63</v>
      </c>
      <c r="D943" s="3" t="s">
        <v>20</v>
      </c>
      <c r="E943" s="3" t="s">
        <v>645</v>
      </c>
      <c r="F943" s="3" t="s">
        <v>32</v>
      </c>
      <c r="G943" s="5">
        <v>715.3</v>
      </c>
      <c r="H943" s="5">
        <v>715.3</v>
      </c>
      <c r="I943" s="5">
        <v>715.3</v>
      </c>
    </row>
    <row r="944" spans="1:9" x14ac:dyDescent="0.25">
      <c r="A944" s="140" t="s">
        <v>779</v>
      </c>
      <c r="B944" s="3"/>
      <c r="C944" s="3" t="s">
        <v>63</v>
      </c>
      <c r="D944" s="3" t="s">
        <v>20</v>
      </c>
      <c r="E944" s="3" t="s">
        <v>780</v>
      </c>
      <c r="F944" s="3"/>
      <c r="G944" s="5">
        <f>G945</f>
        <v>0</v>
      </c>
      <c r="H944" s="5">
        <f t="shared" ref="H944:I945" si="461">H945</f>
        <v>12012</v>
      </c>
      <c r="I944" s="5">
        <f t="shared" si="461"/>
        <v>0</v>
      </c>
    </row>
    <row r="945" spans="1:9" x14ac:dyDescent="0.25">
      <c r="A945" s="203" t="s">
        <v>781</v>
      </c>
      <c r="B945" s="3"/>
      <c r="C945" s="3" t="s">
        <v>63</v>
      </c>
      <c r="D945" s="3" t="s">
        <v>20</v>
      </c>
      <c r="E945" s="3" t="s">
        <v>782</v>
      </c>
      <c r="F945" s="3"/>
      <c r="G945" s="5">
        <f>G946</f>
        <v>0</v>
      </c>
      <c r="H945" s="5">
        <f t="shared" si="461"/>
        <v>12012</v>
      </c>
      <c r="I945" s="5">
        <f t="shared" si="461"/>
        <v>0</v>
      </c>
    </row>
    <row r="946" spans="1:9" ht="31.5" x14ac:dyDescent="0.25">
      <c r="A946" s="203" t="s">
        <v>91</v>
      </c>
      <c r="B946" s="3"/>
      <c r="C946" s="3" t="s">
        <v>63</v>
      </c>
      <c r="D946" s="3" t="s">
        <v>20</v>
      </c>
      <c r="E946" s="3" t="s">
        <v>782</v>
      </c>
      <c r="F946" s="3" t="s">
        <v>50</v>
      </c>
      <c r="G946" s="5">
        <v>0</v>
      </c>
      <c r="H946" s="5">
        <f>12000+12</f>
        <v>12012</v>
      </c>
      <c r="I946" s="5">
        <v>0</v>
      </c>
    </row>
    <row r="947" spans="1:9" x14ac:dyDescent="0.25">
      <c r="A947" s="117" t="s">
        <v>672</v>
      </c>
      <c r="B947" s="3"/>
      <c r="C947" s="3" t="s">
        <v>63</v>
      </c>
      <c r="D947" s="3" t="s">
        <v>20</v>
      </c>
      <c r="E947" s="3" t="s">
        <v>646</v>
      </c>
      <c r="F947" s="3"/>
      <c r="G947" s="5">
        <f>G948+G950</f>
        <v>0</v>
      </c>
      <c r="H947" s="5">
        <f t="shared" ref="H947:I947" si="462">H948+H950</f>
        <v>46849.600000000006</v>
      </c>
      <c r="I947" s="5">
        <f t="shared" si="462"/>
        <v>135135</v>
      </c>
    </row>
    <row r="948" spans="1:9" ht="31.5" x14ac:dyDescent="0.25">
      <c r="A948" s="117" t="s">
        <v>783</v>
      </c>
      <c r="B948" s="3"/>
      <c r="C948" s="3" t="s">
        <v>63</v>
      </c>
      <c r="D948" s="3" t="s">
        <v>20</v>
      </c>
      <c r="E948" s="3" t="s">
        <v>784</v>
      </c>
      <c r="F948" s="3"/>
      <c r="G948" s="5">
        <f>G949</f>
        <v>0</v>
      </c>
      <c r="H948" s="5">
        <f t="shared" ref="H948:I948" si="463">H949</f>
        <v>0</v>
      </c>
      <c r="I948" s="5">
        <f t="shared" si="463"/>
        <v>135135</v>
      </c>
    </row>
    <row r="949" spans="1:9" ht="31.5" x14ac:dyDescent="0.25">
      <c r="A949" s="203" t="s">
        <v>91</v>
      </c>
      <c r="B949" s="3"/>
      <c r="C949" s="3" t="s">
        <v>63</v>
      </c>
      <c r="D949" s="3" t="s">
        <v>20</v>
      </c>
      <c r="E949" s="3" t="s">
        <v>784</v>
      </c>
      <c r="F949" s="3" t="s">
        <v>50</v>
      </c>
      <c r="G949" s="5">
        <v>0</v>
      </c>
      <c r="H949" s="5">
        <v>0</v>
      </c>
      <c r="I949" s="5">
        <f>135000+135</f>
        <v>135135</v>
      </c>
    </row>
    <row r="950" spans="1:9" ht="63" x14ac:dyDescent="0.25">
      <c r="A950" s="106" t="s">
        <v>932</v>
      </c>
      <c r="B950" s="76"/>
      <c r="C950" s="76" t="s">
        <v>63</v>
      </c>
      <c r="D950" s="76" t="s">
        <v>20</v>
      </c>
      <c r="E950" s="76" t="s">
        <v>647</v>
      </c>
      <c r="F950" s="76"/>
      <c r="G950" s="5">
        <f>G951</f>
        <v>0</v>
      </c>
      <c r="H950" s="5">
        <f t="shared" ref="H950:I950" si="464">H951</f>
        <v>46849.600000000006</v>
      </c>
      <c r="I950" s="5">
        <f t="shared" si="464"/>
        <v>0</v>
      </c>
    </row>
    <row r="951" spans="1:9" ht="31.5" x14ac:dyDescent="0.25">
      <c r="A951" s="75" t="s">
        <v>625</v>
      </c>
      <c r="B951" s="76"/>
      <c r="C951" s="76" t="s">
        <v>63</v>
      </c>
      <c r="D951" s="76" t="s">
        <v>20</v>
      </c>
      <c r="E951" s="76" t="s">
        <v>647</v>
      </c>
      <c r="F951" s="76" t="s">
        <v>50</v>
      </c>
      <c r="G951" s="5">
        <v>0</v>
      </c>
      <c r="H951" s="5">
        <f>46802.8+46.8</f>
        <v>46849.600000000006</v>
      </c>
      <c r="I951" s="5">
        <v>0</v>
      </c>
    </row>
    <row r="952" spans="1:9" x14ac:dyDescent="0.25">
      <c r="A952" s="116" t="s">
        <v>80</v>
      </c>
      <c r="B952" s="3"/>
      <c r="C952" s="3" t="s">
        <v>63</v>
      </c>
      <c r="D952" s="3" t="s">
        <v>24</v>
      </c>
      <c r="E952" s="3"/>
      <c r="F952" s="3"/>
      <c r="G952" s="5">
        <f>G953</f>
        <v>14291.5</v>
      </c>
      <c r="H952" s="5">
        <f t="shared" ref="H952:I953" si="465">H953</f>
        <v>9567</v>
      </c>
      <c r="I952" s="5">
        <f t="shared" si="465"/>
        <v>9695.7000000000007</v>
      </c>
    </row>
    <row r="953" spans="1:9" s="97" customFormat="1" ht="31.5" x14ac:dyDescent="0.25">
      <c r="A953" s="89" t="s">
        <v>117</v>
      </c>
      <c r="B953" s="98"/>
      <c r="C953" s="98" t="s">
        <v>63</v>
      </c>
      <c r="D953" s="98" t="s">
        <v>24</v>
      </c>
      <c r="E953" s="98" t="s">
        <v>282</v>
      </c>
      <c r="F953" s="98"/>
      <c r="G953" s="99">
        <f>G954</f>
        <v>14291.5</v>
      </c>
      <c r="H953" s="99">
        <f t="shared" si="465"/>
        <v>9567</v>
      </c>
      <c r="I953" s="99">
        <f t="shared" si="465"/>
        <v>9695.7000000000007</v>
      </c>
    </row>
    <row r="954" spans="1:9" x14ac:dyDescent="0.25">
      <c r="A954" s="116" t="s">
        <v>207</v>
      </c>
      <c r="B954" s="3"/>
      <c r="C954" s="3" t="s">
        <v>63</v>
      </c>
      <c r="D954" s="3" t="s">
        <v>24</v>
      </c>
      <c r="E954" s="3" t="s">
        <v>631</v>
      </c>
      <c r="F954" s="3"/>
      <c r="G954" s="5">
        <f>G955+G959</f>
        <v>14291.5</v>
      </c>
      <c r="H954" s="5">
        <f t="shared" ref="H954:I954" si="466">H955+H959</f>
        <v>9567</v>
      </c>
      <c r="I954" s="5">
        <f t="shared" si="466"/>
        <v>9695.7000000000007</v>
      </c>
    </row>
    <row r="955" spans="1:9" ht="31.5" x14ac:dyDescent="0.25">
      <c r="A955" s="117" t="s">
        <v>693</v>
      </c>
      <c r="B955" s="3"/>
      <c r="C955" s="3" t="s">
        <v>63</v>
      </c>
      <c r="D955" s="3" t="s">
        <v>24</v>
      </c>
      <c r="E955" s="3" t="s">
        <v>632</v>
      </c>
      <c r="F955" s="3"/>
      <c r="G955" s="5">
        <f>G956</f>
        <v>5326.9</v>
      </c>
      <c r="H955" s="5">
        <f t="shared" ref="H955:I955" si="467">H956</f>
        <v>5096.6000000000004</v>
      </c>
      <c r="I955" s="5">
        <f t="shared" si="467"/>
        <v>5096.6000000000004</v>
      </c>
    </row>
    <row r="956" spans="1:9" ht="63" x14ac:dyDescent="0.25">
      <c r="A956" s="118" t="s">
        <v>649</v>
      </c>
      <c r="B956" s="3"/>
      <c r="C956" s="3" t="s">
        <v>63</v>
      </c>
      <c r="D956" s="3" t="s">
        <v>24</v>
      </c>
      <c r="E956" s="3" t="s">
        <v>650</v>
      </c>
      <c r="F956" s="3"/>
      <c r="G956" s="5">
        <f>G957+G958</f>
        <v>5326.9</v>
      </c>
      <c r="H956" s="5">
        <f>H958</f>
        <v>5096.6000000000004</v>
      </c>
      <c r="I956" s="5">
        <f>I958</f>
        <v>5096.6000000000004</v>
      </c>
    </row>
    <row r="957" spans="1:9" ht="31.5" x14ac:dyDescent="0.25">
      <c r="A957" s="203" t="s">
        <v>22</v>
      </c>
      <c r="B957" s="3"/>
      <c r="C957" s="3" t="s">
        <v>63</v>
      </c>
      <c r="D957" s="3" t="s">
        <v>24</v>
      </c>
      <c r="E957" s="3" t="s">
        <v>650</v>
      </c>
      <c r="F957" s="3" t="s">
        <v>32</v>
      </c>
      <c r="G957" s="5">
        <v>47</v>
      </c>
      <c r="H957" s="5"/>
      <c r="I957" s="5"/>
    </row>
    <row r="958" spans="1:9" ht="31.5" x14ac:dyDescent="0.25">
      <c r="A958" s="203" t="s">
        <v>91</v>
      </c>
      <c r="B958" s="3"/>
      <c r="C958" s="3" t="s">
        <v>63</v>
      </c>
      <c r="D958" s="3" t="s">
        <v>24</v>
      </c>
      <c r="E958" s="3" t="s">
        <v>650</v>
      </c>
      <c r="F958" s="3" t="s">
        <v>50</v>
      </c>
      <c r="G958" s="5">
        <v>5279.9</v>
      </c>
      <c r="H958" s="5">
        <v>5096.6000000000004</v>
      </c>
      <c r="I958" s="5">
        <v>5096.6000000000004</v>
      </c>
    </row>
    <row r="959" spans="1:9" x14ac:dyDescent="0.25">
      <c r="A959" s="140" t="s">
        <v>785</v>
      </c>
      <c r="B959" s="3"/>
      <c r="C959" s="3" t="s">
        <v>63</v>
      </c>
      <c r="D959" s="3" t="s">
        <v>24</v>
      </c>
      <c r="E959" s="3" t="s">
        <v>786</v>
      </c>
      <c r="F959" s="3"/>
      <c r="G959" s="5">
        <f>G960+G963</f>
        <v>8964.6</v>
      </c>
      <c r="H959" s="5">
        <f t="shared" ref="H959:I959" si="468">H960+H963</f>
        <v>4470.3999999999996</v>
      </c>
      <c r="I959" s="5">
        <f t="shared" si="468"/>
        <v>4599.1000000000004</v>
      </c>
    </row>
    <row r="960" spans="1:9" ht="31.5" x14ac:dyDescent="0.25">
      <c r="A960" s="118" t="s">
        <v>648</v>
      </c>
      <c r="B960" s="3"/>
      <c r="C960" s="3" t="s">
        <v>63</v>
      </c>
      <c r="D960" s="3" t="s">
        <v>24</v>
      </c>
      <c r="E960" s="3" t="s">
        <v>787</v>
      </c>
      <c r="F960" s="3"/>
      <c r="G960" s="5">
        <f>G961+G962</f>
        <v>4619.6000000000004</v>
      </c>
      <c r="H960" s="5">
        <f t="shared" ref="H960:I960" si="469">H961</f>
        <v>0</v>
      </c>
      <c r="I960" s="5">
        <f t="shared" si="469"/>
        <v>0</v>
      </c>
    </row>
    <row r="961" spans="1:9" ht="31.5" x14ac:dyDescent="0.25">
      <c r="A961" s="203" t="s">
        <v>91</v>
      </c>
      <c r="B961" s="3"/>
      <c r="C961" s="3" t="s">
        <v>63</v>
      </c>
      <c r="D961" s="3" t="s">
        <v>24</v>
      </c>
      <c r="E961" s="3" t="s">
        <v>787</v>
      </c>
      <c r="F961" s="3" t="s">
        <v>50</v>
      </c>
      <c r="G961" s="5">
        <v>3464.7</v>
      </c>
      <c r="H961" s="5"/>
      <c r="I961" s="5"/>
    </row>
    <row r="962" spans="1:9" x14ac:dyDescent="0.25">
      <c r="A962" s="203" t="s">
        <v>10</v>
      </c>
      <c r="B962" s="3"/>
      <c r="C962" s="3" t="s">
        <v>63</v>
      </c>
      <c r="D962" s="3" t="s">
        <v>24</v>
      </c>
      <c r="E962" s="3" t="s">
        <v>787</v>
      </c>
      <c r="F962" s="3" t="s">
        <v>37</v>
      </c>
      <c r="G962" s="5">
        <v>1154.9000000000001</v>
      </c>
      <c r="H962" s="5"/>
      <c r="I962" s="5"/>
    </row>
    <row r="963" spans="1:9" ht="78.75" x14ac:dyDescent="0.25">
      <c r="A963" s="139" t="s">
        <v>788</v>
      </c>
      <c r="B963" s="3"/>
      <c r="C963" s="3" t="s">
        <v>63</v>
      </c>
      <c r="D963" s="3" t="s">
        <v>24</v>
      </c>
      <c r="E963" s="3" t="s">
        <v>789</v>
      </c>
      <c r="F963" s="3"/>
      <c r="G963" s="5">
        <f>G964</f>
        <v>4345</v>
      </c>
      <c r="H963" s="5">
        <f t="shared" ref="H963:I963" si="470">H964</f>
        <v>4470.3999999999996</v>
      </c>
      <c r="I963" s="5">
        <f t="shared" si="470"/>
        <v>4599.1000000000004</v>
      </c>
    </row>
    <row r="964" spans="1:9" ht="31.5" x14ac:dyDescent="0.25">
      <c r="A964" s="203" t="s">
        <v>91</v>
      </c>
      <c r="B964" s="3"/>
      <c r="C964" s="3" t="s">
        <v>63</v>
      </c>
      <c r="D964" s="3" t="s">
        <v>24</v>
      </c>
      <c r="E964" s="3" t="s">
        <v>789</v>
      </c>
      <c r="F964" s="3" t="s">
        <v>50</v>
      </c>
      <c r="G964" s="5">
        <f>4340.7+4.3</f>
        <v>4345</v>
      </c>
      <c r="H964" s="5">
        <f>4465.9+4.5</f>
        <v>4470.3999999999996</v>
      </c>
      <c r="I964" s="5">
        <f>4594.5+4.6</f>
        <v>4599.1000000000004</v>
      </c>
    </row>
    <row r="965" spans="1:9" x14ac:dyDescent="0.25">
      <c r="A965" s="203" t="s">
        <v>81</v>
      </c>
      <c r="B965" s="52"/>
      <c r="C965" s="3" t="s">
        <v>63</v>
      </c>
      <c r="D965" s="3" t="s">
        <v>62</v>
      </c>
      <c r="E965" s="104"/>
      <c r="F965" s="3"/>
      <c r="G965" s="5">
        <f>G966</f>
        <v>15259.099999999999</v>
      </c>
      <c r="H965" s="5">
        <f t="shared" ref="H965:I967" si="471">H966</f>
        <v>13315.4</v>
      </c>
      <c r="I965" s="5">
        <f t="shared" si="471"/>
        <v>13315.4</v>
      </c>
    </row>
    <row r="966" spans="1:9" ht="31.5" x14ac:dyDescent="0.25">
      <c r="A966" s="89" t="s">
        <v>117</v>
      </c>
      <c r="B966" s="132"/>
      <c r="C966" s="98" t="s">
        <v>63</v>
      </c>
      <c r="D966" s="98" t="s">
        <v>62</v>
      </c>
      <c r="E966" s="133" t="s">
        <v>282</v>
      </c>
      <c r="F966" s="98"/>
      <c r="G966" s="99">
        <f>G967</f>
        <v>15259.099999999999</v>
      </c>
      <c r="H966" s="99">
        <f t="shared" si="471"/>
        <v>13315.4</v>
      </c>
      <c r="I966" s="99">
        <f t="shared" si="471"/>
        <v>13315.4</v>
      </c>
    </row>
    <row r="967" spans="1:9" x14ac:dyDescent="0.25">
      <c r="A967" s="203" t="s">
        <v>164</v>
      </c>
      <c r="B967" s="52"/>
      <c r="C967" s="3" t="s">
        <v>63</v>
      </c>
      <c r="D967" s="3" t="s">
        <v>62</v>
      </c>
      <c r="E967" s="104" t="s">
        <v>619</v>
      </c>
      <c r="F967" s="3"/>
      <c r="G967" s="5">
        <f>G968</f>
        <v>15259.099999999999</v>
      </c>
      <c r="H967" s="5">
        <f t="shared" si="471"/>
        <v>13315.4</v>
      </c>
      <c r="I967" s="5">
        <f t="shared" si="471"/>
        <v>13315.4</v>
      </c>
    </row>
    <row r="968" spans="1:9" ht="31.5" x14ac:dyDescent="0.25">
      <c r="A968" s="203" t="s">
        <v>651</v>
      </c>
      <c r="B968" s="52"/>
      <c r="C968" s="3" t="s">
        <v>63</v>
      </c>
      <c r="D968" s="3" t="s">
        <v>62</v>
      </c>
      <c r="E968" s="104" t="s">
        <v>652</v>
      </c>
      <c r="F968" s="3"/>
      <c r="G968" s="5">
        <f>G969+G972+G975+G977</f>
        <v>15259.099999999999</v>
      </c>
      <c r="H968" s="5">
        <f t="shared" ref="H968:I968" si="472">H969+H972+H975+H977</f>
        <v>13315.4</v>
      </c>
      <c r="I968" s="5">
        <f t="shared" si="472"/>
        <v>13315.4</v>
      </c>
    </row>
    <row r="969" spans="1:9" x14ac:dyDescent="0.25">
      <c r="A969" s="203" t="s">
        <v>27</v>
      </c>
      <c r="B969" s="52"/>
      <c r="C969" s="3" t="s">
        <v>63</v>
      </c>
      <c r="D969" s="3" t="s">
        <v>62</v>
      </c>
      <c r="E969" s="104" t="s">
        <v>653</v>
      </c>
      <c r="F969" s="3"/>
      <c r="G969" s="5">
        <f>G970+G971</f>
        <v>13873.8</v>
      </c>
      <c r="H969" s="5">
        <f t="shared" ref="H969:I969" si="473">H970+H971</f>
        <v>11212.6</v>
      </c>
      <c r="I969" s="5">
        <f t="shared" si="473"/>
        <v>11212.6</v>
      </c>
    </row>
    <row r="970" spans="1:9" ht="47.25" x14ac:dyDescent="0.25">
      <c r="A970" s="203" t="s">
        <v>21</v>
      </c>
      <c r="B970" s="52"/>
      <c r="C970" s="3" t="s">
        <v>63</v>
      </c>
      <c r="D970" s="3" t="s">
        <v>62</v>
      </c>
      <c r="E970" s="104" t="s">
        <v>653</v>
      </c>
      <c r="F970" s="3">
        <v>100</v>
      </c>
      <c r="G970" s="5">
        <v>13872.8</v>
      </c>
      <c r="H970" s="5">
        <v>11211.6</v>
      </c>
      <c r="I970" s="5">
        <v>11211.6</v>
      </c>
    </row>
    <row r="971" spans="1:9" ht="31.5" x14ac:dyDescent="0.25">
      <c r="A971" s="203" t="s">
        <v>22</v>
      </c>
      <c r="B971" s="52"/>
      <c r="C971" s="3" t="s">
        <v>63</v>
      </c>
      <c r="D971" s="3" t="s">
        <v>62</v>
      </c>
      <c r="E971" s="104" t="s">
        <v>653</v>
      </c>
      <c r="F971" s="3">
        <v>200</v>
      </c>
      <c r="G971" s="5">
        <v>1</v>
      </c>
      <c r="H971" s="5">
        <v>1</v>
      </c>
      <c r="I971" s="5">
        <v>1</v>
      </c>
    </row>
    <row r="972" spans="1:9" x14ac:dyDescent="0.25">
      <c r="A972" s="203" t="s">
        <v>36</v>
      </c>
      <c r="B972" s="52"/>
      <c r="C972" s="3" t="s">
        <v>63</v>
      </c>
      <c r="D972" s="3" t="s">
        <v>62</v>
      </c>
      <c r="E972" s="104" t="s">
        <v>654</v>
      </c>
      <c r="F972" s="3"/>
      <c r="G972" s="5">
        <f>G973+G974</f>
        <v>401.9</v>
      </c>
      <c r="H972" s="5">
        <f t="shared" ref="H972:I972" si="474">H973+H974</f>
        <v>406.79999999999995</v>
      </c>
      <c r="I972" s="5">
        <f t="shared" si="474"/>
        <v>406.79999999999995</v>
      </c>
    </row>
    <row r="973" spans="1:9" ht="31.5" x14ac:dyDescent="0.25">
      <c r="A973" s="203" t="s">
        <v>22</v>
      </c>
      <c r="B973" s="52"/>
      <c r="C973" s="3" t="s">
        <v>63</v>
      </c>
      <c r="D973" s="3" t="s">
        <v>62</v>
      </c>
      <c r="E973" s="104" t="s">
        <v>654</v>
      </c>
      <c r="F973" s="3">
        <v>200</v>
      </c>
      <c r="G973" s="5">
        <v>375</v>
      </c>
      <c r="H973" s="5">
        <v>379.9</v>
      </c>
      <c r="I973" s="5">
        <v>379.9</v>
      </c>
    </row>
    <row r="974" spans="1:9" x14ac:dyDescent="0.25">
      <c r="A974" s="203" t="s">
        <v>10</v>
      </c>
      <c r="B974" s="52"/>
      <c r="C974" s="3" t="s">
        <v>63</v>
      </c>
      <c r="D974" s="3" t="s">
        <v>62</v>
      </c>
      <c r="E974" s="104" t="s">
        <v>654</v>
      </c>
      <c r="F974" s="3">
        <v>800</v>
      </c>
      <c r="G974" s="5">
        <v>26.9</v>
      </c>
      <c r="H974" s="5">
        <v>26.9</v>
      </c>
      <c r="I974" s="5">
        <v>26.9</v>
      </c>
    </row>
    <row r="975" spans="1:9" ht="31.5" x14ac:dyDescent="0.25">
      <c r="A975" s="203" t="s">
        <v>38</v>
      </c>
      <c r="B975" s="52"/>
      <c r="C975" s="3" t="s">
        <v>63</v>
      </c>
      <c r="D975" s="3" t="s">
        <v>62</v>
      </c>
      <c r="E975" s="104" t="s">
        <v>655</v>
      </c>
      <c r="F975" s="3"/>
      <c r="G975" s="5">
        <f>G976</f>
        <v>654.5</v>
      </c>
      <c r="H975" s="5">
        <f t="shared" ref="H975:I975" si="475">H976</f>
        <v>1220.2</v>
      </c>
      <c r="I975" s="5">
        <f t="shared" si="475"/>
        <v>1220.2</v>
      </c>
    </row>
    <row r="976" spans="1:9" ht="31.5" x14ac:dyDescent="0.25">
      <c r="A976" s="203" t="s">
        <v>22</v>
      </c>
      <c r="B976" s="52"/>
      <c r="C976" s="3" t="s">
        <v>63</v>
      </c>
      <c r="D976" s="3" t="s">
        <v>62</v>
      </c>
      <c r="E976" s="104" t="s">
        <v>655</v>
      </c>
      <c r="F976" s="3">
        <v>200</v>
      </c>
      <c r="G976" s="5">
        <v>654.5</v>
      </c>
      <c r="H976" s="5">
        <v>1220.2</v>
      </c>
      <c r="I976" s="5">
        <v>1220.2</v>
      </c>
    </row>
    <row r="977" spans="1:12" ht="31.5" x14ac:dyDescent="0.25">
      <c r="A977" s="203" t="s">
        <v>39</v>
      </c>
      <c r="B977" s="52"/>
      <c r="C977" s="3" t="s">
        <v>63</v>
      </c>
      <c r="D977" s="3" t="s">
        <v>62</v>
      </c>
      <c r="E977" s="104" t="s">
        <v>656</v>
      </c>
      <c r="F977" s="3"/>
      <c r="G977" s="5">
        <f>G978+G979</f>
        <v>328.9</v>
      </c>
      <c r="H977" s="5">
        <f t="shared" ref="H977:I977" si="476">H978+H979</f>
        <v>475.79999999999995</v>
      </c>
      <c r="I977" s="5">
        <f t="shared" si="476"/>
        <v>475.79999999999995</v>
      </c>
    </row>
    <row r="978" spans="1:12" ht="31.5" x14ac:dyDescent="0.25">
      <c r="A978" s="203" t="s">
        <v>22</v>
      </c>
      <c r="B978" s="52"/>
      <c r="C978" s="3" t="s">
        <v>63</v>
      </c>
      <c r="D978" s="3" t="s">
        <v>62</v>
      </c>
      <c r="E978" s="104" t="s">
        <v>656</v>
      </c>
      <c r="F978" s="3">
        <v>200</v>
      </c>
      <c r="G978" s="5">
        <v>298.5</v>
      </c>
      <c r="H978" s="5">
        <v>445.4</v>
      </c>
      <c r="I978" s="5">
        <v>445.4</v>
      </c>
    </row>
    <row r="979" spans="1:12" x14ac:dyDescent="0.25">
      <c r="A979" s="203" t="s">
        <v>10</v>
      </c>
      <c r="B979" s="52"/>
      <c r="C979" s="3" t="s">
        <v>63</v>
      </c>
      <c r="D979" s="3" t="s">
        <v>62</v>
      </c>
      <c r="E979" s="104" t="s">
        <v>656</v>
      </c>
      <c r="F979" s="3">
        <v>800</v>
      </c>
      <c r="G979" s="5">
        <v>30.4</v>
      </c>
      <c r="H979" s="5">
        <v>30.4</v>
      </c>
      <c r="I979" s="5">
        <v>30.4</v>
      </c>
    </row>
    <row r="980" spans="1:12" ht="30.75" customHeight="1" x14ac:dyDescent="0.25">
      <c r="A980" s="62" t="s">
        <v>970</v>
      </c>
      <c r="B980" s="63" t="s">
        <v>425</v>
      </c>
      <c r="C980" s="63"/>
      <c r="D980" s="63"/>
      <c r="E980" s="63"/>
      <c r="F980" s="63"/>
      <c r="G980" s="64">
        <f>G981+G1236+G1263</f>
        <v>4473798.6999999993</v>
      </c>
      <c r="H980" s="64">
        <f>H981+H1236+H1263</f>
        <v>4188482.3</v>
      </c>
      <c r="I980" s="64">
        <f>I981+I1236+I1263</f>
        <v>4399351.6000000006</v>
      </c>
    </row>
    <row r="981" spans="1:12" x14ac:dyDescent="0.25">
      <c r="A981" s="203" t="s">
        <v>47</v>
      </c>
      <c r="B981" s="3"/>
      <c r="C981" s="3" t="s">
        <v>48</v>
      </c>
      <c r="D981" s="3" t="s">
        <v>15</v>
      </c>
      <c r="E981" s="3"/>
      <c r="F981" s="3"/>
      <c r="G981" s="5">
        <f>G982+G1032+G1124+G1154+G1180</f>
        <v>4386909.4999999991</v>
      </c>
      <c r="H981" s="5">
        <f>H982+H1032+H1124+H1154+H1180</f>
        <v>4100691.5</v>
      </c>
      <c r="I981" s="5">
        <f>I982+I1032+I1124+I1154+I1180</f>
        <v>4311560.8000000007</v>
      </c>
    </row>
    <row r="982" spans="1:12" x14ac:dyDescent="0.25">
      <c r="A982" s="203" t="s">
        <v>72</v>
      </c>
      <c r="B982" s="3"/>
      <c r="C982" s="3" t="s">
        <v>48</v>
      </c>
      <c r="D982" s="3" t="s">
        <v>17</v>
      </c>
      <c r="E982" s="3"/>
      <c r="F982" s="3"/>
      <c r="G982" s="5">
        <f>G983+G992</f>
        <v>1436525.4999999998</v>
      </c>
      <c r="H982" s="5">
        <f>H983+H992</f>
        <v>1363333.1999999997</v>
      </c>
      <c r="I982" s="5">
        <f>I983+I992</f>
        <v>1415254.6999999997</v>
      </c>
    </row>
    <row r="983" spans="1:12" s="97" customFormat="1" ht="31.5" x14ac:dyDescent="0.25">
      <c r="A983" s="89" t="s">
        <v>216</v>
      </c>
      <c r="B983" s="98"/>
      <c r="C983" s="94" t="s">
        <v>48</v>
      </c>
      <c r="D983" s="94" t="s">
        <v>17</v>
      </c>
      <c r="E983" s="95" t="s">
        <v>215</v>
      </c>
      <c r="F983" s="95"/>
      <c r="G983" s="96">
        <f>G984</f>
        <v>1709.3999999999999</v>
      </c>
      <c r="H983" s="96">
        <f>H984</f>
        <v>1709.3999999999999</v>
      </c>
      <c r="I983" s="96">
        <f>I984</f>
        <v>1709.3999999999999</v>
      </c>
    </row>
    <row r="984" spans="1:12" x14ac:dyDescent="0.25">
      <c r="A984" s="67" t="s">
        <v>164</v>
      </c>
      <c r="B984" s="204"/>
      <c r="C984" s="3" t="s">
        <v>48</v>
      </c>
      <c r="D984" s="3" t="s">
        <v>17</v>
      </c>
      <c r="E984" s="20" t="s">
        <v>217</v>
      </c>
      <c r="F984" s="3"/>
      <c r="G984" s="5">
        <f>G988+G985</f>
        <v>1709.3999999999999</v>
      </c>
      <c r="H984" s="5">
        <f>H988+H985</f>
        <v>1709.3999999999999</v>
      </c>
      <c r="I984" s="5">
        <f>I988+I985</f>
        <v>1709.3999999999999</v>
      </c>
    </row>
    <row r="985" spans="1:12" ht="31.5" x14ac:dyDescent="0.25">
      <c r="A985" s="203" t="s">
        <v>355</v>
      </c>
      <c r="B985" s="204"/>
      <c r="C985" s="3" t="s">
        <v>48</v>
      </c>
      <c r="D985" s="3" t="s">
        <v>17</v>
      </c>
      <c r="E985" s="20" t="s">
        <v>356</v>
      </c>
      <c r="F985" s="3"/>
      <c r="G985" s="5">
        <f>G986</f>
        <v>30</v>
      </c>
      <c r="H985" s="5">
        <f>H986</f>
        <v>30</v>
      </c>
      <c r="I985" s="5">
        <f>I986</f>
        <v>30</v>
      </c>
    </row>
    <row r="986" spans="1:12" x14ac:dyDescent="0.25">
      <c r="A986" s="203" t="s">
        <v>18</v>
      </c>
      <c r="B986" s="3"/>
      <c r="C986" s="3" t="s">
        <v>48</v>
      </c>
      <c r="D986" s="3" t="s">
        <v>17</v>
      </c>
      <c r="E986" s="20" t="s">
        <v>357</v>
      </c>
      <c r="F986" s="18"/>
      <c r="G986" s="5">
        <f>SUM(G987:G987)</f>
        <v>30</v>
      </c>
      <c r="H986" s="5">
        <f>SUM(H987:H987)</f>
        <v>30</v>
      </c>
      <c r="I986" s="5">
        <f>SUM(I987:I987)</f>
        <v>30</v>
      </c>
    </row>
    <row r="987" spans="1:12" ht="31.5" x14ac:dyDescent="0.25">
      <c r="A987" s="203" t="s">
        <v>91</v>
      </c>
      <c r="B987" s="3"/>
      <c r="C987" s="3" t="s">
        <v>48</v>
      </c>
      <c r="D987" s="3" t="s">
        <v>17</v>
      </c>
      <c r="E987" s="20" t="s">
        <v>357</v>
      </c>
      <c r="F987" s="3" t="s">
        <v>50</v>
      </c>
      <c r="G987" s="5">
        <v>30</v>
      </c>
      <c r="H987" s="5">
        <v>30</v>
      </c>
      <c r="I987" s="5">
        <v>30</v>
      </c>
      <c r="L987" s="87"/>
    </row>
    <row r="988" spans="1:12" ht="31.5" x14ac:dyDescent="0.25">
      <c r="A988" s="203" t="s">
        <v>421</v>
      </c>
      <c r="B988" s="204"/>
      <c r="C988" s="3" t="s">
        <v>48</v>
      </c>
      <c r="D988" s="3" t="s">
        <v>17</v>
      </c>
      <c r="E988" s="20" t="s">
        <v>350</v>
      </c>
      <c r="F988" s="3"/>
      <c r="G988" s="5">
        <f>G989</f>
        <v>1679.3999999999999</v>
      </c>
      <c r="H988" s="5">
        <f>H989</f>
        <v>1679.3999999999999</v>
      </c>
      <c r="I988" s="5">
        <f>I989</f>
        <v>1679.3999999999999</v>
      </c>
    </row>
    <row r="989" spans="1:12" ht="47.25" x14ac:dyDescent="0.25">
      <c r="A989" s="203" t="s">
        <v>765</v>
      </c>
      <c r="B989" s="204"/>
      <c r="C989" s="3" t="s">
        <v>48</v>
      </c>
      <c r="D989" s="3" t="s">
        <v>17</v>
      </c>
      <c r="E989" s="20" t="s">
        <v>365</v>
      </c>
      <c r="F989" s="3"/>
      <c r="G989" s="5">
        <f>SUM(G990:G991)</f>
        <v>1679.3999999999999</v>
      </c>
      <c r="H989" s="5">
        <f>SUM(H990:H991)</f>
        <v>1679.3999999999999</v>
      </c>
      <c r="I989" s="5">
        <f>SUM(I990:I991)</f>
        <v>1679.3999999999999</v>
      </c>
    </row>
    <row r="990" spans="1:12" ht="47.25" x14ac:dyDescent="0.25">
      <c r="A990" s="203" t="s">
        <v>21</v>
      </c>
      <c r="B990" s="204"/>
      <c r="C990" s="3" t="s">
        <v>48</v>
      </c>
      <c r="D990" s="3" t="s">
        <v>17</v>
      </c>
      <c r="E990" s="20" t="s">
        <v>365</v>
      </c>
      <c r="F990" s="204" t="s">
        <v>31</v>
      </c>
      <c r="G990" s="5">
        <v>1548.3</v>
      </c>
      <c r="H990" s="5">
        <v>1548.3</v>
      </c>
      <c r="I990" s="5">
        <v>1548.3</v>
      </c>
    </row>
    <row r="991" spans="1:12" ht="31.5" x14ac:dyDescent="0.25">
      <c r="A991" s="203" t="s">
        <v>91</v>
      </c>
      <c r="B991" s="3"/>
      <c r="C991" s="3" t="s">
        <v>48</v>
      </c>
      <c r="D991" s="3" t="s">
        <v>17</v>
      </c>
      <c r="E991" s="20" t="s">
        <v>365</v>
      </c>
      <c r="F991" s="3" t="s">
        <v>50</v>
      </c>
      <c r="G991" s="5">
        <v>131.1</v>
      </c>
      <c r="H991" s="5">
        <v>131.1</v>
      </c>
      <c r="I991" s="5">
        <v>131.1</v>
      </c>
    </row>
    <row r="992" spans="1:12" s="97" customFormat="1" ht="31.5" x14ac:dyDescent="0.25">
      <c r="A992" s="89" t="s">
        <v>426</v>
      </c>
      <c r="B992" s="98"/>
      <c r="C992" s="94" t="s">
        <v>48</v>
      </c>
      <c r="D992" s="94" t="s">
        <v>17</v>
      </c>
      <c r="E992" s="95" t="s">
        <v>283</v>
      </c>
      <c r="F992" s="95"/>
      <c r="G992" s="96">
        <f>G993+G998+G1014</f>
        <v>1434816.0999999999</v>
      </c>
      <c r="H992" s="96">
        <f>H993+H998+H1014</f>
        <v>1361623.7999999998</v>
      </c>
      <c r="I992" s="96">
        <f>I993+I998+I1014</f>
        <v>1413545.2999999998</v>
      </c>
    </row>
    <row r="993" spans="1:9" s="97" customFormat="1" x14ac:dyDescent="0.25">
      <c r="A993" s="203" t="s">
        <v>167</v>
      </c>
      <c r="B993" s="3"/>
      <c r="C993" s="204" t="s">
        <v>48</v>
      </c>
      <c r="D993" s="204" t="s">
        <v>17</v>
      </c>
      <c r="E993" s="20" t="s">
        <v>441</v>
      </c>
      <c r="F993" s="20"/>
      <c r="G993" s="7">
        <f>G994</f>
        <v>29792</v>
      </c>
      <c r="H993" s="7">
        <f t="shared" ref="H993:I994" si="477">H994</f>
        <v>0</v>
      </c>
      <c r="I993" s="7">
        <f t="shared" si="477"/>
        <v>30710.6</v>
      </c>
    </row>
    <row r="994" spans="1:9" s="97" customFormat="1" x14ac:dyDescent="0.25">
      <c r="A994" s="203" t="s">
        <v>802</v>
      </c>
      <c r="B994" s="3"/>
      <c r="C994" s="204" t="s">
        <v>48</v>
      </c>
      <c r="D994" s="204" t="s">
        <v>17</v>
      </c>
      <c r="E994" s="20" t="s">
        <v>803</v>
      </c>
      <c r="F994" s="20"/>
      <c r="G994" s="7">
        <f t="shared" ref="G994" si="478">G995</f>
        <v>29792</v>
      </c>
      <c r="H994" s="7">
        <f t="shared" si="477"/>
        <v>0</v>
      </c>
      <c r="I994" s="7">
        <f>I995</f>
        <v>30710.6</v>
      </c>
    </row>
    <row r="995" spans="1:9" s="97" customFormat="1" ht="47.25" x14ac:dyDescent="0.25">
      <c r="A995" s="203" t="s">
        <v>804</v>
      </c>
      <c r="B995" s="3"/>
      <c r="C995" s="204" t="s">
        <v>48</v>
      </c>
      <c r="D995" s="204" t="s">
        <v>17</v>
      </c>
      <c r="E995" s="20" t="s">
        <v>925</v>
      </c>
      <c r="F995" s="20"/>
      <c r="G995" s="7">
        <f>G996+G997</f>
        <v>29792</v>
      </c>
      <c r="H995" s="7">
        <f t="shared" ref="H995:I995" si="479">H996+H997</f>
        <v>0</v>
      </c>
      <c r="I995" s="7">
        <f t="shared" si="479"/>
        <v>30710.6</v>
      </c>
    </row>
    <row r="996" spans="1:9" s="97" customFormat="1" ht="31.5" x14ac:dyDescent="0.25">
      <c r="A996" s="203" t="s">
        <v>22</v>
      </c>
      <c r="B996" s="3"/>
      <c r="C996" s="3" t="s">
        <v>48</v>
      </c>
      <c r="D996" s="3" t="s">
        <v>17</v>
      </c>
      <c r="E996" s="20" t="s">
        <v>925</v>
      </c>
      <c r="F996" s="3" t="s">
        <v>32</v>
      </c>
      <c r="G996" s="5">
        <v>0</v>
      </c>
      <c r="H996" s="5">
        <v>0</v>
      </c>
      <c r="I996" s="5">
        <v>30710.6</v>
      </c>
    </row>
    <row r="997" spans="1:9" s="97" customFormat="1" ht="31.5" x14ac:dyDescent="0.25">
      <c r="A997" s="203" t="s">
        <v>91</v>
      </c>
      <c r="B997" s="3"/>
      <c r="C997" s="3" t="s">
        <v>48</v>
      </c>
      <c r="D997" s="3" t="s">
        <v>17</v>
      </c>
      <c r="E997" s="20" t="s">
        <v>925</v>
      </c>
      <c r="F997" s="3" t="s">
        <v>50</v>
      </c>
      <c r="G997" s="5">
        <v>29792</v>
      </c>
      <c r="H997" s="5"/>
      <c r="I997" s="5"/>
    </row>
    <row r="998" spans="1:9" s="97" customFormat="1" x14ac:dyDescent="0.25">
      <c r="A998" s="203" t="s">
        <v>790</v>
      </c>
      <c r="B998" s="3"/>
      <c r="C998" s="204" t="s">
        <v>48</v>
      </c>
      <c r="D998" s="204" t="s">
        <v>17</v>
      </c>
      <c r="E998" s="20" t="s">
        <v>791</v>
      </c>
      <c r="F998" s="20"/>
      <c r="G998" s="7">
        <f>G999+G1003</f>
        <v>830470.39999999991</v>
      </c>
      <c r="H998" s="7">
        <f t="shared" ref="H998:I998" si="480">H999+H1003</f>
        <v>780195.19999999984</v>
      </c>
      <c r="I998" s="7">
        <f t="shared" si="480"/>
        <v>798252.19999999984</v>
      </c>
    </row>
    <row r="999" spans="1:9" s="97" customFormat="1" ht="31.5" x14ac:dyDescent="0.25">
      <c r="A999" s="203" t="s">
        <v>792</v>
      </c>
      <c r="B999" s="68"/>
      <c r="C999" s="68" t="s">
        <v>48</v>
      </c>
      <c r="D999" s="68" t="s">
        <v>17</v>
      </c>
      <c r="E999" s="69" t="s">
        <v>793</v>
      </c>
      <c r="F999" s="68"/>
      <c r="G999" s="5">
        <f>G1000</f>
        <v>0</v>
      </c>
      <c r="H999" s="5">
        <f t="shared" ref="H999:I999" si="481">H1000</f>
        <v>3660.1</v>
      </c>
      <c r="I999" s="5">
        <f t="shared" si="481"/>
        <v>20752.599999999999</v>
      </c>
    </row>
    <row r="1000" spans="1:9" s="97" customFormat="1" ht="31.5" x14ac:dyDescent="0.25">
      <c r="A1000" s="203" t="s">
        <v>438</v>
      </c>
      <c r="B1000" s="3"/>
      <c r="C1000" s="3" t="s">
        <v>48</v>
      </c>
      <c r="D1000" s="3" t="s">
        <v>17</v>
      </c>
      <c r="E1000" s="20" t="s">
        <v>794</v>
      </c>
      <c r="F1000" s="3"/>
      <c r="G1000" s="5">
        <f>G1001+G1002</f>
        <v>0</v>
      </c>
      <c r="H1000" s="5">
        <f t="shared" ref="H1000:I1000" si="482">H1001+H1002</f>
        <v>3660.1</v>
      </c>
      <c r="I1000" s="5">
        <f t="shared" si="482"/>
        <v>20752.599999999999</v>
      </c>
    </row>
    <row r="1001" spans="1:9" s="97" customFormat="1" ht="31.5" x14ac:dyDescent="0.25">
      <c r="A1001" s="203" t="s">
        <v>22</v>
      </c>
      <c r="B1001" s="3"/>
      <c r="C1001" s="3" t="s">
        <v>48</v>
      </c>
      <c r="D1001" s="3" t="s">
        <v>17</v>
      </c>
      <c r="E1001" s="20" t="s">
        <v>794</v>
      </c>
      <c r="F1001" s="3" t="s">
        <v>32</v>
      </c>
      <c r="G1001" s="5">
        <v>0</v>
      </c>
      <c r="H1001" s="5">
        <v>650</v>
      </c>
      <c r="I1001" s="5">
        <v>0</v>
      </c>
    </row>
    <row r="1002" spans="1:9" s="97" customFormat="1" ht="31.5" x14ac:dyDescent="0.25">
      <c r="A1002" s="203" t="s">
        <v>91</v>
      </c>
      <c r="B1002" s="3"/>
      <c r="C1002" s="3" t="s">
        <v>48</v>
      </c>
      <c r="D1002" s="3" t="s">
        <v>17</v>
      </c>
      <c r="E1002" s="20" t="s">
        <v>794</v>
      </c>
      <c r="F1002" s="3" t="s">
        <v>50</v>
      </c>
      <c r="G1002" s="5">
        <v>0</v>
      </c>
      <c r="H1002" s="5">
        <v>3010.1</v>
      </c>
      <c r="I1002" s="5">
        <v>20752.599999999999</v>
      </c>
    </row>
    <row r="1003" spans="1:9" s="97" customFormat="1" ht="31.5" x14ac:dyDescent="0.25">
      <c r="A1003" s="203" t="s">
        <v>795</v>
      </c>
      <c r="B1003" s="3"/>
      <c r="C1003" s="68" t="s">
        <v>48</v>
      </c>
      <c r="D1003" s="68" t="s">
        <v>17</v>
      </c>
      <c r="E1003" s="20" t="s">
        <v>796</v>
      </c>
      <c r="F1003" s="20"/>
      <c r="G1003" s="7">
        <f>G1004+G1008+G1010+G1012</f>
        <v>830470.39999999991</v>
      </c>
      <c r="H1003" s="7">
        <f t="shared" ref="H1003:I1003" si="483">H1004+H1008+H1010+H1012</f>
        <v>776535.09999999986</v>
      </c>
      <c r="I1003" s="7">
        <f t="shared" si="483"/>
        <v>777499.59999999986</v>
      </c>
    </row>
    <row r="1004" spans="1:9" s="97" customFormat="1" ht="47.25" x14ac:dyDescent="0.25">
      <c r="A1004" s="203" t="s">
        <v>429</v>
      </c>
      <c r="B1004" s="3"/>
      <c r="C1004" s="3" t="s">
        <v>48</v>
      </c>
      <c r="D1004" s="3" t="s">
        <v>17</v>
      </c>
      <c r="E1004" s="18" t="s">
        <v>797</v>
      </c>
      <c r="F1004" s="3"/>
      <c r="G1004" s="5">
        <f>SUM(G1005:G1007)</f>
        <v>828481.39999999991</v>
      </c>
      <c r="H1004" s="5">
        <f t="shared" ref="H1004:I1004" si="484">SUM(H1005:H1007)</f>
        <v>774804.19999999984</v>
      </c>
      <c r="I1004" s="5">
        <f t="shared" si="484"/>
        <v>775326.69999999984</v>
      </c>
    </row>
    <row r="1005" spans="1:9" s="97" customFormat="1" ht="47.25" x14ac:dyDescent="0.25">
      <c r="A1005" s="203" t="s">
        <v>21</v>
      </c>
      <c r="B1005" s="3"/>
      <c r="C1005" s="3" t="s">
        <v>48</v>
      </c>
      <c r="D1005" s="3" t="s">
        <v>17</v>
      </c>
      <c r="E1005" s="18" t="s">
        <v>797</v>
      </c>
      <c r="F1005" s="3" t="s">
        <v>31</v>
      </c>
      <c r="G1005" s="5">
        <v>25778.400000000001</v>
      </c>
      <c r="H1005" s="5">
        <v>22672.400000000001</v>
      </c>
      <c r="I1005" s="5">
        <v>23194.9</v>
      </c>
    </row>
    <row r="1006" spans="1:9" s="97" customFormat="1" ht="31.5" x14ac:dyDescent="0.25">
      <c r="A1006" s="203" t="s">
        <v>22</v>
      </c>
      <c r="B1006" s="3"/>
      <c r="C1006" s="3" t="s">
        <v>48</v>
      </c>
      <c r="D1006" s="3" t="s">
        <v>17</v>
      </c>
      <c r="E1006" s="18" t="s">
        <v>797</v>
      </c>
      <c r="F1006" s="3" t="s">
        <v>32</v>
      </c>
      <c r="G1006" s="5">
        <v>340.8</v>
      </c>
      <c r="H1006" s="5">
        <v>340.8</v>
      </c>
      <c r="I1006" s="5">
        <v>340.8</v>
      </c>
    </row>
    <row r="1007" spans="1:9" s="97" customFormat="1" ht="31.5" x14ac:dyDescent="0.25">
      <c r="A1007" s="203" t="s">
        <v>91</v>
      </c>
      <c r="B1007" s="3"/>
      <c r="C1007" s="3" t="s">
        <v>48</v>
      </c>
      <c r="D1007" s="3" t="s">
        <v>17</v>
      </c>
      <c r="E1007" s="18" t="s">
        <v>797</v>
      </c>
      <c r="F1007" s="3" t="s">
        <v>50</v>
      </c>
      <c r="G1007" s="5">
        <v>802362.2</v>
      </c>
      <c r="H1007" s="5">
        <v>751790.99999999988</v>
      </c>
      <c r="I1007" s="5">
        <v>751790.99999999988</v>
      </c>
    </row>
    <row r="1008" spans="1:9" s="97" customFormat="1" ht="63" x14ac:dyDescent="0.25">
      <c r="A1008" s="203" t="s">
        <v>798</v>
      </c>
      <c r="B1008" s="3"/>
      <c r="C1008" s="68" t="s">
        <v>48</v>
      </c>
      <c r="D1008" s="68" t="s">
        <v>17</v>
      </c>
      <c r="E1008" s="20" t="s">
        <v>799</v>
      </c>
      <c r="F1008" s="20"/>
      <c r="G1008" s="7">
        <f>G1009</f>
        <v>700</v>
      </c>
      <c r="H1008" s="7">
        <f t="shared" ref="H1008:I1008" si="485">H1009</f>
        <v>441.9</v>
      </c>
      <c r="I1008" s="7">
        <f t="shared" si="485"/>
        <v>883.9</v>
      </c>
    </row>
    <row r="1009" spans="1:9" s="97" customFormat="1" ht="31.5" x14ac:dyDescent="0.25">
      <c r="A1009" s="203" t="s">
        <v>91</v>
      </c>
      <c r="B1009" s="68"/>
      <c r="C1009" s="68" t="s">
        <v>48</v>
      </c>
      <c r="D1009" s="68" t="s">
        <v>17</v>
      </c>
      <c r="E1009" s="69" t="s">
        <v>799</v>
      </c>
      <c r="F1009" s="68" t="s">
        <v>50</v>
      </c>
      <c r="G1009" s="5">
        <v>700</v>
      </c>
      <c r="H1009" s="5">
        <v>441.9</v>
      </c>
      <c r="I1009" s="5">
        <v>883.9</v>
      </c>
    </row>
    <row r="1010" spans="1:9" s="97" customFormat="1" ht="47.25" x14ac:dyDescent="0.25">
      <c r="A1010" s="203" t="s">
        <v>434</v>
      </c>
      <c r="B1010" s="68"/>
      <c r="C1010" s="68" t="s">
        <v>48</v>
      </c>
      <c r="D1010" s="68" t="s">
        <v>17</v>
      </c>
      <c r="E1010" s="20" t="s">
        <v>800</v>
      </c>
      <c r="F1010" s="68"/>
      <c r="G1010" s="5">
        <f>G1011</f>
        <v>563.5</v>
      </c>
      <c r="H1010" s="5">
        <f t="shared" ref="H1010:I1010" si="486">H1011</f>
        <v>563.5</v>
      </c>
      <c r="I1010" s="5">
        <f t="shared" si="486"/>
        <v>563.5</v>
      </c>
    </row>
    <row r="1011" spans="1:9" s="97" customFormat="1" ht="31.5" x14ac:dyDescent="0.25">
      <c r="A1011" s="203" t="s">
        <v>91</v>
      </c>
      <c r="B1011" s="68"/>
      <c r="C1011" s="68" t="s">
        <v>48</v>
      </c>
      <c r="D1011" s="68" t="s">
        <v>17</v>
      </c>
      <c r="E1011" s="69" t="s">
        <v>800</v>
      </c>
      <c r="F1011" s="68" t="s">
        <v>50</v>
      </c>
      <c r="G1011" s="5">
        <v>563.5</v>
      </c>
      <c r="H1011" s="5">
        <v>563.5</v>
      </c>
      <c r="I1011" s="5">
        <v>563.5</v>
      </c>
    </row>
    <row r="1012" spans="1:9" s="97" customFormat="1" ht="47.25" x14ac:dyDescent="0.25">
      <c r="A1012" s="203" t="s">
        <v>440</v>
      </c>
      <c r="B1012" s="68"/>
      <c r="C1012" s="68" t="s">
        <v>48</v>
      </c>
      <c r="D1012" s="68" t="s">
        <v>17</v>
      </c>
      <c r="E1012" s="69" t="s">
        <v>801</v>
      </c>
      <c r="F1012" s="68"/>
      <c r="G1012" s="5">
        <f>G1013</f>
        <v>725.5</v>
      </c>
      <c r="H1012" s="5">
        <f t="shared" ref="H1012:I1012" si="487">H1013</f>
        <v>725.5</v>
      </c>
      <c r="I1012" s="5">
        <f t="shared" si="487"/>
        <v>725.5</v>
      </c>
    </row>
    <row r="1013" spans="1:9" s="97" customFormat="1" ht="31.5" x14ac:dyDescent="0.25">
      <c r="A1013" s="203" t="s">
        <v>91</v>
      </c>
      <c r="B1013" s="68"/>
      <c r="C1013" s="68" t="s">
        <v>48</v>
      </c>
      <c r="D1013" s="68" t="s">
        <v>17</v>
      </c>
      <c r="E1013" s="69" t="s">
        <v>801</v>
      </c>
      <c r="F1013" s="68" t="s">
        <v>50</v>
      </c>
      <c r="G1013" s="5">
        <v>725.5</v>
      </c>
      <c r="H1013" s="5">
        <v>725.5</v>
      </c>
      <c r="I1013" s="5">
        <v>725.5</v>
      </c>
    </row>
    <row r="1014" spans="1:9" x14ac:dyDescent="0.25">
      <c r="A1014" s="67" t="s">
        <v>164</v>
      </c>
      <c r="B1014" s="204"/>
      <c r="C1014" s="3" t="s">
        <v>48</v>
      </c>
      <c r="D1014" s="3" t="s">
        <v>17</v>
      </c>
      <c r="E1014" s="20" t="s">
        <v>427</v>
      </c>
      <c r="F1014" s="3"/>
      <c r="G1014" s="5">
        <f>G1015+G1021+G1025+G1028</f>
        <v>574553.69999999995</v>
      </c>
      <c r="H1014" s="5">
        <f t="shared" ref="H1014:I1014" si="488">H1015+H1021+H1025+H1028</f>
        <v>581428.6</v>
      </c>
      <c r="I1014" s="5">
        <f t="shared" si="488"/>
        <v>584582.5</v>
      </c>
    </row>
    <row r="1015" spans="1:9" ht="31.5" x14ac:dyDescent="0.25">
      <c r="A1015" s="203" t="s">
        <v>628</v>
      </c>
      <c r="B1015" s="3"/>
      <c r="C1015" s="3" t="s">
        <v>48</v>
      </c>
      <c r="D1015" s="3" t="s">
        <v>17</v>
      </c>
      <c r="E1015" s="20" t="s">
        <v>428</v>
      </c>
      <c r="F1015" s="3"/>
      <c r="G1015" s="5">
        <f>G1016</f>
        <v>557231.6</v>
      </c>
      <c r="H1015" s="5">
        <f t="shared" ref="H1015:I1015" si="489">H1016</f>
        <v>576304</v>
      </c>
      <c r="I1015" s="5">
        <f t="shared" si="489"/>
        <v>576304</v>
      </c>
    </row>
    <row r="1016" spans="1:9" x14ac:dyDescent="0.25">
      <c r="A1016" s="203" t="s">
        <v>251</v>
      </c>
      <c r="B1016" s="3"/>
      <c r="C1016" s="3" t="s">
        <v>48</v>
      </c>
      <c r="D1016" s="3" t="s">
        <v>17</v>
      </c>
      <c r="E1016" s="20" t="s">
        <v>430</v>
      </c>
      <c r="F1016" s="3"/>
      <c r="G1016" s="5">
        <f>SUM(G1017:G1020)</f>
        <v>557231.6</v>
      </c>
      <c r="H1016" s="5">
        <f>SUM(H1017:H1020)</f>
        <v>576304</v>
      </c>
      <c r="I1016" s="5">
        <f>SUM(I1017:I1020)</f>
        <v>576304</v>
      </c>
    </row>
    <row r="1017" spans="1:9" ht="47.25" x14ac:dyDescent="0.25">
      <c r="A1017" s="203" t="s">
        <v>21</v>
      </c>
      <c r="B1017" s="3"/>
      <c r="C1017" s="3" t="s">
        <v>48</v>
      </c>
      <c r="D1017" s="3" t="s">
        <v>17</v>
      </c>
      <c r="E1017" s="20" t="s">
        <v>430</v>
      </c>
      <c r="F1017" s="3" t="s">
        <v>31</v>
      </c>
      <c r="G1017" s="5">
        <v>18587.400000000001</v>
      </c>
      <c r="H1017" s="5">
        <v>18486.400000000001</v>
      </c>
      <c r="I1017" s="5">
        <v>18486.400000000001</v>
      </c>
    </row>
    <row r="1018" spans="1:9" ht="31.5" x14ac:dyDescent="0.25">
      <c r="A1018" s="203" t="s">
        <v>22</v>
      </c>
      <c r="B1018" s="3"/>
      <c r="C1018" s="3" t="s">
        <v>48</v>
      </c>
      <c r="D1018" s="3" t="s">
        <v>17</v>
      </c>
      <c r="E1018" s="20" t="s">
        <v>430</v>
      </c>
      <c r="F1018" s="3" t="s">
        <v>32</v>
      </c>
      <c r="G1018" s="5">
        <v>18895.400000000001</v>
      </c>
      <c r="H1018" s="5">
        <v>17947.099999999999</v>
      </c>
      <c r="I1018" s="5">
        <v>17947.099999999999</v>
      </c>
    </row>
    <row r="1019" spans="1:9" ht="31.5" x14ac:dyDescent="0.25">
      <c r="A1019" s="203" t="s">
        <v>91</v>
      </c>
      <c r="B1019" s="3"/>
      <c r="C1019" s="3" t="s">
        <v>48</v>
      </c>
      <c r="D1019" s="3" t="s">
        <v>17</v>
      </c>
      <c r="E1019" s="20" t="s">
        <v>430</v>
      </c>
      <c r="F1019" s="3" t="s">
        <v>50</v>
      </c>
      <c r="G1019" s="5">
        <v>519282.2</v>
      </c>
      <c r="H1019" s="5">
        <f>413239.2+126164.7</f>
        <v>539403.9</v>
      </c>
      <c r="I1019" s="5">
        <f>413239.2+126164.7</f>
        <v>539403.9</v>
      </c>
    </row>
    <row r="1020" spans="1:9" x14ac:dyDescent="0.25">
      <c r="A1020" s="203" t="s">
        <v>10</v>
      </c>
      <c r="B1020" s="3"/>
      <c r="C1020" s="3" t="s">
        <v>48</v>
      </c>
      <c r="D1020" s="3" t="s">
        <v>17</v>
      </c>
      <c r="E1020" s="20" t="s">
        <v>430</v>
      </c>
      <c r="F1020" s="3" t="s">
        <v>37</v>
      </c>
      <c r="G1020" s="5">
        <f>466.6</f>
        <v>466.6</v>
      </c>
      <c r="H1020" s="5">
        <v>466.6</v>
      </c>
      <c r="I1020" s="5">
        <v>466.6</v>
      </c>
    </row>
    <row r="1021" spans="1:9" ht="31.5" x14ac:dyDescent="0.25">
      <c r="A1021" s="203" t="s">
        <v>431</v>
      </c>
      <c r="B1021" s="3"/>
      <c r="C1021" s="3" t="s">
        <v>48</v>
      </c>
      <c r="D1021" s="3" t="s">
        <v>17</v>
      </c>
      <c r="E1021" s="20" t="s">
        <v>432</v>
      </c>
      <c r="F1021" s="3"/>
      <c r="G1021" s="5">
        <f>G1022</f>
        <v>1075.9000000000001</v>
      </c>
      <c r="H1021" s="5">
        <f>H1022</f>
        <v>0</v>
      </c>
      <c r="I1021" s="5">
        <f>I1022</f>
        <v>0</v>
      </c>
    </row>
    <row r="1022" spans="1:9" x14ac:dyDescent="0.25">
      <c r="A1022" s="203" t="s">
        <v>18</v>
      </c>
      <c r="B1022" s="3"/>
      <c r="C1022" s="3" t="s">
        <v>48</v>
      </c>
      <c r="D1022" s="3" t="s">
        <v>17</v>
      </c>
      <c r="E1022" s="20" t="s">
        <v>433</v>
      </c>
      <c r="F1022" s="3"/>
      <c r="G1022" s="5">
        <f>SUM(G1023:G1024)</f>
        <v>1075.9000000000001</v>
      </c>
      <c r="H1022" s="5">
        <f>SUM(H1023:H1024)</f>
        <v>0</v>
      </c>
      <c r="I1022" s="5">
        <f>SUM(I1023:I1024)</f>
        <v>0</v>
      </c>
    </row>
    <row r="1023" spans="1:9" ht="31.5" x14ac:dyDescent="0.25">
      <c r="A1023" s="203" t="s">
        <v>22</v>
      </c>
      <c r="B1023" s="3"/>
      <c r="C1023" s="3" t="s">
        <v>48</v>
      </c>
      <c r="D1023" s="3" t="s">
        <v>17</v>
      </c>
      <c r="E1023" s="20" t="s">
        <v>433</v>
      </c>
      <c r="F1023" s="3" t="s">
        <v>32</v>
      </c>
      <c r="G1023" s="5">
        <v>369.3</v>
      </c>
      <c r="H1023" s="5">
        <v>0</v>
      </c>
      <c r="I1023" s="5">
        <v>0</v>
      </c>
    </row>
    <row r="1024" spans="1:9" ht="31.5" x14ac:dyDescent="0.25">
      <c r="A1024" s="203" t="s">
        <v>91</v>
      </c>
      <c r="B1024" s="3"/>
      <c r="C1024" s="3" t="s">
        <v>48</v>
      </c>
      <c r="D1024" s="3" t="s">
        <v>17</v>
      </c>
      <c r="E1024" s="20" t="s">
        <v>433</v>
      </c>
      <c r="F1024" s="3" t="s">
        <v>50</v>
      </c>
      <c r="G1024" s="5">
        <v>706.6</v>
      </c>
      <c r="H1024" s="5">
        <v>0</v>
      </c>
      <c r="I1024" s="5">
        <v>0</v>
      </c>
    </row>
    <row r="1025" spans="1:9" ht="31.5" x14ac:dyDescent="0.25">
      <c r="A1025" s="203" t="s">
        <v>453</v>
      </c>
      <c r="B1025" s="3"/>
      <c r="C1025" s="3" t="s">
        <v>48</v>
      </c>
      <c r="D1025" s="3" t="s">
        <v>17</v>
      </c>
      <c r="E1025" s="20" t="s">
        <v>480</v>
      </c>
      <c r="F1025" s="3"/>
      <c r="G1025" s="5">
        <f>G1026</f>
        <v>30</v>
      </c>
      <c r="H1025" s="5">
        <f>H1026</f>
        <v>0</v>
      </c>
      <c r="I1025" s="5">
        <f>I1026</f>
        <v>0</v>
      </c>
    </row>
    <row r="1026" spans="1:9" x14ac:dyDescent="0.25">
      <c r="A1026" s="203" t="s">
        <v>18</v>
      </c>
      <c r="B1026" s="3"/>
      <c r="C1026" s="3" t="s">
        <v>48</v>
      </c>
      <c r="D1026" s="3" t="s">
        <v>17</v>
      </c>
      <c r="E1026" s="20" t="s">
        <v>805</v>
      </c>
      <c r="F1026" s="3"/>
      <c r="G1026" s="5">
        <f>SUM(G1027:G1027)</f>
        <v>30</v>
      </c>
      <c r="H1026" s="5">
        <f>SUM(H1027:H1027)</f>
        <v>0</v>
      </c>
      <c r="I1026" s="5">
        <f>SUM(I1027:I1027)</f>
        <v>0</v>
      </c>
    </row>
    <row r="1027" spans="1:9" ht="31.5" x14ac:dyDescent="0.25">
      <c r="A1027" s="203" t="s">
        <v>91</v>
      </c>
      <c r="B1027" s="3"/>
      <c r="C1027" s="3" t="s">
        <v>48</v>
      </c>
      <c r="D1027" s="3" t="s">
        <v>17</v>
      </c>
      <c r="E1027" s="20" t="s">
        <v>805</v>
      </c>
      <c r="F1027" s="3" t="s">
        <v>50</v>
      </c>
      <c r="G1027" s="5">
        <v>30</v>
      </c>
      <c r="H1027" s="5">
        <v>0</v>
      </c>
      <c r="I1027" s="5">
        <v>0</v>
      </c>
    </row>
    <row r="1028" spans="1:9" ht="47.25" x14ac:dyDescent="0.25">
      <c r="A1028" s="203" t="s">
        <v>718</v>
      </c>
      <c r="B1028" s="3"/>
      <c r="C1028" s="3" t="s">
        <v>48</v>
      </c>
      <c r="D1028" s="3" t="s">
        <v>17</v>
      </c>
      <c r="E1028" s="20" t="s">
        <v>457</v>
      </c>
      <c r="F1028" s="3"/>
      <c r="G1028" s="5">
        <f>G1029</f>
        <v>16216.2</v>
      </c>
      <c r="H1028" s="5">
        <f>H1029</f>
        <v>5124.6000000000004</v>
      </c>
      <c r="I1028" s="5">
        <f>I1029</f>
        <v>8278.5</v>
      </c>
    </row>
    <row r="1029" spans="1:9" x14ac:dyDescent="0.25">
      <c r="A1029" s="203" t="s">
        <v>18</v>
      </c>
      <c r="B1029" s="3"/>
      <c r="C1029" s="3" t="s">
        <v>48</v>
      </c>
      <c r="D1029" s="3" t="s">
        <v>17</v>
      </c>
      <c r="E1029" s="20" t="s">
        <v>458</v>
      </c>
      <c r="F1029" s="3"/>
      <c r="G1029" s="5">
        <f>SUM(G1030:G1031)</f>
        <v>16216.2</v>
      </c>
      <c r="H1029" s="5">
        <f>SUM(H1030:H1031)</f>
        <v>5124.6000000000004</v>
      </c>
      <c r="I1029" s="5">
        <f>SUM(I1030:I1031)</f>
        <v>8278.5</v>
      </c>
    </row>
    <row r="1030" spans="1:9" ht="31.5" x14ac:dyDescent="0.25">
      <c r="A1030" s="203" t="s">
        <v>22</v>
      </c>
      <c r="B1030" s="3"/>
      <c r="C1030" s="3" t="s">
        <v>48</v>
      </c>
      <c r="D1030" s="3" t="s">
        <v>17</v>
      </c>
      <c r="E1030" s="20" t="s">
        <v>458</v>
      </c>
      <c r="F1030" s="3" t="s">
        <v>32</v>
      </c>
      <c r="G1030" s="5">
        <v>1343</v>
      </c>
      <c r="H1030" s="5">
        <v>0</v>
      </c>
      <c r="I1030" s="5">
        <v>1408.1</v>
      </c>
    </row>
    <row r="1031" spans="1:9" ht="31.5" x14ac:dyDescent="0.25">
      <c r="A1031" s="203" t="s">
        <v>91</v>
      </c>
      <c r="B1031" s="3"/>
      <c r="C1031" s="3" t="s">
        <v>48</v>
      </c>
      <c r="D1031" s="3" t="s">
        <v>17</v>
      </c>
      <c r="E1031" s="20" t="s">
        <v>458</v>
      </c>
      <c r="F1031" s="3" t="s">
        <v>50</v>
      </c>
      <c r="G1031" s="5">
        <v>14873.2</v>
      </c>
      <c r="H1031" s="5">
        <v>5124.6000000000004</v>
      </c>
      <c r="I1031" s="5">
        <f>8472.1-1601.7</f>
        <v>6870.4000000000005</v>
      </c>
    </row>
    <row r="1032" spans="1:9" x14ac:dyDescent="0.25">
      <c r="A1032" s="203" t="s">
        <v>73</v>
      </c>
      <c r="B1032" s="3"/>
      <c r="C1032" s="3" t="s">
        <v>48</v>
      </c>
      <c r="D1032" s="3" t="s">
        <v>20</v>
      </c>
      <c r="E1032" s="3"/>
      <c r="F1032" s="3"/>
      <c r="G1032" s="5">
        <f>G1033+G1043</f>
        <v>2553800.5999999996</v>
      </c>
      <c r="H1032" s="5">
        <f>H1033+H1043</f>
        <v>2358058.9000000004</v>
      </c>
      <c r="I1032" s="5">
        <f>I1033+I1043</f>
        <v>2516933.2000000007</v>
      </c>
    </row>
    <row r="1033" spans="1:9" s="97" customFormat="1" ht="31.5" x14ac:dyDescent="0.25">
      <c r="A1033" s="89" t="s">
        <v>216</v>
      </c>
      <c r="B1033" s="98"/>
      <c r="C1033" s="94" t="s">
        <v>48</v>
      </c>
      <c r="D1033" s="94" t="s">
        <v>20</v>
      </c>
      <c r="E1033" s="95" t="s">
        <v>215</v>
      </c>
      <c r="F1033" s="95"/>
      <c r="G1033" s="96">
        <f>G1034</f>
        <v>5444.5999999999995</v>
      </c>
      <c r="H1033" s="96">
        <f>H1034</f>
        <v>5444.5999999999995</v>
      </c>
      <c r="I1033" s="96">
        <f>I1034</f>
        <v>5444.5999999999995</v>
      </c>
    </row>
    <row r="1034" spans="1:9" x14ac:dyDescent="0.25">
      <c r="A1034" s="67" t="s">
        <v>164</v>
      </c>
      <c r="B1034" s="204"/>
      <c r="C1034" s="3" t="s">
        <v>48</v>
      </c>
      <c r="D1034" s="3" t="s">
        <v>20</v>
      </c>
      <c r="E1034" s="20" t="s">
        <v>217</v>
      </c>
      <c r="F1034" s="3"/>
      <c r="G1034" s="5">
        <f>G1039+G1035</f>
        <v>5444.5999999999995</v>
      </c>
      <c r="H1034" s="5">
        <f>H1039+H1035</f>
        <v>5444.5999999999995</v>
      </c>
      <c r="I1034" s="5">
        <f>I1039+I1035</f>
        <v>5444.5999999999995</v>
      </c>
    </row>
    <row r="1035" spans="1:9" ht="31.5" hidden="1" x14ac:dyDescent="0.25">
      <c r="A1035" s="203" t="s">
        <v>355</v>
      </c>
      <c r="B1035" s="204"/>
      <c r="C1035" s="3" t="s">
        <v>48</v>
      </c>
      <c r="D1035" s="3" t="s">
        <v>20</v>
      </c>
      <c r="E1035" s="20" t="s">
        <v>356</v>
      </c>
      <c r="F1035" s="3"/>
      <c r="G1035" s="5">
        <f>G1036</f>
        <v>0</v>
      </c>
      <c r="H1035" s="5">
        <f>H1036</f>
        <v>0</v>
      </c>
      <c r="I1035" s="5">
        <f>I1036</f>
        <v>0</v>
      </c>
    </row>
    <row r="1036" spans="1:9" hidden="1" x14ac:dyDescent="0.25">
      <c r="A1036" s="203" t="s">
        <v>18</v>
      </c>
      <c r="B1036" s="3"/>
      <c r="C1036" s="3" t="s">
        <v>48</v>
      </c>
      <c r="D1036" s="3" t="s">
        <v>20</v>
      </c>
      <c r="E1036" s="20" t="s">
        <v>357</v>
      </c>
      <c r="F1036" s="18"/>
      <c r="G1036" s="5">
        <f>SUM(G1037:G1038)</f>
        <v>0</v>
      </c>
      <c r="H1036" s="5">
        <f>SUM(H1037:H1038)</f>
        <v>0</v>
      </c>
      <c r="I1036" s="5">
        <f>SUM(I1037:I1038)</f>
        <v>0</v>
      </c>
    </row>
    <row r="1037" spans="1:9" ht="31.5" hidden="1" x14ac:dyDescent="0.25">
      <c r="A1037" s="203" t="s">
        <v>22</v>
      </c>
      <c r="B1037" s="3"/>
      <c r="C1037" s="3" t="s">
        <v>48</v>
      </c>
      <c r="D1037" s="3" t="s">
        <v>20</v>
      </c>
      <c r="E1037" s="20" t="s">
        <v>357</v>
      </c>
      <c r="F1037" s="3" t="s">
        <v>32</v>
      </c>
      <c r="G1037" s="5"/>
      <c r="H1037" s="5"/>
      <c r="I1037" s="5"/>
    </row>
    <row r="1038" spans="1:9" ht="31.5" hidden="1" x14ac:dyDescent="0.25">
      <c r="A1038" s="203" t="s">
        <v>91</v>
      </c>
      <c r="B1038" s="3"/>
      <c r="C1038" s="3" t="s">
        <v>48</v>
      </c>
      <c r="D1038" s="3" t="s">
        <v>20</v>
      </c>
      <c r="E1038" s="20" t="s">
        <v>357</v>
      </c>
      <c r="F1038" s="3" t="s">
        <v>50</v>
      </c>
      <c r="G1038" s="5"/>
      <c r="H1038" s="5"/>
      <c r="I1038" s="5"/>
    </row>
    <row r="1039" spans="1:9" ht="31.5" x14ac:dyDescent="0.25">
      <c r="A1039" s="203" t="s">
        <v>421</v>
      </c>
      <c r="B1039" s="204"/>
      <c r="C1039" s="3" t="s">
        <v>48</v>
      </c>
      <c r="D1039" s="3" t="s">
        <v>20</v>
      </c>
      <c r="E1039" s="20" t="s">
        <v>350</v>
      </c>
      <c r="F1039" s="3"/>
      <c r="G1039" s="5">
        <f>G1040</f>
        <v>5444.5999999999995</v>
      </c>
      <c r="H1039" s="5">
        <f>H1040</f>
        <v>5444.5999999999995</v>
      </c>
      <c r="I1039" s="5">
        <f>I1040</f>
        <v>5444.5999999999995</v>
      </c>
    </row>
    <row r="1040" spans="1:9" ht="47.25" x14ac:dyDescent="0.25">
      <c r="A1040" s="203" t="s">
        <v>765</v>
      </c>
      <c r="B1040" s="204"/>
      <c r="C1040" s="3" t="s">
        <v>48</v>
      </c>
      <c r="D1040" s="3" t="s">
        <v>20</v>
      </c>
      <c r="E1040" s="20" t="s">
        <v>365</v>
      </c>
      <c r="F1040" s="3"/>
      <c r="G1040" s="5">
        <f>SUM(G1041:G1042)</f>
        <v>5444.5999999999995</v>
      </c>
      <c r="H1040" s="5">
        <f>SUM(H1041:H1042)</f>
        <v>5444.5999999999995</v>
      </c>
      <c r="I1040" s="5">
        <f>SUM(I1041:I1042)</f>
        <v>5444.5999999999995</v>
      </c>
    </row>
    <row r="1041" spans="1:15" ht="47.25" x14ac:dyDescent="0.25">
      <c r="A1041" s="203" t="s">
        <v>21</v>
      </c>
      <c r="B1041" s="204"/>
      <c r="C1041" s="3" t="s">
        <v>48</v>
      </c>
      <c r="D1041" s="3" t="s">
        <v>20</v>
      </c>
      <c r="E1041" s="20" t="s">
        <v>365</v>
      </c>
      <c r="F1041" s="204" t="s">
        <v>31</v>
      </c>
      <c r="G1041" s="5">
        <v>4896.2</v>
      </c>
      <c r="H1041" s="5">
        <v>4896.2</v>
      </c>
      <c r="I1041" s="5">
        <v>4896.2</v>
      </c>
    </row>
    <row r="1042" spans="1:15" ht="31.5" x14ac:dyDescent="0.25">
      <c r="A1042" s="203" t="s">
        <v>91</v>
      </c>
      <c r="B1042" s="3"/>
      <c r="C1042" s="3" t="s">
        <v>48</v>
      </c>
      <c r="D1042" s="3" t="s">
        <v>20</v>
      </c>
      <c r="E1042" s="20" t="s">
        <v>365</v>
      </c>
      <c r="F1042" s="3" t="s">
        <v>50</v>
      </c>
      <c r="G1042" s="5">
        <v>548.4</v>
      </c>
      <c r="H1042" s="5">
        <v>548.4</v>
      </c>
      <c r="I1042" s="5">
        <v>548.4</v>
      </c>
    </row>
    <row r="1043" spans="1:15" s="97" customFormat="1" ht="31.5" x14ac:dyDescent="0.25">
      <c r="A1043" s="89" t="s">
        <v>426</v>
      </c>
      <c r="B1043" s="98"/>
      <c r="C1043" s="94" t="s">
        <v>48</v>
      </c>
      <c r="D1043" s="94" t="s">
        <v>20</v>
      </c>
      <c r="E1043" s="95" t="s">
        <v>283</v>
      </c>
      <c r="F1043" s="95"/>
      <c r="G1043" s="96">
        <f>G1044+G1066+G1070+G1102</f>
        <v>2548355.9999999995</v>
      </c>
      <c r="H1043" s="96">
        <f>H1044+H1066+H1070+H1102</f>
        <v>2352614.3000000003</v>
      </c>
      <c r="I1043" s="96">
        <f>I1044+I1066+I1070+I1102</f>
        <v>2511488.6000000006</v>
      </c>
    </row>
    <row r="1044" spans="1:15" x14ac:dyDescent="0.25">
      <c r="A1044" s="203" t="s">
        <v>167</v>
      </c>
      <c r="B1044" s="3"/>
      <c r="C1044" s="3" t="s">
        <v>48</v>
      </c>
      <c r="D1044" s="3" t="s">
        <v>20</v>
      </c>
      <c r="E1044" s="20" t="s">
        <v>441</v>
      </c>
      <c r="F1044" s="3"/>
      <c r="G1044" s="5">
        <f>G1045+G1056</f>
        <v>120172.90000000001</v>
      </c>
      <c r="H1044" s="5">
        <f>H1045+H1056</f>
        <v>108125.8</v>
      </c>
      <c r="I1044" s="5">
        <f>I1045+I1056</f>
        <v>253881</v>
      </c>
    </row>
    <row r="1045" spans="1:15" x14ac:dyDescent="0.25">
      <c r="A1045" s="67" t="s">
        <v>806</v>
      </c>
      <c r="B1045" s="204"/>
      <c r="C1045" s="3" t="s">
        <v>48</v>
      </c>
      <c r="D1045" s="3" t="s">
        <v>20</v>
      </c>
      <c r="E1045" s="20" t="s">
        <v>807</v>
      </c>
      <c r="F1045" s="3"/>
      <c r="G1045" s="5">
        <f>G1049+G1051+G1054+G1046</f>
        <v>13959.6</v>
      </c>
      <c r="H1045" s="5">
        <f t="shared" ref="H1045:I1045" si="490">H1049+H1051+H1054+H1046</f>
        <v>1453.3</v>
      </c>
      <c r="I1045" s="5">
        <f t="shared" si="490"/>
        <v>149889.9</v>
      </c>
    </row>
    <row r="1046" spans="1:15" ht="31.5" x14ac:dyDescent="0.25">
      <c r="A1046" s="67" t="s">
        <v>811</v>
      </c>
      <c r="B1046" s="204"/>
      <c r="C1046" s="3" t="s">
        <v>48</v>
      </c>
      <c r="D1046" s="3" t="s">
        <v>20</v>
      </c>
      <c r="E1046" s="20" t="s">
        <v>927</v>
      </c>
      <c r="F1046" s="3"/>
      <c r="G1046" s="5">
        <f>G1047+G1048</f>
        <v>3784.3999999999996</v>
      </c>
      <c r="H1046" s="5">
        <f t="shared" ref="H1046:I1046" si="491">H1047+H1048</f>
        <v>0</v>
      </c>
      <c r="I1046" s="5">
        <f t="shared" si="491"/>
        <v>0</v>
      </c>
    </row>
    <row r="1047" spans="1:15" ht="31.5" x14ac:dyDescent="0.25">
      <c r="A1047" s="203" t="s">
        <v>22</v>
      </c>
      <c r="B1047" s="204"/>
      <c r="C1047" s="3" t="s">
        <v>48</v>
      </c>
      <c r="D1047" s="3" t="s">
        <v>20</v>
      </c>
      <c r="E1047" s="20" t="s">
        <v>927</v>
      </c>
      <c r="F1047" s="3" t="s">
        <v>32</v>
      </c>
      <c r="G1047" s="5">
        <v>1182.3</v>
      </c>
      <c r="H1047" s="5"/>
      <c r="I1047" s="5"/>
    </row>
    <row r="1048" spans="1:15" ht="31.5" x14ac:dyDescent="0.25">
      <c r="A1048" s="203" t="s">
        <v>91</v>
      </c>
      <c r="B1048" s="204"/>
      <c r="C1048" s="3" t="s">
        <v>48</v>
      </c>
      <c r="D1048" s="3" t="s">
        <v>20</v>
      </c>
      <c r="E1048" s="20" t="s">
        <v>927</v>
      </c>
      <c r="F1048" s="3" t="s">
        <v>50</v>
      </c>
      <c r="G1048" s="5">
        <v>2602.1</v>
      </c>
      <c r="H1048" s="5"/>
      <c r="I1048" s="5"/>
    </row>
    <row r="1049" spans="1:15" x14ac:dyDescent="0.25">
      <c r="A1049" s="203" t="s">
        <v>444</v>
      </c>
      <c r="B1049" s="3"/>
      <c r="C1049" s="3" t="s">
        <v>48</v>
      </c>
      <c r="D1049" s="3" t="s">
        <v>20</v>
      </c>
      <c r="E1049" s="20" t="s">
        <v>926</v>
      </c>
      <c r="F1049" s="3"/>
      <c r="G1049" s="5">
        <f>G1050</f>
        <v>0</v>
      </c>
      <c r="H1049" s="5">
        <f t="shared" ref="H1049:I1049" si="492">H1050</f>
        <v>0</v>
      </c>
      <c r="I1049" s="5">
        <f t="shared" si="492"/>
        <v>148450.5</v>
      </c>
    </row>
    <row r="1050" spans="1:15" ht="31.5" x14ac:dyDescent="0.25">
      <c r="A1050" s="203" t="s">
        <v>91</v>
      </c>
      <c r="B1050" s="3"/>
      <c r="C1050" s="3" t="s">
        <v>48</v>
      </c>
      <c r="D1050" s="3" t="s">
        <v>20</v>
      </c>
      <c r="E1050" s="20" t="s">
        <v>926</v>
      </c>
      <c r="F1050" s="3" t="s">
        <v>50</v>
      </c>
      <c r="G1050" s="5">
        <v>0</v>
      </c>
      <c r="H1050" s="5">
        <v>0</v>
      </c>
      <c r="I1050" s="5">
        <v>148450.5</v>
      </c>
    </row>
    <row r="1051" spans="1:15" ht="31.5" x14ac:dyDescent="0.25">
      <c r="A1051" s="203" t="s">
        <v>445</v>
      </c>
      <c r="B1051" s="3"/>
      <c r="C1051" s="3" t="s">
        <v>48</v>
      </c>
      <c r="D1051" s="3" t="s">
        <v>20</v>
      </c>
      <c r="E1051" s="20" t="s">
        <v>808</v>
      </c>
      <c r="F1051" s="3"/>
      <c r="G1051" s="5">
        <f>G1052+G1053</f>
        <v>1027.5999999999999</v>
      </c>
      <c r="H1051" s="5">
        <f t="shared" ref="H1051:I1051" si="493">H1052+H1053</f>
        <v>1453.3</v>
      </c>
      <c r="I1051" s="5">
        <f t="shared" si="493"/>
        <v>1439.4</v>
      </c>
    </row>
    <row r="1052" spans="1:15" ht="31.5" x14ac:dyDescent="0.25">
      <c r="A1052" s="203" t="s">
        <v>22</v>
      </c>
      <c r="B1052" s="3"/>
      <c r="C1052" s="3" t="s">
        <v>48</v>
      </c>
      <c r="D1052" s="3" t="s">
        <v>20</v>
      </c>
      <c r="E1052" s="20" t="s">
        <v>808</v>
      </c>
      <c r="F1052" s="3" t="s">
        <v>32</v>
      </c>
      <c r="G1052" s="5">
        <v>0</v>
      </c>
      <c r="H1052" s="5">
        <v>581.29999999999995</v>
      </c>
      <c r="I1052" s="5">
        <v>863.6</v>
      </c>
    </row>
    <row r="1053" spans="1:15" ht="31.5" x14ac:dyDescent="0.25">
      <c r="A1053" s="203" t="s">
        <v>91</v>
      </c>
      <c r="B1053" s="3"/>
      <c r="C1053" s="3" t="s">
        <v>48</v>
      </c>
      <c r="D1053" s="3" t="s">
        <v>20</v>
      </c>
      <c r="E1053" s="20" t="s">
        <v>808</v>
      </c>
      <c r="F1053" s="3" t="s">
        <v>50</v>
      </c>
      <c r="G1053" s="5">
        <v>1027.5999999999999</v>
      </c>
      <c r="H1053" s="5">
        <v>872</v>
      </c>
      <c r="I1053" s="5">
        <v>575.79999999999995</v>
      </c>
    </row>
    <row r="1054" spans="1:15" ht="63" x14ac:dyDescent="0.25">
      <c r="A1054" s="203" t="s">
        <v>809</v>
      </c>
      <c r="B1054" s="3"/>
      <c r="C1054" s="3" t="s">
        <v>48</v>
      </c>
      <c r="D1054" s="3" t="s">
        <v>20</v>
      </c>
      <c r="E1054" s="20" t="s">
        <v>810</v>
      </c>
      <c r="F1054" s="3"/>
      <c r="G1054" s="5">
        <f>G1055</f>
        <v>9147.6</v>
      </c>
      <c r="H1054" s="5">
        <f t="shared" ref="H1054:I1054" si="494">H1055</f>
        <v>0</v>
      </c>
      <c r="I1054" s="5">
        <f t="shared" si="494"/>
        <v>0</v>
      </c>
      <c r="K1054" s="100"/>
      <c r="L1054" s="100"/>
      <c r="M1054" s="100"/>
      <c r="N1054" s="100"/>
      <c r="O1054" s="100"/>
    </row>
    <row r="1055" spans="1:15" ht="31.5" x14ac:dyDescent="0.25">
      <c r="A1055" s="203" t="s">
        <v>22</v>
      </c>
      <c r="B1055" s="3"/>
      <c r="C1055" s="3" t="s">
        <v>48</v>
      </c>
      <c r="D1055" s="3" t="s">
        <v>20</v>
      </c>
      <c r="E1055" s="20" t="s">
        <v>810</v>
      </c>
      <c r="F1055" s="3" t="s">
        <v>32</v>
      </c>
      <c r="G1055" s="5">
        <v>9147.6</v>
      </c>
      <c r="H1055" s="5">
        <v>0</v>
      </c>
      <c r="I1055" s="5">
        <v>0</v>
      </c>
      <c r="J1055" s="152"/>
      <c r="K1055" s="100"/>
      <c r="L1055" s="100"/>
      <c r="M1055" s="100"/>
    </row>
    <row r="1056" spans="1:15" x14ac:dyDescent="0.25">
      <c r="A1056" s="203" t="s">
        <v>812</v>
      </c>
      <c r="B1056" s="3"/>
      <c r="C1056" s="3" t="s">
        <v>48</v>
      </c>
      <c r="D1056" s="3" t="s">
        <v>20</v>
      </c>
      <c r="E1056" s="20" t="s">
        <v>813</v>
      </c>
      <c r="F1056" s="3"/>
      <c r="G1056" s="5">
        <f>G1057+G1060+G1063</f>
        <v>106213.3</v>
      </c>
      <c r="H1056" s="5">
        <f t="shared" ref="H1056:I1056" si="495">H1057+H1060+H1063</f>
        <v>106672.5</v>
      </c>
      <c r="I1056" s="5">
        <f t="shared" si="495"/>
        <v>103991.09999999999</v>
      </c>
    </row>
    <row r="1057" spans="1:9" ht="47.25" x14ac:dyDescent="0.25">
      <c r="A1057" s="2" t="s">
        <v>814</v>
      </c>
      <c r="B1057" s="3"/>
      <c r="C1057" s="3" t="s">
        <v>48</v>
      </c>
      <c r="D1057" s="3" t="s">
        <v>20</v>
      </c>
      <c r="E1057" s="18" t="s">
        <v>815</v>
      </c>
      <c r="F1057" s="3"/>
      <c r="G1057" s="5">
        <f>G1058+G1059</f>
        <v>3527.8999999999996</v>
      </c>
      <c r="H1057" s="5">
        <f t="shared" ref="H1057:I1057" si="496">H1058+H1059</f>
        <v>3527.8999999999996</v>
      </c>
      <c r="I1057" s="5">
        <f t="shared" si="496"/>
        <v>3527.8999999999996</v>
      </c>
    </row>
    <row r="1058" spans="1:9" ht="47.25" x14ac:dyDescent="0.25">
      <c r="A1058" s="2" t="s">
        <v>21</v>
      </c>
      <c r="B1058" s="3"/>
      <c r="C1058" s="3" t="s">
        <v>48</v>
      </c>
      <c r="D1058" s="3" t="s">
        <v>20</v>
      </c>
      <c r="E1058" s="18" t="s">
        <v>815</v>
      </c>
      <c r="F1058" s="3" t="s">
        <v>31</v>
      </c>
      <c r="G1058" s="5">
        <v>1139.2</v>
      </c>
      <c r="H1058" s="5">
        <v>1078.8</v>
      </c>
      <c r="I1058" s="5">
        <v>1078.8</v>
      </c>
    </row>
    <row r="1059" spans="1:9" ht="31.5" x14ac:dyDescent="0.25">
      <c r="A1059" s="203" t="s">
        <v>91</v>
      </c>
      <c r="B1059" s="3"/>
      <c r="C1059" s="3" t="s">
        <v>48</v>
      </c>
      <c r="D1059" s="3" t="s">
        <v>20</v>
      </c>
      <c r="E1059" s="18" t="s">
        <v>815</v>
      </c>
      <c r="F1059" s="3" t="s">
        <v>50</v>
      </c>
      <c r="G1059" s="5">
        <v>2388.6999999999998</v>
      </c>
      <c r="H1059" s="5">
        <v>2449.1</v>
      </c>
      <c r="I1059" s="5">
        <v>2449.1</v>
      </c>
    </row>
    <row r="1060" spans="1:9" ht="47.25" x14ac:dyDescent="0.25">
      <c r="A1060" s="203" t="s">
        <v>816</v>
      </c>
      <c r="B1060" s="3"/>
      <c r="C1060" s="3" t="s">
        <v>48</v>
      </c>
      <c r="D1060" s="3" t="s">
        <v>20</v>
      </c>
      <c r="E1060" s="20" t="s">
        <v>817</v>
      </c>
      <c r="F1060" s="3"/>
      <c r="G1060" s="5">
        <f>G1061+G1062</f>
        <v>8568.2000000000007</v>
      </c>
      <c r="H1060" s="5">
        <f t="shared" ref="H1060:I1060" si="497">H1061+H1062</f>
        <v>8698.2000000000007</v>
      </c>
      <c r="I1060" s="5">
        <f t="shared" si="497"/>
        <v>8855.5</v>
      </c>
    </row>
    <row r="1061" spans="1:9" ht="47.25" x14ac:dyDescent="0.25">
      <c r="A1061" s="203" t="s">
        <v>21</v>
      </c>
      <c r="B1061" s="3"/>
      <c r="C1061" s="3" t="s">
        <v>48</v>
      </c>
      <c r="D1061" s="3" t="s">
        <v>20</v>
      </c>
      <c r="E1061" s="20" t="s">
        <v>817</v>
      </c>
      <c r="F1061" s="3" t="s">
        <v>31</v>
      </c>
      <c r="G1061" s="5">
        <v>2254.5</v>
      </c>
      <c r="H1061" s="5">
        <v>2202.6999999999998</v>
      </c>
      <c r="I1061" s="5">
        <v>2202.6999999999998</v>
      </c>
    </row>
    <row r="1062" spans="1:9" ht="31.5" x14ac:dyDescent="0.25">
      <c r="A1062" s="203" t="s">
        <v>91</v>
      </c>
      <c r="B1062" s="3"/>
      <c r="C1062" s="3" t="s">
        <v>48</v>
      </c>
      <c r="D1062" s="3" t="s">
        <v>20</v>
      </c>
      <c r="E1062" s="20" t="s">
        <v>817</v>
      </c>
      <c r="F1062" s="3" t="s">
        <v>50</v>
      </c>
      <c r="G1062" s="5">
        <v>6313.7</v>
      </c>
      <c r="H1062" s="5">
        <v>6495.5</v>
      </c>
      <c r="I1062" s="5">
        <v>6652.8</v>
      </c>
    </row>
    <row r="1063" spans="1:9" ht="47.25" x14ac:dyDescent="0.25">
      <c r="A1063" s="203" t="s">
        <v>456</v>
      </c>
      <c r="B1063" s="3"/>
      <c r="C1063" s="3" t="s">
        <v>48</v>
      </c>
      <c r="D1063" s="3" t="s">
        <v>20</v>
      </c>
      <c r="E1063" s="18" t="s">
        <v>818</v>
      </c>
      <c r="F1063" s="3"/>
      <c r="G1063" s="5">
        <f>G1064+G1065</f>
        <v>94117.2</v>
      </c>
      <c r="H1063" s="5">
        <f t="shared" ref="H1063:I1063" si="498">H1064+H1065</f>
        <v>94446.399999999994</v>
      </c>
      <c r="I1063" s="5">
        <f t="shared" si="498"/>
        <v>91607.7</v>
      </c>
    </row>
    <row r="1064" spans="1:9" ht="47.25" x14ac:dyDescent="0.25">
      <c r="A1064" s="2" t="s">
        <v>21</v>
      </c>
      <c r="B1064" s="3"/>
      <c r="C1064" s="3" t="s">
        <v>48</v>
      </c>
      <c r="D1064" s="3" t="s">
        <v>20</v>
      </c>
      <c r="E1064" s="18" t="s">
        <v>818</v>
      </c>
      <c r="F1064" s="3" t="s">
        <v>31</v>
      </c>
      <c r="G1064" s="5">
        <v>32153.200000000001</v>
      </c>
      <c r="H1064" s="5">
        <v>31378.9</v>
      </c>
      <c r="I1064" s="5">
        <v>29206.6</v>
      </c>
    </row>
    <row r="1065" spans="1:9" ht="31.5" x14ac:dyDescent="0.25">
      <c r="A1065" s="203" t="s">
        <v>91</v>
      </c>
      <c r="B1065" s="3"/>
      <c r="C1065" s="3" t="s">
        <v>48</v>
      </c>
      <c r="D1065" s="3" t="s">
        <v>20</v>
      </c>
      <c r="E1065" s="18" t="s">
        <v>818</v>
      </c>
      <c r="F1065" s="3" t="s">
        <v>50</v>
      </c>
      <c r="G1065" s="5">
        <v>61964</v>
      </c>
      <c r="H1065" s="5">
        <v>63067.5</v>
      </c>
      <c r="I1065" s="5">
        <v>62401.1</v>
      </c>
    </row>
    <row r="1066" spans="1:9" x14ac:dyDescent="0.25">
      <c r="A1066" s="203" t="s">
        <v>207</v>
      </c>
      <c r="B1066" s="3"/>
      <c r="C1066" s="3" t="s">
        <v>48</v>
      </c>
      <c r="D1066" s="3" t="s">
        <v>20</v>
      </c>
      <c r="E1066" s="18" t="s">
        <v>442</v>
      </c>
      <c r="F1066" s="3"/>
      <c r="G1066" s="5">
        <f>G1067</f>
        <v>0</v>
      </c>
      <c r="H1066" s="5">
        <f t="shared" ref="H1066:I1068" si="499">H1067</f>
        <v>0</v>
      </c>
      <c r="I1066" s="5">
        <f t="shared" si="499"/>
        <v>20010</v>
      </c>
    </row>
    <row r="1067" spans="1:9" ht="31.5" x14ac:dyDescent="0.25">
      <c r="A1067" s="203" t="s">
        <v>819</v>
      </c>
      <c r="B1067" s="3"/>
      <c r="C1067" s="3" t="s">
        <v>48</v>
      </c>
      <c r="D1067" s="3" t="s">
        <v>20</v>
      </c>
      <c r="E1067" s="18" t="s">
        <v>820</v>
      </c>
      <c r="F1067" s="3"/>
      <c r="G1067" s="5">
        <f>G1068</f>
        <v>0</v>
      </c>
      <c r="H1067" s="5">
        <f t="shared" si="499"/>
        <v>0</v>
      </c>
      <c r="I1067" s="5">
        <f t="shared" si="499"/>
        <v>20010</v>
      </c>
    </row>
    <row r="1068" spans="1:9" x14ac:dyDescent="0.25">
      <c r="A1068" s="203" t="s">
        <v>452</v>
      </c>
      <c r="B1068" s="3"/>
      <c r="C1068" s="3" t="s">
        <v>48</v>
      </c>
      <c r="D1068" s="3" t="s">
        <v>20</v>
      </c>
      <c r="E1068" s="20" t="s">
        <v>821</v>
      </c>
      <c r="F1068" s="3"/>
      <c r="G1068" s="5">
        <f>G1069</f>
        <v>0</v>
      </c>
      <c r="H1068" s="5">
        <f t="shared" si="499"/>
        <v>0</v>
      </c>
      <c r="I1068" s="5">
        <f t="shared" si="499"/>
        <v>20010</v>
      </c>
    </row>
    <row r="1069" spans="1:9" ht="31.5" x14ac:dyDescent="0.25">
      <c r="A1069" s="203" t="s">
        <v>91</v>
      </c>
      <c r="B1069" s="3"/>
      <c r="C1069" s="3" t="s">
        <v>48</v>
      </c>
      <c r="D1069" s="3" t="s">
        <v>20</v>
      </c>
      <c r="E1069" s="20" t="s">
        <v>821</v>
      </c>
      <c r="F1069" s="3" t="s">
        <v>50</v>
      </c>
      <c r="G1069" s="5">
        <v>0</v>
      </c>
      <c r="H1069" s="5">
        <v>0</v>
      </c>
      <c r="I1069" s="5">
        <v>20010</v>
      </c>
    </row>
    <row r="1070" spans="1:9" x14ac:dyDescent="0.25">
      <c r="A1070" s="203" t="s">
        <v>790</v>
      </c>
      <c r="B1070" s="3"/>
      <c r="C1070" s="204" t="s">
        <v>48</v>
      </c>
      <c r="D1070" s="204" t="s">
        <v>20</v>
      </c>
      <c r="E1070" s="20" t="s">
        <v>791</v>
      </c>
      <c r="F1070" s="3"/>
      <c r="G1070" s="5">
        <f>G1071+G1099</f>
        <v>1641808.1999999997</v>
      </c>
      <c r="H1070" s="5">
        <f t="shared" ref="H1070:I1070" si="500">H1071+H1099</f>
        <v>1504686.0000000002</v>
      </c>
      <c r="I1070" s="5">
        <f t="shared" si="500"/>
        <v>1502127.4000000004</v>
      </c>
    </row>
    <row r="1071" spans="1:9" ht="31.5" x14ac:dyDescent="0.25">
      <c r="A1071" s="203" t="s">
        <v>792</v>
      </c>
      <c r="B1071" s="68"/>
      <c r="C1071" s="68" t="s">
        <v>48</v>
      </c>
      <c r="D1071" s="68" t="s">
        <v>20</v>
      </c>
      <c r="E1071" s="69" t="s">
        <v>793</v>
      </c>
      <c r="F1071" s="3"/>
      <c r="G1071" s="5">
        <f>G1072+G1075+G1079+G1082+G1085+G1088+G1091+G1094+G1097</f>
        <v>1641808.1999999997</v>
      </c>
      <c r="H1071" s="5">
        <f t="shared" ref="H1071:I1071" si="501">H1072+H1075+H1079+H1082+H1085+H1088+H1091+H1094+H1097</f>
        <v>1504244.0000000002</v>
      </c>
      <c r="I1071" s="5">
        <f t="shared" si="501"/>
        <v>1502127.4000000004</v>
      </c>
    </row>
    <row r="1072" spans="1:9" ht="78.75" x14ac:dyDescent="0.25">
      <c r="A1072" s="153" t="s">
        <v>446</v>
      </c>
      <c r="B1072" s="3"/>
      <c r="C1072" s="3" t="s">
        <v>48</v>
      </c>
      <c r="D1072" s="3" t="s">
        <v>20</v>
      </c>
      <c r="E1072" s="20" t="s">
        <v>822</v>
      </c>
      <c r="F1072" s="3"/>
      <c r="G1072" s="5">
        <f>G1073+G1074</f>
        <v>67715.8</v>
      </c>
      <c r="H1072" s="5">
        <f t="shared" ref="H1072:I1072" si="502">H1073+H1074</f>
        <v>65102.200000000004</v>
      </c>
      <c r="I1072" s="5">
        <f t="shared" si="502"/>
        <v>66179.8</v>
      </c>
    </row>
    <row r="1073" spans="1:9" ht="47.25" x14ac:dyDescent="0.25">
      <c r="A1073" s="2" t="s">
        <v>21</v>
      </c>
      <c r="B1073" s="3"/>
      <c r="C1073" s="3" t="s">
        <v>48</v>
      </c>
      <c r="D1073" s="3" t="s">
        <v>20</v>
      </c>
      <c r="E1073" s="20" t="s">
        <v>822</v>
      </c>
      <c r="F1073" s="3" t="s">
        <v>31</v>
      </c>
      <c r="G1073" s="71">
        <v>63582.1</v>
      </c>
      <c r="H1073" s="71">
        <v>61458.400000000001</v>
      </c>
      <c r="I1073" s="71">
        <v>62073</v>
      </c>
    </row>
    <row r="1074" spans="1:9" ht="31.5" x14ac:dyDescent="0.25">
      <c r="A1074" s="203" t="s">
        <v>22</v>
      </c>
      <c r="B1074" s="3"/>
      <c r="C1074" s="3" t="s">
        <v>48</v>
      </c>
      <c r="D1074" s="3" t="s">
        <v>20</v>
      </c>
      <c r="E1074" s="20" t="s">
        <v>822</v>
      </c>
      <c r="F1074" s="3" t="s">
        <v>32</v>
      </c>
      <c r="G1074" s="71">
        <v>4133.7</v>
      </c>
      <c r="H1074" s="71">
        <v>3643.8</v>
      </c>
      <c r="I1074" s="71">
        <v>4106.8</v>
      </c>
    </row>
    <row r="1075" spans="1:9" ht="63" x14ac:dyDescent="0.25">
      <c r="A1075" s="203" t="s">
        <v>447</v>
      </c>
      <c r="B1075" s="3"/>
      <c r="C1075" s="3" t="s">
        <v>48</v>
      </c>
      <c r="D1075" s="3" t="s">
        <v>20</v>
      </c>
      <c r="E1075" s="20" t="s">
        <v>823</v>
      </c>
      <c r="F1075" s="3"/>
      <c r="G1075" s="5">
        <f>SUM(G1076:G1078)</f>
        <v>1401375.9</v>
      </c>
      <c r="H1075" s="5">
        <f t="shared" ref="H1075:I1075" si="503">SUM(H1076:H1078)</f>
        <v>1274620.7000000002</v>
      </c>
      <c r="I1075" s="5">
        <f t="shared" si="503"/>
        <v>1275577.5</v>
      </c>
    </row>
    <row r="1076" spans="1:9" ht="47.25" x14ac:dyDescent="0.25">
      <c r="A1076" s="203" t="s">
        <v>21</v>
      </c>
      <c r="B1076" s="3"/>
      <c r="C1076" s="3" t="s">
        <v>48</v>
      </c>
      <c r="D1076" s="3" t="s">
        <v>20</v>
      </c>
      <c r="E1076" s="20" t="s">
        <v>823</v>
      </c>
      <c r="F1076" s="3" t="s">
        <v>31</v>
      </c>
      <c r="G1076" s="5">
        <v>338064.9</v>
      </c>
      <c r="H1076" s="5">
        <v>266732.5</v>
      </c>
      <c r="I1076" s="5">
        <v>266931.59999999998</v>
      </c>
    </row>
    <row r="1077" spans="1:9" ht="31.5" x14ac:dyDescent="0.25">
      <c r="A1077" s="203" t="s">
        <v>22</v>
      </c>
      <c r="B1077" s="3"/>
      <c r="C1077" s="3" t="s">
        <v>48</v>
      </c>
      <c r="D1077" s="3" t="s">
        <v>20</v>
      </c>
      <c r="E1077" s="20" t="s">
        <v>823</v>
      </c>
      <c r="F1077" s="3" t="s">
        <v>32</v>
      </c>
      <c r="G1077" s="5">
        <v>10701</v>
      </c>
      <c r="H1077" s="5">
        <v>14486.9</v>
      </c>
      <c r="I1077" s="5">
        <v>14486.9</v>
      </c>
    </row>
    <row r="1078" spans="1:9" ht="31.5" x14ac:dyDescent="0.25">
      <c r="A1078" s="203" t="s">
        <v>91</v>
      </c>
      <c r="B1078" s="3"/>
      <c r="C1078" s="3" t="s">
        <v>48</v>
      </c>
      <c r="D1078" s="3" t="s">
        <v>20</v>
      </c>
      <c r="E1078" s="20" t="s">
        <v>823</v>
      </c>
      <c r="F1078" s="3" t="s">
        <v>50</v>
      </c>
      <c r="G1078" s="71">
        <v>1052610</v>
      </c>
      <c r="H1078" s="71">
        <v>993401.3</v>
      </c>
      <c r="I1078" s="71">
        <v>994159</v>
      </c>
    </row>
    <row r="1079" spans="1:9" ht="141.75" x14ac:dyDescent="0.25">
      <c r="A1079" s="203" t="s">
        <v>824</v>
      </c>
      <c r="B1079" s="3"/>
      <c r="C1079" s="3" t="s">
        <v>48</v>
      </c>
      <c r="D1079" s="3" t="s">
        <v>20</v>
      </c>
      <c r="E1079" s="18" t="s">
        <v>825</v>
      </c>
      <c r="F1079" s="18"/>
      <c r="G1079" s="5">
        <f>G1080+G1081</f>
        <v>5669.9</v>
      </c>
      <c r="H1079" s="5">
        <f t="shared" ref="H1079:I1079" si="504">H1080+H1081</f>
        <v>5896.7000000000007</v>
      </c>
      <c r="I1079" s="5">
        <f t="shared" si="504"/>
        <v>6132.6</v>
      </c>
    </row>
    <row r="1080" spans="1:9" ht="31.5" x14ac:dyDescent="0.25">
      <c r="A1080" s="203" t="s">
        <v>22</v>
      </c>
      <c r="B1080" s="3"/>
      <c r="C1080" s="3" t="s">
        <v>48</v>
      </c>
      <c r="D1080" s="3" t="s">
        <v>20</v>
      </c>
      <c r="E1080" s="18" t="s">
        <v>825</v>
      </c>
      <c r="F1080" s="18">
        <v>200</v>
      </c>
      <c r="G1080" s="5">
        <v>1296.5</v>
      </c>
      <c r="H1080" s="5">
        <v>1308.4000000000001</v>
      </c>
      <c r="I1080" s="5">
        <v>1360.8</v>
      </c>
    </row>
    <row r="1081" spans="1:9" ht="31.5" x14ac:dyDescent="0.25">
      <c r="A1081" s="203" t="s">
        <v>91</v>
      </c>
      <c r="B1081" s="3"/>
      <c r="C1081" s="3" t="s">
        <v>48</v>
      </c>
      <c r="D1081" s="3" t="s">
        <v>20</v>
      </c>
      <c r="E1081" s="18" t="s">
        <v>825</v>
      </c>
      <c r="F1081" s="18">
        <v>600</v>
      </c>
      <c r="G1081" s="5">
        <v>4373.3999999999996</v>
      </c>
      <c r="H1081" s="5">
        <v>4588.3</v>
      </c>
      <c r="I1081" s="5">
        <v>4771.8</v>
      </c>
    </row>
    <row r="1082" spans="1:9" ht="173.25" x14ac:dyDescent="0.25">
      <c r="A1082" s="203" t="s">
        <v>826</v>
      </c>
      <c r="B1082" s="3"/>
      <c r="C1082" s="3" t="s">
        <v>48</v>
      </c>
      <c r="D1082" s="3" t="s">
        <v>20</v>
      </c>
      <c r="E1082" s="18" t="s">
        <v>827</v>
      </c>
      <c r="F1082" s="18"/>
      <c r="G1082" s="5">
        <f>G1083+G1084</f>
        <v>17832.5</v>
      </c>
      <c r="H1082" s="5">
        <f t="shared" ref="H1082:I1082" si="505">H1083+H1084</f>
        <v>17832.5</v>
      </c>
      <c r="I1082" s="5">
        <f t="shared" si="505"/>
        <v>17832.5</v>
      </c>
    </row>
    <row r="1083" spans="1:9" ht="31.5" x14ac:dyDescent="0.25">
      <c r="A1083" s="203" t="s">
        <v>22</v>
      </c>
      <c r="B1083" s="3"/>
      <c r="C1083" s="3" t="s">
        <v>48</v>
      </c>
      <c r="D1083" s="3" t="s">
        <v>20</v>
      </c>
      <c r="E1083" s="18" t="s">
        <v>827</v>
      </c>
      <c r="F1083" s="18">
        <v>200</v>
      </c>
      <c r="G1083" s="5">
        <v>16412.8</v>
      </c>
      <c r="H1083" s="5">
        <v>16412.8</v>
      </c>
      <c r="I1083" s="5">
        <v>16412.8</v>
      </c>
    </row>
    <row r="1084" spans="1:9" ht="31.5" x14ac:dyDescent="0.25">
      <c r="A1084" s="203" t="s">
        <v>91</v>
      </c>
      <c r="B1084" s="3"/>
      <c r="C1084" s="3" t="s">
        <v>48</v>
      </c>
      <c r="D1084" s="3" t="s">
        <v>20</v>
      </c>
      <c r="E1084" s="18" t="s">
        <v>827</v>
      </c>
      <c r="F1084" s="18">
        <v>600</v>
      </c>
      <c r="G1084" s="5">
        <v>1419.7</v>
      </c>
      <c r="H1084" s="5">
        <v>1419.7</v>
      </c>
      <c r="I1084" s="5">
        <v>1419.7</v>
      </c>
    </row>
    <row r="1085" spans="1:9" ht="47.25" x14ac:dyDescent="0.25">
      <c r="A1085" s="203" t="s">
        <v>448</v>
      </c>
      <c r="B1085" s="3"/>
      <c r="C1085" s="3" t="s">
        <v>48</v>
      </c>
      <c r="D1085" s="3" t="s">
        <v>20</v>
      </c>
      <c r="E1085" s="20" t="s">
        <v>828</v>
      </c>
      <c r="F1085" s="3"/>
      <c r="G1085" s="5">
        <f>G1086+G1087</f>
        <v>121087.4</v>
      </c>
      <c r="H1085" s="5">
        <f t="shared" ref="H1085:I1085" si="506">H1086+H1087</f>
        <v>108588.59999999999</v>
      </c>
      <c r="I1085" s="5">
        <f t="shared" si="506"/>
        <v>103693.3</v>
      </c>
    </row>
    <row r="1086" spans="1:9" ht="31.5" x14ac:dyDescent="0.25">
      <c r="A1086" s="203" t="s">
        <v>22</v>
      </c>
      <c r="B1086" s="3"/>
      <c r="C1086" s="3" t="s">
        <v>48</v>
      </c>
      <c r="D1086" s="3" t="s">
        <v>20</v>
      </c>
      <c r="E1086" s="20" t="s">
        <v>828</v>
      </c>
      <c r="F1086" s="3" t="s">
        <v>32</v>
      </c>
      <c r="G1086" s="5">
        <v>23115.7</v>
      </c>
      <c r="H1086" s="5">
        <v>19934.7</v>
      </c>
      <c r="I1086" s="5">
        <v>19036</v>
      </c>
    </row>
    <row r="1087" spans="1:9" ht="31.5" x14ac:dyDescent="0.25">
      <c r="A1087" s="203" t="s">
        <v>91</v>
      </c>
      <c r="B1087" s="3"/>
      <c r="C1087" s="3" t="s">
        <v>48</v>
      </c>
      <c r="D1087" s="3" t="s">
        <v>20</v>
      </c>
      <c r="E1087" s="20" t="s">
        <v>828</v>
      </c>
      <c r="F1087" s="3" t="s">
        <v>50</v>
      </c>
      <c r="G1087" s="5">
        <v>97971.7</v>
      </c>
      <c r="H1087" s="5">
        <v>88653.9</v>
      </c>
      <c r="I1087" s="5">
        <v>84657.3</v>
      </c>
    </row>
    <row r="1088" spans="1:9" ht="47.25" x14ac:dyDescent="0.25">
      <c r="A1088" s="203" t="s">
        <v>449</v>
      </c>
      <c r="B1088" s="3"/>
      <c r="C1088" s="3" t="s">
        <v>48</v>
      </c>
      <c r="D1088" s="3" t="s">
        <v>20</v>
      </c>
      <c r="E1088" s="18" t="s">
        <v>829</v>
      </c>
      <c r="F1088" s="18"/>
      <c r="G1088" s="5">
        <f>G1089+G1090</f>
        <v>10163.5</v>
      </c>
      <c r="H1088" s="5">
        <f t="shared" ref="H1088:I1088" si="507">H1089+H1090</f>
        <v>10163.5</v>
      </c>
      <c r="I1088" s="5">
        <f t="shared" si="507"/>
        <v>10163.5</v>
      </c>
    </row>
    <row r="1089" spans="1:9" ht="31.5" x14ac:dyDescent="0.25">
      <c r="A1089" s="203" t="s">
        <v>22</v>
      </c>
      <c r="B1089" s="3"/>
      <c r="C1089" s="3" t="s">
        <v>48</v>
      </c>
      <c r="D1089" s="3" t="s">
        <v>20</v>
      </c>
      <c r="E1089" s="18" t="s">
        <v>829</v>
      </c>
      <c r="F1089" s="3" t="s">
        <v>32</v>
      </c>
      <c r="G1089" s="71">
        <v>5395.9</v>
      </c>
      <c r="H1089" s="5">
        <v>5916.4</v>
      </c>
      <c r="I1089" s="5">
        <v>5916.4</v>
      </c>
    </row>
    <row r="1090" spans="1:9" ht="31.5" x14ac:dyDescent="0.25">
      <c r="A1090" s="203" t="s">
        <v>91</v>
      </c>
      <c r="B1090" s="3"/>
      <c r="C1090" s="3" t="s">
        <v>48</v>
      </c>
      <c r="D1090" s="3" t="s">
        <v>20</v>
      </c>
      <c r="E1090" s="18" t="s">
        <v>829</v>
      </c>
      <c r="F1090" s="3" t="s">
        <v>50</v>
      </c>
      <c r="G1090" s="71">
        <v>4767.6000000000004</v>
      </c>
      <c r="H1090" s="5">
        <v>4247.1000000000004</v>
      </c>
      <c r="I1090" s="5">
        <v>4247.1000000000004</v>
      </c>
    </row>
    <row r="1091" spans="1:9" ht="47.25" x14ac:dyDescent="0.25">
      <c r="A1091" s="203" t="s">
        <v>450</v>
      </c>
      <c r="B1091" s="3"/>
      <c r="C1091" s="3" t="s">
        <v>48</v>
      </c>
      <c r="D1091" s="3" t="s">
        <v>20</v>
      </c>
      <c r="E1091" s="18" t="s">
        <v>830</v>
      </c>
      <c r="F1091" s="3"/>
      <c r="G1091" s="5">
        <f>G1092+G1093</f>
        <v>15266.900000000001</v>
      </c>
      <c r="H1091" s="5">
        <f t="shared" ref="H1091:I1091" si="508">H1092+H1093</f>
        <v>15329.8</v>
      </c>
      <c r="I1091" s="5">
        <f t="shared" si="508"/>
        <v>15329.8</v>
      </c>
    </row>
    <row r="1092" spans="1:9" ht="31.5" x14ac:dyDescent="0.25">
      <c r="A1092" s="203" t="s">
        <v>22</v>
      </c>
      <c r="B1092" s="3"/>
      <c r="C1092" s="3" t="s">
        <v>48</v>
      </c>
      <c r="D1092" s="3" t="s">
        <v>20</v>
      </c>
      <c r="E1092" s="18" t="s">
        <v>830</v>
      </c>
      <c r="F1092" s="3" t="s">
        <v>32</v>
      </c>
      <c r="G1092" s="5">
        <v>3050.3</v>
      </c>
      <c r="H1092" s="5">
        <v>2881.8</v>
      </c>
      <c r="I1092" s="5">
        <v>2881.8</v>
      </c>
    </row>
    <row r="1093" spans="1:9" ht="31.5" x14ac:dyDescent="0.25">
      <c r="A1093" s="203" t="s">
        <v>91</v>
      </c>
      <c r="B1093" s="3"/>
      <c r="C1093" s="3" t="s">
        <v>48</v>
      </c>
      <c r="D1093" s="3" t="s">
        <v>20</v>
      </c>
      <c r="E1093" s="18" t="s">
        <v>830</v>
      </c>
      <c r="F1093" s="3" t="s">
        <v>50</v>
      </c>
      <c r="G1093" s="5">
        <v>12216.6</v>
      </c>
      <c r="H1093" s="5">
        <v>12448</v>
      </c>
      <c r="I1093" s="5">
        <v>12448</v>
      </c>
    </row>
    <row r="1094" spans="1:9" ht="31.5" x14ac:dyDescent="0.25">
      <c r="A1094" s="203" t="s">
        <v>438</v>
      </c>
      <c r="B1094" s="3"/>
      <c r="C1094" s="3" t="s">
        <v>48</v>
      </c>
      <c r="D1094" s="3" t="s">
        <v>20</v>
      </c>
      <c r="E1094" s="20" t="s">
        <v>794</v>
      </c>
      <c r="F1094" s="3"/>
      <c r="G1094" s="5">
        <f>G1095+G1096</f>
        <v>500</v>
      </c>
      <c r="H1094" s="5">
        <f t="shared" ref="H1094:I1094" si="509">H1095+H1096</f>
        <v>4513.7</v>
      </c>
      <c r="I1094" s="5">
        <f t="shared" si="509"/>
        <v>5022.1000000000004</v>
      </c>
    </row>
    <row r="1095" spans="1:9" ht="31.5" x14ac:dyDescent="0.25">
      <c r="A1095" s="203" t="s">
        <v>22</v>
      </c>
      <c r="B1095" s="3"/>
      <c r="C1095" s="3" t="s">
        <v>48</v>
      </c>
      <c r="D1095" s="3" t="s">
        <v>20</v>
      </c>
      <c r="E1095" s="20" t="s">
        <v>794</v>
      </c>
      <c r="F1095" s="3" t="s">
        <v>32</v>
      </c>
      <c r="G1095" s="5">
        <v>0</v>
      </c>
      <c r="H1095" s="5">
        <v>2100</v>
      </c>
      <c r="I1095" s="5">
        <v>5000</v>
      </c>
    </row>
    <row r="1096" spans="1:9" ht="31.5" x14ac:dyDescent="0.25">
      <c r="A1096" s="203" t="s">
        <v>91</v>
      </c>
      <c r="B1096" s="3"/>
      <c r="C1096" s="3" t="s">
        <v>48</v>
      </c>
      <c r="D1096" s="3" t="s">
        <v>20</v>
      </c>
      <c r="E1096" s="20" t="s">
        <v>794</v>
      </c>
      <c r="F1096" s="3" t="s">
        <v>50</v>
      </c>
      <c r="G1096" s="5">
        <v>500</v>
      </c>
      <c r="H1096" s="5">
        <v>2413.6999999999998</v>
      </c>
      <c r="I1096" s="5">
        <v>22.1</v>
      </c>
    </row>
    <row r="1097" spans="1:9" ht="31.5" x14ac:dyDescent="0.25">
      <c r="A1097" s="203" t="s">
        <v>451</v>
      </c>
      <c r="B1097" s="3"/>
      <c r="C1097" s="3" t="s">
        <v>48</v>
      </c>
      <c r="D1097" s="3" t="s">
        <v>20</v>
      </c>
      <c r="E1097" s="18" t="s">
        <v>831</v>
      </c>
      <c r="F1097" s="3"/>
      <c r="G1097" s="71">
        <f>G1098</f>
        <v>2196.3000000000002</v>
      </c>
      <c r="H1097" s="71">
        <f t="shared" ref="H1097:I1097" si="510">H1098</f>
        <v>2196.3000000000002</v>
      </c>
      <c r="I1097" s="71">
        <f t="shared" si="510"/>
        <v>2196.3000000000002</v>
      </c>
    </row>
    <row r="1098" spans="1:9" ht="31.5" x14ac:dyDescent="0.25">
      <c r="A1098" s="203" t="s">
        <v>91</v>
      </c>
      <c r="B1098" s="3"/>
      <c r="C1098" s="3" t="s">
        <v>48</v>
      </c>
      <c r="D1098" s="3" t="s">
        <v>20</v>
      </c>
      <c r="E1098" s="18" t="s">
        <v>831</v>
      </c>
      <c r="F1098" s="3" t="s">
        <v>50</v>
      </c>
      <c r="G1098" s="71">
        <v>2196.3000000000002</v>
      </c>
      <c r="H1098" s="71">
        <v>2196.3000000000002</v>
      </c>
      <c r="I1098" s="71">
        <v>2196.3000000000002</v>
      </c>
    </row>
    <row r="1099" spans="1:9" ht="31.5" x14ac:dyDescent="0.25">
      <c r="A1099" s="203" t="s">
        <v>795</v>
      </c>
      <c r="B1099" s="3"/>
      <c r="C1099" s="68" t="s">
        <v>48</v>
      </c>
      <c r="D1099" s="68" t="s">
        <v>20</v>
      </c>
      <c r="E1099" s="20" t="s">
        <v>796</v>
      </c>
      <c r="F1099" s="3"/>
      <c r="G1099" s="71">
        <f>G1100</f>
        <v>0</v>
      </c>
      <c r="H1099" s="71">
        <f t="shared" ref="H1099:I1100" si="511">H1100</f>
        <v>442</v>
      </c>
      <c r="I1099" s="71">
        <f t="shared" si="511"/>
        <v>0</v>
      </c>
    </row>
    <row r="1100" spans="1:9" ht="63" x14ac:dyDescent="0.25">
      <c r="A1100" s="203" t="s">
        <v>798</v>
      </c>
      <c r="B1100" s="68"/>
      <c r="C1100" s="68" t="s">
        <v>48</v>
      </c>
      <c r="D1100" s="3" t="s">
        <v>20</v>
      </c>
      <c r="E1100" s="69" t="s">
        <v>799</v>
      </c>
      <c r="F1100" s="68"/>
      <c r="G1100" s="5">
        <f>G1101</f>
        <v>0</v>
      </c>
      <c r="H1100" s="5">
        <f t="shared" si="511"/>
        <v>442</v>
      </c>
      <c r="I1100" s="5">
        <f t="shared" si="511"/>
        <v>0</v>
      </c>
    </row>
    <row r="1101" spans="1:9" ht="31.5" x14ac:dyDescent="0.25">
      <c r="A1101" s="203" t="s">
        <v>91</v>
      </c>
      <c r="B1101" s="68"/>
      <c r="C1101" s="68" t="s">
        <v>48</v>
      </c>
      <c r="D1101" s="3" t="s">
        <v>20</v>
      </c>
      <c r="E1101" s="69" t="s">
        <v>799</v>
      </c>
      <c r="F1101" s="68" t="s">
        <v>50</v>
      </c>
      <c r="G1101" s="5">
        <v>0</v>
      </c>
      <c r="H1101" s="5">
        <v>442</v>
      </c>
      <c r="I1101" s="5">
        <v>0</v>
      </c>
    </row>
    <row r="1102" spans="1:9" x14ac:dyDescent="0.25">
      <c r="A1102" s="67" t="s">
        <v>164</v>
      </c>
      <c r="B1102" s="204"/>
      <c r="C1102" s="3" t="s">
        <v>48</v>
      </c>
      <c r="D1102" s="3" t="s">
        <v>20</v>
      </c>
      <c r="E1102" s="20" t="s">
        <v>427</v>
      </c>
      <c r="F1102" s="3"/>
      <c r="G1102" s="5">
        <f>G1103+G1109+G1113+G1120+G1117</f>
        <v>786374.89999999991</v>
      </c>
      <c r="H1102" s="5">
        <f t="shared" ref="H1102:I1102" si="512">H1103+H1109+H1113+H1120+H1117</f>
        <v>739802.49999999988</v>
      </c>
      <c r="I1102" s="5">
        <f t="shared" si="512"/>
        <v>735470.2</v>
      </c>
    </row>
    <row r="1103" spans="1:9" ht="31.5" x14ac:dyDescent="0.25">
      <c r="A1103" s="203" t="s">
        <v>832</v>
      </c>
      <c r="B1103" s="3"/>
      <c r="C1103" s="3" t="s">
        <v>48</v>
      </c>
      <c r="D1103" s="3" t="s">
        <v>20</v>
      </c>
      <c r="E1103" s="20" t="s">
        <v>428</v>
      </c>
      <c r="F1103" s="3"/>
      <c r="G1103" s="5">
        <f>G1104</f>
        <v>698132.29999999993</v>
      </c>
      <c r="H1103" s="5">
        <f t="shared" ref="H1103:I1103" si="513">H1104</f>
        <v>710043.89999999991</v>
      </c>
      <c r="I1103" s="5">
        <f t="shared" si="513"/>
        <v>709977.2</v>
      </c>
    </row>
    <row r="1104" spans="1:9" x14ac:dyDescent="0.25">
      <c r="A1104" s="203" t="s">
        <v>251</v>
      </c>
      <c r="B1104" s="3"/>
      <c r="C1104" s="3" t="s">
        <v>48</v>
      </c>
      <c r="D1104" s="3" t="s">
        <v>20</v>
      </c>
      <c r="E1104" s="20" t="s">
        <v>430</v>
      </c>
      <c r="F1104" s="3"/>
      <c r="G1104" s="5">
        <f>SUM(G1105:G1108)</f>
        <v>698132.29999999993</v>
      </c>
      <c r="H1104" s="5">
        <f t="shared" ref="H1104:I1104" si="514">SUM(H1105:H1108)</f>
        <v>710043.89999999991</v>
      </c>
      <c r="I1104" s="5">
        <f t="shared" si="514"/>
        <v>709977.2</v>
      </c>
    </row>
    <row r="1105" spans="1:9" ht="47.25" x14ac:dyDescent="0.25">
      <c r="A1105" s="203" t="s">
        <v>21</v>
      </c>
      <c r="B1105" s="3"/>
      <c r="C1105" s="3" t="s">
        <v>48</v>
      </c>
      <c r="D1105" s="3" t="s">
        <v>20</v>
      </c>
      <c r="E1105" s="20" t="s">
        <v>430</v>
      </c>
      <c r="F1105" s="3" t="s">
        <v>31</v>
      </c>
      <c r="G1105" s="5">
        <v>125868.2</v>
      </c>
      <c r="H1105" s="5">
        <v>116086.8</v>
      </c>
      <c r="I1105" s="5">
        <v>116086.8</v>
      </c>
    </row>
    <row r="1106" spans="1:9" ht="31.5" x14ac:dyDescent="0.25">
      <c r="A1106" s="203" t="s">
        <v>22</v>
      </c>
      <c r="B1106" s="3"/>
      <c r="C1106" s="3" t="s">
        <v>48</v>
      </c>
      <c r="D1106" s="3" t="s">
        <v>20</v>
      </c>
      <c r="E1106" s="20" t="s">
        <v>430</v>
      </c>
      <c r="F1106" s="3" t="s">
        <v>32</v>
      </c>
      <c r="G1106" s="5">
        <v>106279.1</v>
      </c>
      <c r="H1106" s="5">
        <v>97652.800000000003</v>
      </c>
      <c r="I1106" s="5">
        <v>97586.1</v>
      </c>
    </row>
    <row r="1107" spans="1:9" ht="31.5" x14ac:dyDescent="0.25">
      <c r="A1107" s="203" t="s">
        <v>91</v>
      </c>
      <c r="B1107" s="3"/>
      <c r="C1107" s="3" t="s">
        <v>48</v>
      </c>
      <c r="D1107" s="3" t="s">
        <v>20</v>
      </c>
      <c r="E1107" s="20" t="s">
        <v>430</v>
      </c>
      <c r="F1107" s="3" t="s">
        <v>50</v>
      </c>
      <c r="G1107" s="5">
        <v>458120.6</v>
      </c>
      <c r="H1107" s="5">
        <v>488995.1</v>
      </c>
      <c r="I1107" s="5">
        <v>488995.1</v>
      </c>
    </row>
    <row r="1108" spans="1:9" x14ac:dyDescent="0.25">
      <c r="A1108" s="203" t="s">
        <v>10</v>
      </c>
      <c r="B1108" s="3"/>
      <c r="C1108" s="3" t="s">
        <v>48</v>
      </c>
      <c r="D1108" s="3" t="s">
        <v>20</v>
      </c>
      <c r="E1108" s="20" t="s">
        <v>430</v>
      </c>
      <c r="F1108" s="3" t="s">
        <v>37</v>
      </c>
      <c r="G1108" s="5">
        <v>7864.4</v>
      </c>
      <c r="H1108" s="5">
        <v>7309.2</v>
      </c>
      <c r="I1108" s="5">
        <v>7309.2</v>
      </c>
    </row>
    <row r="1109" spans="1:9" ht="31.5" x14ac:dyDescent="0.25">
      <c r="A1109" s="203" t="s">
        <v>431</v>
      </c>
      <c r="B1109" s="3"/>
      <c r="C1109" s="3" t="s">
        <v>48</v>
      </c>
      <c r="D1109" s="3" t="s">
        <v>20</v>
      </c>
      <c r="E1109" s="20" t="s">
        <v>432</v>
      </c>
      <c r="F1109" s="3"/>
      <c r="G1109" s="5">
        <f>G1110</f>
        <v>40045.100000000006</v>
      </c>
      <c r="H1109" s="5">
        <f t="shared" ref="H1109:I1109" si="515">H1110</f>
        <v>12500</v>
      </c>
      <c r="I1109" s="5">
        <f t="shared" si="515"/>
        <v>0</v>
      </c>
    </row>
    <row r="1110" spans="1:9" x14ac:dyDescent="0.25">
      <c r="A1110" s="203" t="s">
        <v>18</v>
      </c>
      <c r="B1110" s="3"/>
      <c r="C1110" s="3" t="s">
        <v>48</v>
      </c>
      <c r="D1110" s="3" t="s">
        <v>20</v>
      </c>
      <c r="E1110" s="20" t="s">
        <v>433</v>
      </c>
      <c r="F1110" s="3"/>
      <c r="G1110" s="5">
        <f>G1111+G1112</f>
        <v>40045.100000000006</v>
      </c>
      <c r="H1110" s="5">
        <f t="shared" ref="H1110:I1110" si="516">H1111+H1112</f>
        <v>12500</v>
      </c>
      <c r="I1110" s="5">
        <f t="shared" si="516"/>
        <v>0</v>
      </c>
    </row>
    <row r="1111" spans="1:9" ht="31.5" x14ac:dyDescent="0.25">
      <c r="A1111" s="203" t="s">
        <v>22</v>
      </c>
      <c r="B1111" s="3"/>
      <c r="C1111" s="3" t="s">
        <v>48</v>
      </c>
      <c r="D1111" s="3" t="s">
        <v>20</v>
      </c>
      <c r="E1111" s="20" t="s">
        <v>433</v>
      </c>
      <c r="F1111" s="3" t="s">
        <v>32</v>
      </c>
      <c r="G1111" s="5">
        <v>16370.7</v>
      </c>
      <c r="H1111" s="5">
        <v>12500</v>
      </c>
      <c r="I1111" s="5">
        <v>0</v>
      </c>
    </row>
    <row r="1112" spans="1:9" ht="31.5" x14ac:dyDescent="0.25">
      <c r="A1112" s="203" t="s">
        <v>91</v>
      </c>
      <c r="B1112" s="3"/>
      <c r="C1112" s="3" t="s">
        <v>48</v>
      </c>
      <c r="D1112" s="3" t="s">
        <v>20</v>
      </c>
      <c r="E1112" s="20" t="s">
        <v>433</v>
      </c>
      <c r="F1112" s="3" t="s">
        <v>50</v>
      </c>
      <c r="G1112" s="5">
        <v>23674.400000000001</v>
      </c>
      <c r="H1112" s="5">
        <v>0</v>
      </c>
      <c r="I1112" s="5">
        <v>0</v>
      </c>
    </row>
    <row r="1113" spans="1:9" ht="31.5" x14ac:dyDescent="0.25">
      <c r="A1113" s="203" t="s">
        <v>453</v>
      </c>
      <c r="B1113" s="3"/>
      <c r="C1113" s="3" t="s">
        <v>48</v>
      </c>
      <c r="D1113" s="3" t="s">
        <v>20</v>
      </c>
      <c r="E1113" s="20" t="s">
        <v>480</v>
      </c>
      <c r="F1113" s="3"/>
      <c r="G1113" s="5">
        <f>G1114</f>
        <v>235</v>
      </c>
      <c r="H1113" s="5">
        <f t="shared" ref="H1113:I1113" si="517">H1114</f>
        <v>0</v>
      </c>
      <c r="I1113" s="5">
        <f t="shared" si="517"/>
        <v>0</v>
      </c>
    </row>
    <row r="1114" spans="1:9" x14ac:dyDescent="0.25">
      <c r="A1114" s="203" t="s">
        <v>18</v>
      </c>
      <c r="B1114" s="3"/>
      <c r="C1114" s="3" t="s">
        <v>48</v>
      </c>
      <c r="D1114" s="3" t="s">
        <v>20</v>
      </c>
      <c r="E1114" s="20" t="s">
        <v>805</v>
      </c>
      <c r="F1114" s="3"/>
      <c r="G1114" s="5">
        <f>G1115+G1116</f>
        <v>235</v>
      </c>
      <c r="H1114" s="5">
        <f t="shared" ref="H1114:I1114" si="518">H1115+H1116</f>
        <v>0</v>
      </c>
      <c r="I1114" s="5">
        <f t="shared" si="518"/>
        <v>0</v>
      </c>
    </row>
    <row r="1115" spans="1:9" ht="31.5" x14ac:dyDescent="0.25">
      <c r="A1115" s="203" t="s">
        <v>22</v>
      </c>
      <c r="B1115" s="3"/>
      <c r="C1115" s="3" t="s">
        <v>48</v>
      </c>
      <c r="D1115" s="3" t="s">
        <v>20</v>
      </c>
      <c r="E1115" s="20" t="s">
        <v>805</v>
      </c>
      <c r="F1115" s="3" t="s">
        <v>32</v>
      </c>
      <c r="G1115" s="5">
        <v>120</v>
      </c>
      <c r="H1115" s="5">
        <v>0</v>
      </c>
      <c r="I1115" s="5">
        <v>0</v>
      </c>
    </row>
    <row r="1116" spans="1:9" ht="31.5" x14ac:dyDescent="0.25">
      <c r="A1116" s="203" t="s">
        <v>91</v>
      </c>
      <c r="B1116" s="3"/>
      <c r="C1116" s="3" t="s">
        <v>48</v>
      </c>
      <c r="D1116" s="3" t="s">
        <v>20</v>
      </c>
      <c r="E1116" s="20" t="s">
        <v>805</v>
      </c>
      <c r="F1116" s="3" t="s">
        <v>50</v>
      </c>
      <c r="G1116" s="5">
        <v>115</v>
      </c>
      <c r="H1116" s="5">
        <v>0</v>
      </c>
      <c r="I1116" s="5">
        <v>0</v>
      </c>
    </row>
    <row r="1117" spans="1:9" ht="47.25" x14ac:dyDescent="0.25">
      <c r="A1117" s="201" t="s">
        <v>834</v>
      </c>
      <c r="B1117" s="141"/>
      <c r="C1117" s="141" t="s">
        <v>48</v>
      </c>
      <c r="D1117" s="143" t="s">
        <v>20</v>
      </c>
      <c r="E1117" s="141" t="s">
        <v>454</v>
      </c>
      <c r="F1117" s="143"/>
      <c r="G1117" s="174">
        <f t="shared" ref="G1117:I1118" si="519">G1118</f>
        <v>10</v>
      </c>
      <c r="H1117" s="174">
        <f t="shared" si="519"/>
        <v>0</v>
      </c>
      <c r="I1117" s="174">
        <f t="shared" si="519"/>
        <v>0</v>
      </c>
    </row>
    <row r="1118" spans="1:9" x14ac:dyDescent="0.25">
      <c r="A1118" s="201" t="s">
        <v>18</v>
      </c>
      <c r="B1118" s="142"/>
      <c r="C1118" s="141" t="s">
        <v>48</v>
      </c>
      <c r="D1118" s="141" t="s">
        <v>20</v>
      </c>
      <c r="E1118" s="141" t="s">
        <v>455</v>
      </c>
      <c r="F1118" s="141"/>
      <c r="G1118" s="174">
        <f t="shared" si="519"/>
        <v>10</v>
      </c>
      <c r="H1118" s="174">
        <f t="shared" si="519"/>
        <v>0</v>
      </c>
      <c r="I1118" s="174">
        <f t="shared" si="519"/>
        <v>0</v>
      </c>
    </row>
    <row r="1119" spans="1:9" ht="31.5" x14ac:dyDescent="0.25">
      <c r="A1119" s="201" t="s">
        <v>91</v>
      </c>
      <c r="B1119" s="142"/>
      <c r="C1119" s="141" t="s">
        <v>48</v>
      </c>
      <c r="D1119" s="141" t="s">
        <v>20</v>
      </c>
      <c r="E1119" s="141" t="s">
        <v>455</v>
      </c>
      <c r="F1119" s="141" t="s">
        <v>50</v>
      </c>
      <c r="G1119" s="5">
        <f>0+10</f>
        <v>10</v>
      </c>
      <c r="H1119" s="174">
        <v>0</v>
      </c>
      <c r="I1119" s="174">
        <v>0</v>
      </c>
    </row>
    <row r="1120" spans="1:9" ht="47.25" x14ac:dyDescent="0.25">
      <c r="A1120" s="203" t="s">
        <v>718</v>
      </c>
      <c r="B1120" s="3"/>
      <c r="C1120" s="3" t="s">
        <v>48</v>
      </c>
      <c r="D1120" s="3" t="s">
        <v>20</v>
      </c>
      <c r="E1120" s="20" t="s">
        <v>457</v>
      </c>
      <c r="F1120" s="3"/>
      <c r="G1120" s="5">
        <f>G1121</f>
        <v>47952.5</v>
      </c>
      <c r="H1120" s="5">
        <f t="shared" ref="H1120:I1120" si="520">H1121</f>
        <v>17258.599999999999</v>
      </c>
      <c r="I1120" s="5">
        <f t="shared" si="520"/>
        <v>25493</v>
      </c>
    </row>
    <row r="1121" spans="1:9" x14ac:dyDescent="0.25">
      <c r="A1121" s="203" t="s">
        <v>18</v>
      </c>
      <c r="B1121" s="3"/>
      <c r="C1121" s="3" t="s">
        <v>48</v>
      </c>
      <c r="D1121" s="3" t="s">
        <v>20</v>
      </c>
      <c r="E1121" s="20" t="s">
        <v>458</v>
      </c>
      <c r="F1121" s="3"/>
      <c r="G1121" s="5">
        <f>G1122+G1123</f>
        <v>47952.5</v>
      </c>
      <c r="H1121" s="5">
        <f t="shared" ref="H1121:I1121" si="521">H1122+H1123</f>
        <v>17258.599999999999</v>
      </c>
      <c r="I1121" s="5">
        <f t="shared" si="521"/>
        <v>25493</v>
      </c>
    </row>
    <row r="1122" spans="1:9" ht="31.5" x14ac:dyDescent="0.25">
      <c r="A1122" s="203" t="s">
        <v>22</v>
      </c>
      <c r="B1122" s="3"/>
      <c r="C1122" s="3" t="s">
        <v>48</v>
      </c>
      <c r="D1122" s="3" t="s">
        <v>20</v>
      </c>
      <c r="E1122" s="20" t="s">
        <v>458</v>
      </c>
      <c r="F1122" s="3" t="s">
        <v>32</v>
      </c>
      <c r="G1122" s="5">
        <v>36101.300000000003</v>
      </c>
      <c r="H1122" s="5">
        <v>0</v>
      </c>
      <c r="I1122" s="5">
        <v>10600</v>
      </c>
    </row>
    <row r="1123" spans="1:9" ht="31.5" x14ac:dyDescent="0.25">
      <c r="A1123" s="203" t="s">
        <v>91</v>
      </c>
      <c r="B1123" s="3"/>
      <c r="C1123" s="3" t="s">
        <v>48</v>
      </c>
      <c r="D1123" s="3" t="s">
        <v>20</v>
      </c>
      <c r="E1123" s="20" t="s">
        <v>458</v>
      </c>
      <c r="F1123" s="3" t="s">
        <v>50</v>
      </c>
      <c r="G1123" s="5">
        <v>11851.2</v>
      </c>
      <c r="H1123" s="5">
        <v>17258.599999999999</v>
      </c>
      <c r="I1123" s="5">
        <v>14893</v>
      </c>
    </row>
    <row r="1124" spans="1:9" x14ac:dyDescent="0.25">
      <c r="A1124" s="203" t="s">
        <v>49</v>
      </c>
      <c r="B1124" s="3"/>
      <c r="C1124" s="3" t="s">
        <v>48</v>
      </c>
      <c r="D1124" s="3" t="s">
        <v>24</v>
      </c>
      <c r="E1124" s="3"/>
      <c r="F1124" s="3"/>
      <c r="G1124" s="5">
        <f>G1125</f>
        <v>230277.5</v>
      </c>
      <c r="H1124" s="5">
        <f>H1125</f>
        <v>225117.5</v>
      </c>
      <c r="I1124" s="5">
        <f>I1125</f>
        <v>225109.2</v>
      </c>
    </row>
    <row r="1125" spans="1:9" s="97" customFormat="1" ht="31.5" x14ac:dyDescent="0.25">
      <c r="A1125" s="89" t="s">
        <v>426</v>
      </c>
      <c r="B1125" s="98"/>
      <c r="C1125" s="94" t="s">
        <v>48</v>
      </c>
      <c r="D1125" s="94" t="s">
        <v>24</v>
      </c>
      <c r="E1125" s="95" t="s">
        <v>283</v>
      </c>
      <c r="F1125" s="95"/>
      <c r="G1125" s="96">
        <f>G1126+G1134</f>
        <v>230277.5</v>
      </c>
      <c r="H1125" s="96">
        <f t="shared" ref="H1125:I1125" si="522">H1126+H1134</f>
        <v>225117.5</v>
      </c>
      <c r="I1125" s="96">
        <f t="shared" si="522"/>
        <v>225109.2</v>
      </c>
    </row>
    <row r="1126" spans="1:9" x14ac:dyDescent="0.25">
      <c r="A1126" s="203" t="s">
        <v>790</v>
      </c>
      <c r="B1126" s="3"/>
      <c r="C1126" s="3" t="s">
        <v>48</v>
      </c>
      <c r="D1126" s="20" t="s">
        <v>24</v>
      </c>
      <c r="E1126" s="20" t="s">
        <v>791</v>
      </c>
      <c r="F1126" s="3"/>
      <c r="G1126" s="5">
        <f>G1127</f>
        <v>36116</v>
      </c>
      <c r="H1126" s="5">
        <f t="shared" ref="H1126:I1126" si="523">H1127</f>
        <v>36335.600000000006</v>
      </c>
      <c r="I1126" s="5">
        <f t="shared" si="523"/>
        <v>36226.200000000004</v>
      </c>
    </row>
    <row r="1127" spans="1:9" ht="31.5" x14ac:dyDescent="0.25">
      <c r="A1127" s="203" t="s">
        <v>792</v>
      </c>
      <c r="B1127" s="68"/>
      <c r="C1127" s="68" t="s">
        <v>48</v>
      </c>
      <c r="D1127" s="68" t="s">
        <v>24</v>
      </c>
      <c r="E1127" s="69" t="s">
        <v>793</v>
      </c>
      <c r="F1127" s="3"/>
      <c r="G1127" s="5">
        <f>G1128+G1130+G1132</f>
        <v>36116</v>
      </c>
      <c r="H1127" s="5">
        <f t="shared" ref="H1127:I1127" si="524">H1128+H1130+H1132</f>
        <v>36335.600000000006</v>
      </c>
      <c r="I1127" s="5">
        <f t="shared" si="524"/>
        <v>36226.200000000004</v>
      </c>
    </row>
    <row r="1128" spans="1:9" ht="63.75" customHeight="1" x14ac:dyDescent="0.25">
      <c r="A1128" s="203" t="s">
        <v>447</v>
      </c>
      <c r="B1128" s="3"/>
      <c r="C1128" s="3" t="s">
        <v>48</v>
      </c>
      <c r="D1128" s="3" t="s">
        <v>24</v>
      </c>
      <c r="E1128" s="20" t="s">
        <v>823</v>
      </c>
      <c r="F1128" s="3"/>
      <c r="G1128" s="5">
        <f>G1129</f>
        <v>20737.2</v>
      </c>
      <c r="H1128" s="5">
        <f t="shared" ref="H1128:I1128" si="525">H1129</f>
        <v>19218.7</v>
      </c>
      <c r="I1128" s="5">
        <f t="shared" si="525"/>
        <v>19218.7</v>
      </c>
    </row>
    <row r="1129" spans="1:9" ht="31.5" x14ac:dyDescent="0.25">
      <c r="A1129" s="203" t="s">
        <v>91</v>
      </c>
      <c r="B1129" s="3"/>
      <c r="C1129" s="3" t="s">
        <v>48</v>
      </c>
      <c r="D1129" s="3" t="s">
        <v>24</v>
      </c>
      <c r="E1129" s="20" t="s">
        <v>823</v>
      </c>
      <c r="F1129" s="3" t="s">
        <v>50</v>
      </c>
      <c r="G1129" s="71">
        <v>20737.2</v>
      </c>
      <c r="H1129" s="71">
        <v>19218.7</v>
      </c>
      <c r="I1129" s="71">
        <v>19218.7</v>
      </c>
    </row>
    <row r="1130" spans="1:9" ht="94.5" x14ac:dyDescent="0.25">
      <c r="A1130" s="203" t="s">
        <v>459</v>
      </c>
      <c r="B1130" s="3"/>
      <c r="C1130" s="3" t="s">
        <v>48</v>
      </c>
      <c r="D1130" s="3" t="s">
        <v>24</v>
      </c>
      <c r="E1130" s="20" t="s">
        <v>833</v>
      </c>
      <c r="F1130" s="3"/>
      <c r="G1130" s="5">
        <f>G1131</f>
        <v>15128.8</v>
      </c>
      <c r="H1130" s="5">
        <f t="shared" ref="H1130:I1130" si="526">H1131</f>
        <v>16384.900000000001</v>
      </c>
      <c r="I1130" s="5">
        <f t="shared" si="526"/>
        <v>16384.900000000001</v>
      </c>
    </row>
    <row r="1131" spans="1:9" ht="31.5" x14ac:dyDescent="0.25">
      <c r="A1131" s="203" t="s">
        <v>91</v>
      </c>
      <c r="B1131" s="3"/>
      <c r="C1131" s="3" t="s">
        <v>48</v>
      </c>
      <c r="D1131" s="3" t="s">
        <v>24</v>
      </c>
      <c r="E1131" s="20" t="s">
        <v>833</v>
      </c>
      <c r="F1131" s="3" t="s">
        <v>50</v>
      </c>
      <c r="G1131" s="71">
        <v>15128.8</v>
      </c>
      <c r="H1131" s="71">
        <v>16384.900000000001</v>
      </c>
      <c r="I1131" s="71">
        <v>16384.900000000001</v>
      </c>
    </row>
    <row r="1132" spans="1:9" ht="31.5" x14ac:dyDescent="0.25">
      <c r="A1132" s="203" t="s">
        <v>438</v>
      </c>
      <c r="B1132" s="3"/>
      <c r="C1132" s="3" t="s">
        <v>48</v>
      </c>
      <c r="D1132" s="3" t="s">
        <v>24</v>
      </c>
      <c r="E1132" s="20" t="s">
        <v>794</v>
      </c>
      <c r="F1132" s="3"/>
      <c r="G1132" s="71">
        <f>G1133</f>
        <v>250</v>
      </c>
      <c r="H1132" s="71">
        <f t="shared" ref="H1132:I1132" si="527">H1133</f>
        <v>732</v>
      </c>
      <c r="I1132" s="71">
        <f t="shared" si="527"/>
        <v>622.6</v>
      </c>
    </row>
    <row r="1133" spans="1:9" ht="31.5" x14ac:dyDescent="0.25">
      <c r="A1133" s="203" t="s">
        <v>91</v>
      </c>
      <c r="B1133" s="3"/>
      <c r="C1133" s="3" t="s">
        <v>48</v>
      </c>
      <c r="D1133" s="3" t="s">
        <v>24</v>
      </c>
      <c r="E1133" s="20" t="s">
        <v>794</v>
      </c>
      <c r="F1133" s="3" t="s">
        <v>50</v>
      </c>
      <c r="G1133" s="71">
        <v>250</v>
      </c>
      <c r="H1133" s="71">
        <v>732</v>
      </c>
      <c r="I1133" s="71">
        <v>622.6</v>
      </c>
    </row>
    <row r="1134" spans="1:9" x14ac:dyDescent="0.25">
      <c r="A1134" s="67" t="s">
        <v>164</v>
      </c>
      <c r="B1134" s="204"/>
      <c r="C1134" s="3" t="s">
        <v>48</v>
      </c>
      <c r="D1134" s="3" t="s">
        <v>24</v>
      </c>
      <c r="E1134" s="20" t="s">
        <v>427</v>
      </c>
      <c r="F1134" s="3"/>
      <c r="G1134" s="5">
        <f>G1135+G1143+G1146+G1149</f>
        <v>194161.5</v>
      </c>
      <c r="H1134" s="5">
        <f t="shared" ref="H1134:I1134" si="528">H1135+H1143+H1146+H1149</f>
        <v>188781.9</v>
      </c>
      <c r="I1134" s="5">
        <f t="shared" si="528"/>
        <v>188883</v>
      </c>
    </row>
    <row r="1135" spans="1:9" ht="31.5" x14ac:dyDescent="0.25">
      <c r="A1135" s="203" t="s">
        <v>832</v>
      </c>
      <c r="B1135" s="3"/>
      <c r="C1135" s="3" t="s">
        <v>48</v>
      </c>
      <c r="D1135" s="20" t="s">
        <v>24</v>
      </c>
      <c r="E1135" s="20" t="s">
        <v>428</v>
      </c>
      <c r="F1135" s="3"/>
      <c r="G1135" s="5">
        <f>G1136+G1138+G1140</f>
        <v>190362.3</v>
      </c>
      <c r="H1135" s="5">
        <f t="shared" ref="H1135:I1135" si="529">H1136+H1138+H1140</f>
        <v>187781.9</v>
      </c>
      <c r="I1135" s="5">
        <f t="shared" si="529"/>
        <v>187883</v>
      </c>
    </row>
    <row r="1136" spans="1:9" ht="30" customHeight="1" x14ac:dyDescent="0.25">
      <c r="A1136" s="203" t="s">
        <v>251</v>
      </c>
      <c r="B1136" s="3"/>
      <c r="C1136" s="3" t="s">
        <v>48</v>
      </c>
      <c r="D1136" s="3" t="s">
        <v>24</v>
      </c>
      <c r="E1136" s="20" t="s">
        <v>430</v>
      </c>
      <c r="F1136" s="3"/>
      <c r="G1136" s="5">
        <f>G1137</f>
        <v>151214.6</v>
      </c>
      <c r="H1136" s="5">
        <f t="shared" ref="H1136:I1136" si="530">H1137</f>
        <v>148166.20000000001</v>
      </c>
      <c r="I1136" s="5">
        <f t="shared" si="530"/>
        <v>148166.20000000001</v>
      </c>
    </row>
    <row r="1137" spans="1:9" ht="30" customHeight="1" x14ac:dyDescent="0.25">
      <c r="A1137" s="203" t="s">
        <v>91</v>
      </c>
      <c r="B1137" s="3"/>
      <c r="C1137" s="3" t="s">
        <v>48</v>
      </c>
      <c r="D1137" s="3" t="s">
        <v>24</v>
      </c>
      <c r="E1137" s="20" t="s">
        <v>430</v>
      </c>
      <c r="F1137" s="3">
        <v>600</v>
      </c>
      <c r="G1137" s="5">
        <v>151214.6</v>
      </c>
      <c r="H1137" s="71">
        <v>148166.20000000001</v>
      </c>
      <c r="I1137" s="71">
        <v>148166.20000000001</v>
      </c>
    </row>
    <row r="1138" spans="1:9" ht="52.5" customHeight="1" x14ac:dyDescent="0.25">
      <c r="A1138" s="203" t="s">
        <v>460</v>
      </c>
      <c r="B1138" s="3"/>
      <c r="C1138" s="3" t="s">
        <v>48</v>
      </c>
      <c r="D1138" s="3" t="s">
        <v>24</v>
      </c>
      <c r="E1138" s="18" t="s">
        <v>461</v>
      </c>
      <c r="F1138" s="3"/>
      <c r="G1138" s="5">
        <f>G1139</f>
        <v>37199.699999999997</v>
      </c>
      <c r="H1138" s="5">
        <f t="shared" ref="H1138:I1138" si="531">H1139</f>
        <v>37573.9</v>
      </c>
      <c r="I1138" s="5">
        <f t="shared" si="531"/>
        <v>37573.9</v>
      </c>
    </row>
    <row r="1139" spans="1:9" ht="31.5" x14ac:dyDescent="0.25">
      <c r="A1139" s="203" t="s">
        <v>91</v>
      </c>
      <c r="B1139" s="3"/>
      <c r="C1139" s="3" t="s">
        <v>48</v>
      </c>
      <c r="D1139" s="3" t="s">
        <v>24</v>
      </c>
      <c r="E1139" s="18" t="s">
        <v>461</v>
      </c>
      <c r="F1139" s="3" t="s">
        <v>50</v>
      </c>
      <c r="G1139" s="5">
        <v>37199.699999999997</v>
      </c>
      <c r="H1139" s="5">
        <v>37573.9</v>
      </c>
      <c r="I1139" s="5">
        <v>37573.9</v>
      </c>
    </row>
    <row r="1140" spans="1:9" ht="78.75" x14ac:dyDescent="0.25">
      <c r="A1140" s="203" t="s">
        <v>462</v>
      </c>
      <c r="B1140" s="3"/>
      <c r="C1140" s="3" t="s">
        <v>48</v>
      </c>
      <c r="D1140" s="3" t="s">
        <v>24</v>
      </c>
      <c r="E1140" s="18" t="s">
        <v>463</v>
      </c>
      <c r="F1140" s="3"/>
      <c r="G1140" s="5">
        <f>G1141+G1142</f>
        <v>1948</v>
      </c>
      <c r="H1140" s="5">
        <f t="shared" ref="H1140:I1140" si="532">H1141+H1142</f>
        <v>2041.8</v>
      </c>
      <c r="I1140" s="5">
        <f t="shared" si="532"/>
        <v>2142.9</v>
      </c>
    </row>
    <row r="1141" spans="1:9" ht="31.5" x14ac:dyDescent="0.25">
      <c r="A1141" s="203" t="s">
        <v>91</v>
      </c>
      <c r="B1141" s="3"/>
      <c r="C1141" s="3" t="s">
        <v>48</v>
      </c>
      <c r="D1141" s="3" t="s">
        <v>24</v>
      </c>
      <c r="E1141" s="18" t="s">
        <v>463</v>
      </c>
      <c r="F1141" s="3" t="s">
        <v>50</v>
      </c>
      <c r="G1141" s="5">
        <v>1674.7</v>
      </c>
      <c r="H1141" s="5">
        <v>2041.8</v>
      </c>
      <c r="I1141" s="5">
        <v>2142.9</v>
      </c>
    </row>
    <row r="1142" spans="1:9" x14ac:dyDescent="0.25">
      <c r="A1142" s="203" t="s">
        <v>10</v>
      </c>
      <c r="B1142" s="3"/>
      <c r="C1142" s="3" t="s">
        <v>48</v>
      </c>
      <c r="D1142" s="3" t="s">
        <v>24</v>
      </c>
      <c r="E1142" s="18" t="s">
        <v>463</v>
      </c>
      <c r="F1142" s="3" t="s">
        <v>37</v>
      </c>
      <c r="G1142" s="5">
        <v>273.3</v>
      </c>
      <c r="H1142" s="5"/>
      <c r="I1142" s="5"/>
    </row>
    <row r="1143" spans="1:9" ht="31.5" x14ac:dyDescent="0.25">
      <c r="A1143" s="203" t="s">
        <v>453</v>
      </c>
      <c r="B1143" s="3"/>
      <c r="C1143" s="3" t="s">
        <v>48</v>
      </c>
      <c r="D1143" s="3" t="s">
        <v>24</v>
      </c>
      <c r="E1143" s="20" t="s">
        <v>480</v>
      </c>
      <c r="F1143" s="3"/>
      <c r="G1143" s="5">
        <f>G1144</f>
        <v>500</v>
      </c>
      <c r="H1143" s="5">
        <f t="shared" ref="H1143:I1144" si="533">H1144</f>
        <v>0</v>
      </c>
      <c r="I1143" s="5">
        <f t="shared" si="533"/>
        <v>0</v>
      </c>
    </row>
    <row r="1144" spans="1:9" x14ac:dyDescent="0.25">
      <c r="A1144" s="203" t="s">
        <v>18</v>
      </c>
      <c r="B1144" s="3"/>
      <c r="C1144" s="3" t="s">
        <v>48</v>
      </c>
      <c r="D1144" s="3" t="s">
        <v>24</v>
      </c>
      <c r="E1144" s="20" t="s">
        <v>805</v>
      </c>
      <c r="F1144" s="3"/>
      <c r="G1144" s="5">
        <f>G1145</f>
        <v>500</v>
      </c>
      <c r="H1144" s="5">
        <f t="shared" si="533"/>
        <v>0</v>
      </c>
      <c r="I1144" s="5">
        <f t="shared" si="533"/>
        <v>0</v>
      </c>
    </row>
    <row r="1145" spans="1:9" ht="31.5" x14ac:dyDescent="0.25">
      <c r="A1145" s="203" t="s">
        <v>91</v>
      </c>
      <c r="B1145" s="3"/>
      <c r="C1145" s="3" t="s">
        <v>48</v>
      </c>
      <c r="D1145" s="3" t="s">
        <v>24</v>
      </c>
      <c r="E1145" s="20" t="s">
        <v>805</v>
      </c>
      <c r="F1145" s="3" t="s">
        <v>50</v>
      </c>
      <c r="G1145" s="5">
        <v>500</v>
      </c>
      <c r="H1145" s="5">
        <v>0</v>
      </c>
      <c r="I1145" s="5">
        <v>0</v>
      </c>
    </row>
    <row r="1146" spans="1:9" ht="47.25" x14ac:dyDescent="0.25">
      <c r="A1146" s="203" t="s">
        <v>834</v>
      </c>
      <c r="B1146" s="3"/>
      <c r="C1146" s="3" t="s">
        <v>48</v>
      </c>
      <c r="D1146" s="3" t="s">
        <v>24</v>
      </c>
      <c r="E1146" s="20" t="s">
        <v>454</v>
      </c>
      <c r="F1146" s="3"/>
      <c r="G1146" s="5">
        <f>G1147</f>
        <v>616.70000000000005</v>
      </c>
      <c r="H1146" s="5">
        <f t="shared" ref="H1146:I1147" si="534">H1147</f>
        <v>1000</v>
      </c>
      <c r="I1146" s="5">
        <f t="shared" si="534"/>
        <v>1000</v>
      </c>
    </row>
    <row r="1147" spans="1:9" x14ac:dyDescent="0.25">
      <c r="A1147" s="203" t="s">
        <v>18</v>
      </c>
      <c r="B1147" s="3"/>
      <c r="C1147" s="3" t="s">
        <v>48</v>
      </c>
      <c r="D1147" s="3" t="s">
        <v>24</v>
      </c>
      <c r="E1147" s="20" t="s">
        <v>455</v>
      </c>
      <c r="F1147" s="3"/>
      <c r="G1147" s="5">
        <f>G1148</f>
        <v>616.70000000000005</v>
      </c>
      <c r="H1147" s="5">
        <f t="shared" si="534"/>
        <v>1000</v>
      </c>
      <c r="I1147" s="5">
        <f t="shared" si="534"/>
        <v>1000</v>
      </c>
    </row>
    <row r="1148" spans="1:9" ht="31.5" x14ac:dyDescent="0.25">
      <c r="A1148" s="203" t="s">
        <v>91</v>
      </c>
      <c r="B1148" s="3"/>
      <c r="C1148" s="3" t="s">
        <v>48</v>
      </c>
      <c r="D1148" s="3" t="s">
        <v>24</v>
      </c>
      <c r="E1148" s="20" t="s">
        <v>455</v>
      </c>
      <c r="F1148" s="3" t="s">
        <v>50</v>
      </c>
      <c r="G1148" s="5">
        <v>616.70000000000005</v>
      </c>
      <c r="H1148" s="5">
        <v>1000</v>
      </c>
      <c r="I1148" s="5">
        <v>1000</v>
      </c>
    </row>
    <row r="1149" spans="1:9" x14ac:dyDescent="0.25">
      <c r="A1149" s="203"/>
      <c r="B1149" s="3"/>
      <c r="C1149" s="3" t="s">
        <v>48</v>
      </c>
      <c r="D1149" s="3" t="s">
        <v>24</v>
      </c>
      <c r="E1149" s="20" t="s">
        <v>457</v>
      </c>
      <c r="F1149" s="3"/>
      <c r="G1149" s="5">
        <f>G1150</f>
        <v>2682.5</v>
      </c>
      <c r="H1149" s="5"/>
      <c r="I1149" s="5"/>
    </row>
    <row r="1150" spans="1:9" x14ac:dyDescent="0.25">
      <c r="A1150" s="203"/>
      <c r="B1150" s="3"/>
      <c r="C1150" s="3" t="s">
        <v>48</v>
      </c>
      <c r="D1150" s="3" t="s">
        <v>24</v>
      </c>
      <c r="E1150" s="20" t="s">
        <v>457</v>
      </c>
      <c r="F1150" s="3"/>
      <c r="G1150" s="5">
        <f>G1153</f>
        <v>2682.5</v>
      </c>
      <c r="H1150" s="5"/>
      <c r="I1150" s="5"/>
    </row>
    <row r="1151" spans="1:9" ht="31.5" hidden="1" x14ac:dyDescent="0.25">
      <c r="A1151" s="203" t="s">
        <v>438</v>
      </c>
      <c r="B1151" s="3"/>
      <c r="C1151" s="3" t="s">
        <v>48</v>
      </c>
      <c r="D1151" s="3" t="s">
        <v>24</v>
      </c>
      <c r="E1151" s="20" t="s">
        <v>439</v>
      </c>
      <c r="F1151" s="3"/>
      <c r="G1151" s="5">
        <f>G1152</f>
        <v>0</v>
      </c>
      <c r="H1151" s="5">
        <f>H1152</f>
        <v>0</v>
      </c>
      <c r="I1151" s="5">
        <f>I1152</f>
        <v>0</v>
      </c>
    </row>
    <row r="1152" spans="1:9" ht="31.5" hidden="1" x14ac:dyDescent="0.25">
      <c r="A1152" s="203" t="s">
        <v>91</v>
      </c>
      <c r="B1152" s="3"/>
      <c r="C1152" s="3" t="s">
        <v>48</v>
      </c>
      <c r="D1152" s="3" t="s">
        <v>24</v>
      </c>
      <c r="E1152" s="20" t="s">
        <v>439</v>
      </c>
      <c r="F1152" s="3" t="s">
        <v>50</v>
      </c>
      <c r="G1152" s="5"/>
      <c r="H1152" s="5"/>
      <c r="I1152" s="5"/>
    </row>
    <row r="1153" spans="1:9" ht="31.5" x14ac:dyDescent="0.25">
      <c r="A1153" s="203" t="s">
        <v>91</v>
      </c>
      <c r="B1153" s="3"/>
      <c r="C1153" s="3" t="s">
        <v>48</v>
      </c>
      <c r="D1153" s="3" t="s">
        <v>24</v>
      </c>
      <c r="E1153" s="20" t="s">
        <v>458</v>
      </c>
      <c r="F1153" s="3" t="s">
        <v>50</v>
      </c>
      <c r="G1153" s="5">
        <v>2682.5</v>
      </c>
      <c r="H1153" s="5"/>
      <c r="I1153" s="5"/>
    </row>
    <row r="1154" spans="1:9" x14ac:dyDescent="0.25">
      <c r="A1154" s="203" t="s">
        <v>464</v>
      </c>
      <c r="B1154" s="3"/>
      <c r="C1154" s="3" t="s">
        <v>48</v>
      </c>
      <c r="D1154" s="3" t="s">
        <v>48</v>
      </c>
      <c r="E1154" s="3"/>
      <c r="F1154" s="3"/>
      <c r="G1154" s="5">
        <f>SUM(G1160+G1175)+G1155</f>
        <v>6964.8</v>
      </c>
      <c r="H1154" s="5">
        <f t="shared" ref="H1154:I1154" si="535">SUM(H1160+H1175)+H1155</f>
        <v>8986.2999999999993</v>
      </c>
      <c r="I1154" s="5">
        <f t="shared" si="535"/>
        <v>8986.2999999999993</v>
      </c>
    </row>
    <row r="1155" spans="1:9" ht="31.5" x14ac:dyDescent="0.25">
      <c r="A1155" s="203" t="s">
        <v>935</v>
      </c>
      <c r="B1155" s="3"/>
      <c r="C1155" s="204" t="s">
        <v>48</v>
      </c>
      <c r="D1155" s="204" t="s">
        <v>48</v>
      </c>
      <c r="E1155" s="20" t="s">
        <v>933</v>
      </c>
      <c r="F1155" s="20"/>
      <c r="G1155" s="7">
        <f t="shared" ref="G1155:I1156" si="536">G1156</f>
        <v>253</v>
      </c>
      <c r="H1155" s="7">
        <f t="shared" si="536"/>
        <v>111</v>
      </c>
      <c r="I1155" s="7">
        <f t="shared" si="536"/>
        <v>111</v>
      </c>
    </row>
    <row r="1156" spans="1:9" x14ac:dyDescent="0.25">
      <c r="A1156" s="203" t="s">
        <v>168</v>
      </c>
      <c r="B1156" s="204"/>
      <c r="C1156" s="204" t="s">
        <v>48</v>
      </c>
      <c r="D1156" s="204" t="s">
        <v>48</v>
      </c>
      <c r="E1156" s="204" t="s">
        <v>936</v>
      </c>
      <c r="F1156" s="204"/>
      <c r="G1156" s="7">
        <f t="shared" si="536"/>
        <v>253</v>
      </c>
      <c r="H1156" s="7">
        <f t="shared" si="536"/>
        <v>111</v>
      </c>
      <c r="I1156" s="7">
        <f t="shared" si="536"/>
        <v>111</v>
      </c>
    </row>
    <row r="1157" spans="1:9" ht="47.25" x14ac:dyDescent="0.25">
      <c r="A1157" s="203" t="s">
        <v>937</v>
      </c>
      <c r="B1157" s="204"/>
      <c r="C1157" s="204" t="s">
        <v>48</v>
      </c>
      <c r="D1157" s="204" t="s">
        <v>48</v>
      </c>
      <c r="E1157" s="204" t="s">
        <v>938</v>
      </c>
      <c r="F1157" s="204"/>
      <c r="G1157" s="7">
        <f t="shared" ref="G1157:I1158" si="537">SUM(G1158)</f>
        <v>253</v>
      </c>
      <c r="H1157" s="7">
        <f t="shared" si="537"/>
        <v>111</v>
      </c>
      <c r="I1157" s="7">
        <f t="shared" si="537"/>
        <v>111</v>
      </c>
    </row>
    <row r="1158" spans="1:9" x14ac:dyDescent="0.25">
      <c r="A1158" s="203" t="s">
        <v>235</v>
      </c>
      <c r="B1158" s="204"/>
      <c r="C1158" s="204" t="s">
        <v>48</v>
      </c>
      <c r="D1158" s="204" t="s">
        <v>48</v>
      </c>
      <c r="E1158" s="204" t="s">
        <v>939</v>
      </c>
      <c r="F1158" s="204"/>
      <c r="G1158" s="7">
        <f t="shared" si="537"/>
        <v>253</v>
      </c>
      <c r="H1158" s="7">
        <f t="shared" si="537"/>
        <v>111</v>
      </c>
      <c r="I1158" s="7">
        <f t="shared" si="537"/>
        <v>111</v>
      </c>
    </row>
    <row r="1159" spans="1:9" ht="31.5" x14ac:dyDescent="0.25">
      <c r="A1159" s="203" t="s">
        <v>22</v>
      </c>
      <c r="B1159" s="204"/>
      <c r="C1159" s="204" t="s">
        <v>48</v>
      </c>
      <c r="D1159" s="204" t="s">
        <v>48</v>
      </c>
      <c r="E1159" s="204" t="s">
        <v>939</v>
      </c>
      <c r="F1159" s="204" t="s">
        <v>32</v>
      </c>
      <c r="G1159" s="7">
        <f>111+142</f>
        <v>253</v>
      </c>
      <c r="H1159" s="7">
        <v>111</v>
      </c>
      <c r="I1159" s="7">
        <v>111</v>
      </c>
    </row>
    <row r="1160" spans="1:9" s="97" customFormat="1" ht="31.5" x14ac:dyDescent="0.25">
      <c r="A1160" s="203" t="s">
        <v>426</v>
      </c>
      <c r="B1160" s="3"/>
      <c r="C1160" s="204" t="s">
        <v>48</v>
      </c>
      <c r="D1160" s="204" t="s">
        <v>48</v>
      </c>
      <c r="E1160" s="20" t="s">
        <v>283</v>
      </c>
      <c r="F1160" s="20"/>
      <c r="G1160" s="7">
        <f>G1161+G1167</f>
        <v>6533.3</v>
      </c>
      <c r="H1160" s="7">
        <f t="shared" ref="H1160:I1160" si="538">H1161+H1167</f>
        <v>8696.7999999999993</v>
      </c>
      <c r="I1160" s="7">
        <f t="shared" si="538"/>
        <v>8696.7999999999993</v>
      </c>
    </row>
    <row r="1161" spans="1:9" x14ac:dyDescent="0.25">
      <c r="A1161" s="203" t="s">
        <v>167</v>
      </c>
      <c r="B1161" s="3"/>
      <c r="C1161" s="3" t="s">
        <v>48</v>
      </c>
      <c r="D1161" s="3" t="s">
        <v>48</v>
      </c>
      <c r="E1161" s="20" t="s">
        <v>441</v>
      </c>
      <c r="F1161" s="3"/>
      <c r="G1161" s="5">
        <f>G1162</f>
        <v>421</v>
      </c>
      <c r="H1161" s="5">
        <f t="shared" ref="H1161:I1161" si="539">H1162</f>
        <v>421</v>
      </c>
      <c r="I1161" s="5">
        <f t="shared" si="539"/>
        <v>421</v>
      </c>
    </row>
    <row r="1162" spans="1:9" ht="31.5" x14ac:dyDescent="0.25">
      <c r="A1162" s="203" t="s">
        <v>835</v>
      </c>
      <c r="B1162" s="3"/>
      <c r="C1162" s="3" t="s">
        <v>48</v>
      </c>
      <c r="D1162" s="3" t="s">
        <v>48</v>
      </c>
      <c r="E1162" s="20" t="s">
        <v>836</v>
      </c>
      <c r="F1162" s="3"/>
      <c r="G1162" s="5">
        <f>G1163</f>
        <v>421</v>
      </c>
      <c r="H1162" s="5">
        <f t="shared" ref="H1162:I1162" si="540">H1163</f>
        <v>421</v>
      </c>
      <c r="I1162" s="5">
        <f t="shared" si="540"/>
        <v>421</v>
      </c>
    </row>
    <row r="1163" spans="1:9" x14ac:dyDescent="0.25">
      <c r="A1163" s="203" t="s">
        <v>469</v>
      </c>
      <c r="B1163" s="3"/>
      <c r="C1163" s="3" t="s">
        <v>48</v>
      </c>
      <c r="D1163" s="3" t="s">
        <v>48</v>
      </c>
      <c r="E1163" s="3" t="s">
        <v>837</v>
      </c>
      <c r="F1163" s="3"/>
      <c r="G1163" s="5">
        <f>G1164+G1165</f>
        <v>421</v>
      </c>
      <c r="H1163" s="5">
        <f t="shared" ref="H1163:I1163" si="541">H1164+H1165</f>
        <v>421</v>
      </c>
      <c r="I1163" s="5">
        <f t="shared" si="541"/>
        <v>421</v>
      </c>
    </row>
    <row r="1164" spans="1:9" ht="31.5" x14ac:dyDescent="0.25">
      <c r="A1164" s="203" t="s">
        <v>22</v>
      </c>
      <c r="B1164" s="3"/>
      <c r="C1164" s="3" t="s">
        <v>48</v>
      </c>
      <c r="D1164" s="3" t="s">
        <v>48</v>
      </c>
      <c r="E1164" s="3" t="s">
        <v>837</v>
      </c>
      <c r="F1164" s="3" t="s">
        <v>32</v>
      </c>
      <c r="G1164" s="5">
        <v>371</v>
      </c>
      <c r="H1164" s="5">
        <v>421</v>
      </c>
      <c r="I1164" s="5">
        <v>421</v>
      </c>
    </row>
    <row r="1165" spans="1:9" x14ac:dyDescent="0.25">
      <c r="A1165" s="203" t="s">
        <v>19</v>
      </c>
      <c r="B1165" s="3"/>
      <c r="C1165" s="3" t="s">
        <v>48</v>
      </c>
      <c r="D1165" s="3" t="s">
        <v>48</v>
      </c>
      <c r="E1165" s="3" t="s">
        <v>837</v>
      </c>
      <c r="F1165" s="3" t="s">
        <v>40</v>
      </c>
      <c r="G1165" s="5">
        <v>50</v>
      </c>
      <c r="H1165" s="5">
        <v>0</v>
      </c>
      <c r="I1165" s="5">
        <v>0</v>
      </c>
    </row>
    <row r="1166" spans="1:9" x14ac:dyDescent="0.25">
      <c r="A1166" s="203" t="s">
        <v>168</v>
      </c>
      <c r="B1166" s="3"/>
      <c r="C1166" s="3" t="s">
        <v>48</v>
      </c>
      <c r="D1166" s="3" t="s">
        <v>48</v>
      </c>
      <c r="E1166" s="3" t="s">
        <v>427</v>
      </c>
      <c r="F1166" s="3"/>
      <c r="G1166" s="5">
        <f>G1167</f>
        <v>6112.3</v>
      </c>
      <c r="H1166" s="5">
        <f t="shared" ref="H1166:I1166" si="542">H1167</f>
        <v>8275.7999999999993</v>
      </c>
      <c r="I1166" s="5">
        <f t="shared" si="542"/>
        <v>8275.7999999999993</v>
      </c>
    </row>
    <row r="1167" spans="1:9" ht="47.25" x14ac:dyDescent="0.25">
      <c r="A1167" s="203" t="s">
        <v>834</v>
      </c>
      <c r="B1167" s="3"/>
      <c r="C1167" s="3" t="s">
        <v>48</v>
      </c>
      <c r="D1167" s="204" t="s">
        <v>48</v>
      </c>
      <c r="E1167" s="3" t="s">
        <v>454</v>
      </c>
      <c r="F1167" s="204"/>
      <c r="G1167" s="5">
        <f>G1168+G1171</f>
        <v>6112.3</v>
      </c>
      <c r="H1167" s="5">
        <f t="shared" ref="H1167:I1167" si="543">H1168+H1171</f>
        <v>8275.7999999999993</v>
      </c>
      <c r="I1167" s="5">
        <f t="shared" si="543"/>
        <v>8275.7999999999993</v>
      </c>
    </row>
    <row r="1168" spans="1:9" x14ac:dyDescent="0.25">
      <c r="A1168" s="203" t="s">
        <v>18</v>
      </c>
      <c r="B1168" s="20"/>
      <c r="C1168" s="3" t="s">
        <v>48</v>
      </c>
      <c r="D1168" s="3" t="s">
        <v>48</v>
      </c>
      <c r="E1168" s="3" t="s">
        <v>455</v>
      </c>
      <c r="F1168" s="3"/>
      <c r="G1168" s="5">
        <f>SUM(G1169:G1170)</f>
        <v>500</v>
      </c>
      <c r="H1168" s="5">
        <f t="shared" ref="H1168:I1168" si="544">H1169</f>
        <v>2000</v>
      </c>
      <c r="I1168" s="5">
        <f t="shared" si="544"/>
        <v>2000</v>
      </c>
    </row>
    <row r="1169" spans="1:9" ht="31.5" x14ac:dyDescent="0.25">
      <c r="A1169" s="203" t="s">
        <v>22</v>
      </c>
      <c r="B1169" s="20"/>
      <c r="C1169" s="3" t="s">
        <v>48</v>
      </c>
      <c r="D1169" s="3" t="s">
        <v>48</v>
      </c>
      <c r="E1169" s="3" t="s">
        <v>455</v>
      </c>
      <c r="F1169" s="3" t="s">
        <v>32</v>
      </c>
      <c r="G1169" s="5">
        <v>429</v>
      </c>
      <c r="H1169" s="5">
        <v>2000</v>
      </c>
      <c r="I1169" s="5">
        <v>2000</v>
      </c>
    </row>
    <row r="1170" spans="1:9" x14ac:dyDescent="0.25">
      <c r="A1170" s="203" t="s">
        <v>19</v>
      </c>
      <c r="B1170" s="20"/>
      <c r="C1170" s="3" t="s">
        <v>48</v>
      </c>
      <c r="D1170" s="3" t="s">
        <v>48</v>
      </c>
      <c r="E1170" s="3" t="s">
        <v>455</v>
      </c>
      <c r="F1170" s="3" t="s">
        <v>40</v>
      </c>
      <c r="G1170" s="5">
        <v>71</v>
      </c>
      <c r="H1170" s="5"/>
      <c r="I1170" s="5"/>
    </row>
    <row r="1171" spans="1:9" ht="31.5" x14ac:dyDescent="0.25">
      <c r="A1171" s="203" t="s">
        <v>472</v>
      </c>
      <c r="B1171" s="20"/>
      <c r="C1171" s="3" t="s">
        <v>48</v>
      </c>
      <c r="D1171" s="3" t="s">
        <v>48</v>
      </c>
      <c r="E1171" s="3" t="s">
        <v>838</v>
      </c>
      <c r="F1171" s="3"/>
      <c r="G1171" s="5">
        <f>G1172+G1173+G1174</f>
        <v>5612.3</v>
      </c>
      <c r="H1171" s="5">
        <f t="shared" ref="H1171:I1171" si="545">H1172+H1173+H1174</f>
        <v>6275.8</v>
      </c>
      <c r="I1171" s="5">
        <f t="shared" si="545"/>
        <v>6275.8</v>
      </c>
    </row>
    <row r="1172" spans="1:9" ht="47.25" x14ac:dyDescent="0.25">
      <c r="A1172" s="2" t="s">
        <v>21</v>
      </c>
      <c r="B1172" s="20"/>
      <c r="C1172" s="3" t="s">
        <v>48</v>
      </c>
      <c r="D1172" s="3" t="s">
        <v>48</v>
      </c>
      <c r="E1172" s="3" t="s">
        <v>838</v>
      </c>
      <c r="F1172" s="3" t="s">
        <v>31</v>
      </c>
      <c r="G1172" s="5">
        <v>1136.4000000000001</v>
      </c>
      <c r="H1172" s="5">
        <v>5128.3999999999996</v>
      </c>
      <c r="I1172" s="5">
        <v>5128.3999999999996</v>
      </c>
    </row>
    <row r="1173" spans="1:9" ht="31.5" x14ac:dyDescent="0.25">
      <c r="A1173" s="203" t="s">
        <v>22</v>
      </c>
      <c r="B1173" s="20"/>
      <c r="C1173" s="3" t="s">
        <v>48</v>
      </c>
      <c r="D1173" s="3" t="s">
        <v>48</v>
      </c>
      <c r="E1173" s="3" t="s">
        <v>838</v>
      </c>
      <c r="F1173" s="3" t="s">
        <v>32</v>
      </c>
      <c r="G1173" s="5">
        <v>238.2</v>
      </c>
      <c r="H1173" s="5">
        <v>1147.4000000000005</v>
      </c>
      <c r="I1173" s="5">
        <v>1147.4000000000005</v>
      </c>
    </row>
    <row r="1174" spans="1:9" ht="31.5" x14ac:dyDescent="0.25">
      <c r="A1174" s="203" t="s">
        <v>91</v>
      </c>
      <c r="B1174" s="20"/>
      <c r="C1174" s="3" t="s">
        <v>48</v>
      </c>
      <c r="D1174" s="3" t="s">
        <v>48</v>
      </c>
      <c r="E1174" s="3" t="s">
        <v>838</v>
      </c>
      <c r="F1174" s="3" t="s">
        <v>50</v>
      </c>
      <c r="G1174" s="5">
        <v>4237.7</v>
      </c>
      <c r="H1174" s="5">
        <v>0</v>
      </c>
      <c r="I1174" s="5">
        <v>0</v>
      </c>
    </row>
    <row r="1175" spans="1:9" ht="47.25" x14ac:dyDescent="0.25">
      <c r="A1175" s="203" t="s">
        <v>286</v>
      </c>
      <c r="B1175" s="3"/>
      <c r="C1175" s="204" t="s">
        <v>48</v>
      </c>
      <c r="D1175" s="204" t="s">
        <v>48</v>
      </c>
      <c r="E1175" s="20" t="s">
        <v>285</v>
      </c>
      <c r="F1175" s="20"/>
      <c r="G1175" s="7">
        <f>G1176</f>
        <v>178.5</v>
      </c>
      <c r="H1175" s="7">
        <f t="shared" ref="H1175:I1175" si="546">H1176</f>
        <v>178.5</v>
      </c>
      <c r="I1175" s="7">
        <f t="shared" si="546"/>
        <v>178.5</v>
      </c>
    </row>
    <row r="1176" spans="1:9" x14ac:dyDescent="0.25">
      <c r="A1176" s="203" t="s">
        <v>168</v>
      </c>
      <c r="B1176" s="204"/>
      <c r="C1176" s="204" t="s">
        <v>48</v>
      </c>
      <c r="D1176" s="204" t="s">
        <v>48</v>
      </c>
      <c r="E1176" s="204" t="s">
        <v>465</v>
      </c>
      <c r="F1176" s="204"/>
      <c r="G1176" s="7">
        <f>G1177</f>
        <v>178.5</v>
      </c>
      <c r="H1176" s="7">
        <f t="shared" ref="H1176:I1176" si="547">H1177</f>
        <v>178.5</v>
      </c>
      <c r="I1176" s="7">
        <f t="shared" si="547"/>
        <v>178.5</v>
      </c>
    </row>
    <row r="1177" spans="1:9" ht="31.5" x14ac:dyDescent="0.25">
      <c r="A1177" s="203" t="s">
        <v>466</v>
      </c>
      <c r="B1177" s="204"/>
      <c r="C1177" s="204" t="s">
        <v>48</v>
      </c>
      <c r="D1177" s="204" t="s">
        <v>48</v>
      </c>
      <c r="E1177" s="204" t="s">
        <v>467</v>
      </c>
      <c r="F1177" s="204"/>
      <c r="G1177" s="7">
        <f>G1178</f>
        <v>178.5</v>
      </c>
      <c r="H1177" s="7">
        <f>H1178</f>
        <v>178.5</v>
      </c>
      <c r="I1177" s="7">
        <f>I1178</f>
        <v>178.5</v>
      </c>
    </row>
    <row r="1178" spans="1:9" x14ac:dyDescent="0.25">
      <c r="A1178" s="203" t="s">
        <v>18</v>
      </c>
      <c r="B1178" s="204"/>
      <c r="C1178" s="204" t="s">
        <v>48</v>
      </c>
      <c r="D1178" s="204" t="s">
        <v>48</v>
      </c>
      <c r="E1178" s="204" t="s">
        <v>468</v>
      </c>
      <c r="F1178" s="204"/>
      <c r="G1178" s="7">
        <f>G1179</f>
        <v>178.5</v>
      </c>
      <c r="H1178" s="7">
        <f t="shared" ref="H1178:I1178" si="548">H1179</f>
        <v>178.5</v>
      </c>
      <c r="I1178" s="7">
        <f t="shared" si="548"/>
        <v>178.5</v>
      </c>
    </row>
    <row r="1179" spans="1:9" ht="31.5" x14ac:dyDescent="0.25">
      <c r="A1179" s="203" t="s">
        <v>22</v>
      </c>
      <c r="B1179" s="204"/>
      <c r="C1179" s="204" t="s">
        <v>48</v>
      </c>
      <c r="D1179" s="204" t="s">
        <v>48</v>
      </c>
      <c r="E1179" s="204" t="s">
        <v>468</v>
      </c>
      <c r="F1179" s="204" t="s">
        <v>32</v>
      </c>
      <c r="G1179" s="7">
        <v>178.5</v>
      </c>
      <c r="H1179" s="7">
        <v>178.5</v>
      </c>
      <c r="I1179" s="7">
        <v>178.5</v>
      </c>
    </row>
    <row r="1180" spans="1:9" x14ac:dyDescent="0.25">
      <c r="A1180" s="203" t="s">
        <v>75</v>
      </c>
      <c r="B1180" s="3"/>
      <c r="C1180" s="3" t="s">
        <v>48</v>
      </c>
      <c r="D1180" s="3" t="s">
        <v>65</v>
      </c>
      <c r="E1180" s="3"/>
      <c r="F1180" s="3"/>
      <c r="G1180" s="5">
        <f>G1181</f>
        <v>159341.1</v>
      </c>
      <c r="H1180" s="5">
        <f t="shared" ref="H1180:I1180" si="549">H1181</f>
        <v>145195.6</v>
      </c>
      <c r="I1180" s="5">
        <f t="shared" si="549"/>
        <v>145277.4</v>
      </c>
    </row>
    <row r="1181" spans="1:9" s="97" customFormat="1" ht="31.5" x14ac:dyDescent="0.25">
      <c r="A1181" s="203" t="s">
        <v>426</v>
      </c>
      <c r="B1181" s="3"/>
      <c r="C1181" s="204" t="s">
        <v>48</v>
      </c>
      <c r="D1181" s="204" t="s">
        <v>65</v>
      </c>
      <c r="E1181" s="20" t="s">
        <v>283</v>
      </c>
      <c r="F1181" s="20"/>
      <c r="G1181" s="7">
        <f>G1182+G1188+G1196</f>
        <v>159341.1</v>
      </c>
      <c r="H1181" s="7">
        <f t="shared" ref="H1181:I1181" si="550">H1182+H1188+H1196</f>
        <v>145195.6</v>
      </c>
      <c r="I1181" s="7">
        <f t="shared" si="550"/>
        <v>145277.4</v>
      </c>
    </row>
    <row r="1182" spans="1:9" x14ac:dyDescent="0.25">
      <c r="A1182" s="203" t="s">
        <v>207</v>
      </c>
      <c r="B1182" s="3"/>
      <c r="C1182" s="204" t="s">
        <v>48</v>
      </c>
      <c r="D1182" s="204" t="s">
        <v>65</v>
      </c>
      <c r="E1182" s="20" t="s">
        <v>442</v>
      </c>
      <c r="F1182" s="20"/>
      <c r="G1182" s="7">
        <f>G1183</f>
        <v>22234</v>
      </c>
      <c r="H1182" s="7">
        <f t="shared" ref="H1182:I1182" si="551">H1183</f>
        <v>22324.400000000001</v>
      </c>
      <c r="I1182" s="7">
        <f t="shared" si="551"/>
        <v>22324.400000000001</v>
      </c>
    </row>
    <row r="1183" spans="1:9" ht="31.5" x14ac:dyDescent="0.25">
      <c r="A1183" s="203" t="s">
        <v>839</v>
      </c>
      <c r="B1183" s="3"/>
      <c r="C1183" s="204" t="s">
        <v>48</v>
      </c>
      <c r="D1183" s="204" t="s">
        <v>65</v>
      </c>
      <c r="E1183" s="20" t="s">
        <v>443</v>
      </c>
      <c r="F1183" s="20"/>
      <c r="G1183" s="7">
        <f>G1184</f>
        <v>22234</v>
      </c>
      <c r="H1183" s="7">
        <f t="shared" ref="H1183:I1183" si="552">H1184</f>
        <v>22324.400000000001</v>
      </c>
      <c r="I1183" s="7">
        <f t="shared" si="552"/>
        <v>22324.400000000001</v>
      </c>
    </row>
    <row r="1184" spans="1:9" x14ac:dyDescent="0.25">
      <c r="A1184" s="203" t="s">
        <v>475</v>
      </c>
      <c r="B1184" s="3"/>
      <c r="C1184" s="3" t="s">
        <v>48</v>
      </c>
      <c r="D1184" s="204" t="s">
        <v>65</v>
      </c>
      <c r="E1184" s="3" t="s">
        <v>840</v>
      </c>
      <c r="F1184" s="3"/>
      <c r="G1184" s="5">
        <f>G1185+G1186+G1187</f>
        <v>22234</v>
      </c>
      <c r="H1184" s="5">
        <f t="shared" ref="H1184:I1184" si="553">H1185+H1186+H1187</f>
        <v>22324.400000000001</v>
      </c>
      <c r="I1184" s="5">
        <f t="shared" si="553"/>
        <v>22324.400000000001</v>
      </c>
    </row>
    <row r="1185" spans="1:9" ht="31.5" x14ac:dyDescent="0.25">
      <c r="A1185" s="203" t="s">
        <v>22</v>
      </c>
      <c r="B1185" s="3"/>
      <c r="C1185" s="3" t="s">
        <v>48</v>
      </c>
      <c r="D1185" s="204" t="s">
        <v>65</v>
      </c>
      <c r="E1185" s="3" t="s">
        <v>840</v>
      </c>
      <c r="F1185" s="204" t="s">
        <v>32</v>
      </c>
      <c r="G1185" s="71">
        <v>1362.4</v>
      </c>
      <c r="H1185" s="71">
        <v>22324.400000000001</v>
      </c>
      <c r="I1185" s="71">
        <v>22324.400000000001</v>
      </c>
    </row>
    <row r="1186" spans="1:9" ht="31.5" x14ac:dyDescent="0.25">
      <c r="A1186" s="203" t="s">
        <v>91</v>
      </c>
      <c r="B1186" s="3"/>
      <c r="C1186" s="3" t="s">
        <v>48</v>
      </c>
      <c r="D1186" s="204" t="s">
        <v>65</v>
      </c>
      <c r="E1186" s="3" t="s">
        <v>840</v>
      </c>
      <c r="F1186" s="204" t="s">
        <v>50</v>
      </c>
      <c r="G1186" s="7">
        <v>8363.6</v>
      </c>
      <c r="H1186" s="7">
        <v>0</v>
      </c>
      <c r="I1186" s="7">
        <v>0</v>
      </c>
    </row>
    <row r="1187" spans="1:9" x14ac:dyDescent="0.25">
      <c r="A1187" s="203" t="s">
        <v>10</v>
      </c>
      <c r="B1187" s="3"/>
      <c r="C1187" s="3" t="s">
        <v>48</v>
      </c>
      <c r="D1187" s="204" t="s">
        <v>65</v>
      </c>
      <c r="E1187" s="3" t="s">
        <v>840</v>
      </c>
      <c r="F1187" s="204" t="s">
        <v>37</v>
      </c>
      <c r="G1187" s="7">
        <v>12508</v>
      </c>
      <c r="H1187" s="7">
        <v>0</v>
      </c>
      <c r="I1187" s="7">
        <v>0</v>
      </c>
    </row>
    <row r="1188" spans="1:9" x14ac:dyDescent="0.25">
      <c r="A1188" s="203" t="s">
        <v>790</v>
      </c>
      <c r="B1188" s="3"/>
      <c r="C1188" s="3" t="s">
        <v>48</v>
      </c>
      <c r="D1188" s="68" t="s">
        <v>65</v>
      </c>
      <c r="E1188" s="20" t="s">
        <v>791</v>
      </c>
      <c r="F1188" s="204"/>
      <c r="G1188" s="7">
        <f>G1189+G1193</f>
        <v>6965.8</v>
      </c>
      <c r="H1188" s="7">
        <f t="shared" ref="H1188:I1188" si="554">H1189+H1193</f>
        <v>6622.4</v>
      </c>
      <c r="I1188" s="7">
        <f t="shared" si="554"/>
        <v>6637.5</v>
      </c>
    </row>
    <row r="1189" spans="1:9" ht="31.5" x14ac:dyDescent="0.25">
      <c r="A1189" s="203" t="s">
        <v>792</v>
      </c>
      <c r="B1189" s="68"/>
      <c r="C1189" s="68" t="s">
        <v>48</v>
      </c>
      <c r="D1189" s="68" t="s">
        <v>65</v>
      </c>
      <c r="E1189" s="69" t="s">
        <v>793</v>
      </c>
      <c r="F1189" s="204"/>
      <c r="G1189" s="7">
        <f>G1190</f>
        <v>5753.1</v>
      </c>
      <c r="H1189" s="7">
        <f t="shared" ref="H1189:I1189" si="555">H1190</f>
        <v>5409.7</v>
      </c>
      <c r="I1189" s="7">
        <f t="shared" si="555"/>
        <v>5424.8</v>
      </c>
    </row>
    <row r="1190" spans="1:9" ht="63" x14ac:dyDescent="0.25">
      <c r="A1190" s="203" t="s">
        <v>841</v>
      </c>
      <c r="B1190" s="3"/>
      <c r="C1190" s="3" t="s">
        <v>48</v>
      </c>
      <c r="D1190" s="3" t="s">
        <v>65</v>
      </c>
      <c r="E1190" s="18" t="s">
        <v>842</v>
      </c>
      <c r="F1190" s="3"/>
      <c r="G1190" s="5">
        <f>G1191+G1192</f>
        <v>5753.1</v>
      </c>
      <c r="H1190" s="5">
        <f t="shared" ref="H1190:I1190" si="556">H1191+H1192</f>
        <v>5409.7</v>
      </c>
      <c r="I1190" s="5">
        <f t="shared" si="556"/>
        <v>5424.8</v>
      </c>
    </row>
    <row r="1191" spans="1:9" ht="47.25" x14ac:dyDescent="0.25">
      <c r="A1191" s="203" t="s">
        <v>21</v>
      </c>
      <c r="B1191" s="3"/>
      <c r="C1191" s="3" t="s">
        <v>48</v>
      </c>
      <c r="D1191" s="3" t="s">
        <v>65</v>
      </c>
      <c r="E1191" s="18" t="s">
        <v>842</v>
      </c>
      <c r="F1191" s="3" t="s">
        <v>31</v>
      </c>
      <c r="G1191" s="7">
        <v>5435.8</v>
      </c>
      <c r="H1191" s="7">
        <v>5092.3999999999996</v>
      </c>
      <c r="I1191" s="7">
        <v>5107.5</v>
      </c>
    </row>
    <row r="1192" spans="1:9" ht="31.5" x14ac:dyDescent="0.25">
      <c r="A1192" s="203" t="s">
        <v>22</v>
      </c>
      <c r="B1192" s="3"/>
      <c r="C1192" s="3" t="s">
        <v>48</v>
      </c>
      <c r="D1192" s="3" t="s">
        <v>65</v>
      </c>
      <c r="E1192" s="18" t="s">
        <v>842</v>
      </c>
      <c r="F1192" s="3" t="s">
        <v>32</v>
      </c>
      <c r="G1192" s="7">
        <v>317.3</v>
      </c>
      <c r="H1192" s="7">
        <v>317.3</v>
      </c>
      <c r="I1192" s="7">
        <v>317.3</v>
      </c>
    </row>
    <row r="1193" spans="1:9" ht="31.5" x14ac:dyDescent="0.25">
      <c r="A1193" s="203" t="s">
        <v>843</v>
      </c>
      <c r="B1193" s="3"/>
      <c r="C1193" s="3" t="s">
        <v>48</v>
      </c>
      <c r="D1193" s="3" t="s">
        <v>65</v>
      </c>
      <c r="E1193" s="18" t="s">
        <v>844</v>
      </c>
      <c r="F1193" s="3"/>
      <c r="G1193" s="7">
        <f>G1194</f>
        <v>1212.7</v>
      </c>
      <c r="H1193" s="7">
        <f t="shared" ref="H1193:I1193" si="557">H1194</f>
        <v>1212.7</v>
      </c>
      <c r="I1193" s="7">
        <f t="shared" si="557"/>
        <v>1212.7</v>
      </c>
    </row>
    <row r="1194" spans="1:9" ht="31.5" x14ac:dyDescent="0.25">
      <c r="A1194" s="203" t="s">
        <v>476</v>
      </c>
      <c r="B1194" s="3"/>
      <c r="C1194" s="3" t="s">
        <v>48</v>
      </c>
      <c r="D1194" s="204" t="s">
        <v>65</v>
      </c>
      <c r="E1194" s="3" t="s">
        <v>845</v>
      </c>
      <c r="F1194" s="204"/>
      <c r="G1194" s="5">
        <f>G1195</f>
        <v>1212.7</v>
      </c>
      <c r="H1194" s="5">
        <f t="shared" ref="H1194:I1194" si="558">H1195</f>
        <v>1212.7</v>
      </c>
      <c r="I1194" s="5">
        <f t="shared" si="558"/>
        <v>1212.7</v>
      </c>
    </row>
    <row r="1195" spans="1:9" x14ac:dyDescent="0.25">
      <c r="A1195" s="203" t="s">
        <v>10</v>
      </c>
      <c r="B1195" s="3"/>
      <c r="C1195" s="3" t="s">
        <v>48</v>
      </c>
      <c r="D1195" s="204" t="s">
        <v>65</v>
      </c>
      <c r="E1195" s="3" t="s">
        <v>845</v>
      </c>
      <c r="F1195" s="204" t="s">
        <v>37</v>
      </c>
      <c r="G1195" s="5">
        <v>1212.7</v>
      </c>
      <c r="H1195" s="5">
        <v>1212.7</v>
      </c>
      <c r="I1195" s="5">
        <v>1212.7</v>
      </c>
    </row>
    <row r="1196" spans="1:9" x14ac:dyDescent="0.25">
      <c r="A1196" s="67" t="s">
        <v>164</v>
      </c>
      <c r="B1196" s="204"/>
      <c r="C1196" s="204" t="s">
        <v>48</v>
      </c>
      <c r="D1196" s="204" t="s">
        <v>65</v>
      </c>
      <c r="E1196" s="20" t="s">
        <v>427</v>
      </c>
      <c r="F1196" s="20"/>
      <c r="G1196" s="7">
        <f>G1197+G1205+G1208+G1212+G1215</f>
        <v>130141.3</v>
      </c>
      <c r="H1196" s="7">
        <f t="shared" ref="H1196:I1196" si="559">H1197+H1205+H1208+H1212+H1215</f>
        <v>116248.8</v>
      </c>
      <c r="I1196" s="7">
        <f t="shared" si="559"/>
        <v>116315.5</v>
      </c>
    </row>
    <row r="1197" spans="1:9" ht="31.5" x14ac:dyDescent="0.25">
      <c r="A1197" s="203" t="s">
        <v>832</v>
      </c>
      <c r="B1197" s="72"/>
      <c r="C1197" s="72" t="s">
        <v>48</v>
      </c>
      <c r="D1197" s="72" t="s">
        <v>65</v>
      </c>
      <c r="E1197" s="154" t="s">
        <v>428</v>
      </c>
      <c r="F1197" s="72"/>
      <c r="G1197" s="73">
        <f>G1198+G1202</f>
        <v>15872.7</v>
      </c>
      <c r="H1197" s="73">
        <f t="shared" ref="H1197:I1197" si="560">H1198+H1202</f>
        <v>16578.7</v>
      </c>
      <c r="I1197" s="73">
        <f t="shared" si="560"/>
        <v>16578.7</v>
      </c>
    </row>
    <row r="1198" spans="1:9" x14ac:dyDescent="0.25">
      <c r="A1198" s="203" t="s">
        <v>251</v>
      </c>
      <c r="B1198" s="72"/>
      <c r="C1198" s="72" t="s">
        <v>48</v>
      </c>
      <c r="D1198" s="72" t="s">
        <v>65</v>
      </c>
      <c r="E1198" s="154" t="s">
        <v>430</v>
      </c>
      <c r="F1198" s="72"/>
      <c r="G1198" s="5">
        <f>SUM(G1199:G1201)</f>
        <v>12127.9</v>
      </c>
      <c r="H1198" s="5">
        <f t="shared" ref="H1198:I1198" si="561">SUM(H1199:H1201)</f>
        <v>11701.4</v>
      </c>
      <c r="I1198" s="5">
        <f t="shared" si="561"/>
        <v>11701.4</v>
      </c>
    </row>
    <row r="1199" spans="1:9" ht="47.25" x14ac:dyDescent="0.25">
      <c r="A1199" s="155" t="s">
        <v>21</v>
      </c>
      <c r="B1199" s="72"/>
      <c r="C1199" s="72" t="s">
        <v>48</v>
      </c>
      <c r="D1199" s="72" t="s">
        <v>65</v>
      </c>
      <c r="E1199" s="154" t="s">
        <v>430</v>
      </c>
      <c r="F1199" s="72" t="s">
        <v>31</v>
      </c>
      <c r="G1199" s="73">
        <v>10753</v>
      </c>
      <c r="H1199" s="73">
        <v>10277.5</v>
      </c>
      <c r="I1199" s="73">
        <v>10277.5</v>
      </c>
    </row>
    <row r="1200" spans="1:9" ht="31.5" x14ac:dyDescent="0.25">
      <c r="A1200" s="74" t="s">
        <v>22</v>
      </c>
      <c r="B1200" s="72"/>
      <c r="C1200" s="72" t="s">
        <v>48</v>
      </c>
      <c r="D1200" s="72" t="s">
        <v>65</v>
      </c>
      <c r="E1200" s="154" t="s">
        <v>430</v>
      </c>
      <c r="F1200" s="72" t="s">
        <v>32</v>
      </c>
      <c r="G1200" s="73">
        <v>1282.3</v>
      </c>
      <c r="H1200" s="73">
        <v>1331.3999999999996</v>
      </c>
      <c r="I1200" s="73">
        <v>1331.3999999999996</v>
      </c>
    </row>
    <row r="1201" spans="1:9" x14ac:dyDescent="0.25">
      <c r="A1201" s="74" t="s">
        <v>10</v>
      </c>
      <c r="B1201" s="72"/>
      <c r="C1201" s="72" t="s">
        <v>48</v>
      </c>
      <c r="D1201" s="72" t="s">
        <v>65</v>
      </c>
      <c r="E1201" s="154" t="s">
        <v>430</v>
      </c>
      <c r="F1201" s="72" t="s">
        <v>37</v>
      </c>
      <c r="G1201" s="73">
        <v>92.6</v>
      </c>
      <c r="H1201" s="73">
        <v>92.5</v>
      </c>
      <c r="I1201" s="73">
        <v>92.5</v>
      </c>
    </row>
    <row r="1202" spans="1:9" x14ac:dyDescent="0.25">
      <c r="A1202" s="21" t="s">
        <v>474</v>
      </c>
      <c r="B1202" s="3"/>
      <c r="C1202" s="3" t="s">
        <v>48</v>
      </c>
      <c r="D1202" s="204" t="s">
        <v>65</v>
      </c>
      <c r="E1202" s="3" t="s">
        <v>846</v>
      </c>
      <c r="F1202" s="204"/>
      <c r="G1202" s="5">
        <f>SUM(G1203:G1204)</f>
        <v>3744.8</v>
      </c>
      <c r="H1202" s="5">
        <f t="shared" ref="H1202:I1202" si="562">SUM(H1203:H1204)</f>
        <v>4877.3</v>
      </c>
      <c r="I1202" s="5">
        <f t="shared" si="562"/>
        <v>4877.3</v>
      </c>
    </row>
    <row r="1203" spans="1:9" ht="31.5" x14ac:dyDescent="0.25">
      <c r="A1203" s="203" t="s">
        <v>22</v>
      </c>
      <c r="B1203" s="204"/>
      <c r="C1203" s="204" t="s">
        <v>48</v>
      </c>
      <c r="D1203" s="204" t="s">
        <v>65</v>
      </c>
      <c r="E1203" s="3" t="s">
        <v>846</v>
      </c>
      <c r="F1203" s="204" t="s">
        <v>32</v>
      </c>
      <c r="G1203" s="71">
        <v>679.5</v>
      </c>
      <c r="H1203" s="71">
        <v>4877.3</v>
      </c>
      <c r="I1203" s="71">
        <v>4877.3</v>
      </c>
    </row>
    <row r="1204" spans="1:9" ht="31.5" x14ac:dyDescent="0.25">
      <c r="A1204" s="203" t="s">
        <v>91</v>
      </c>
      <c r="B1204" s="204"/>
      <c r="C1204" s="204" t="s">
        <v>48</v>
      </c>
      <c r="D1204" s="204" t="s">
        <v>65</v>
      </c>
      <c r="E1204" s="3" t="s">
        <v>846</v>
      </c>
      <c r="F1204" s="204" t="s">
        <v>50</v>
      </c>
      <c r="G1204" s="71">
        <v>3065.3</v>
      </c>
      <c r="H1204" s="71"/>
      <c r="I1204" s="71"/>
    </row>
    <row r="1205" spans="1:9" ht="31.5" x14ac:dyDescent="0.25">
      <c r="A1205" s="203" t="s">
        <v>431</v>
      </c>
      <c r="B1205" s="3"/>
      <c r="C1205" s="3" t="s">
        <v>48</v>
      </c>
      <c r="D1205" s="3" t="s">
        <v>65</v>
      </c>
      <c r="E1205" s="18" t="s">
        <v>432</v>
      </c>
      <c r="F1205" s="18"/>
      <c r="G1205" s="5">
        <f>G1206</f>
        <v>10</v>
      </c>
      <c r="H1205" s="5">
        <f t="shared" ref="H1205:I1206" si="563">H1206</f>
        <v>10</v>
      </c>
      <c r="I1205" s="5">
        <f t="shared" si="563"/>
        <v>10</v>
      </c>
    </row>
    <row r="1206" spans="1:9" x14ac:dyDescent="0.25">
      <c r="A1206" s="203" t="s">
        <v>18</v>
      </c>
      <c r="B1206" s="3"/>
      <c r="C1206" s="3" t="s">
        <v>48</v>
      </c>
      <c r="D1206" s="3" t="s">
        <v>65</v>
      </c>
      <c r="E1206" s="18" t="s">
        <v>433</v>
      </c>
      <c r="F1206" s="18"/>
      <c r="G1206" s="5">
        <f>G1207</f>
        <v>10</v>
      </c>
      <c r="H1206" s="5">
        <f t="shared" si="563"/>
        <v>10</v>
      </c>
      <c r="I1206" s="5">
        <f t="shared" si="563"/>
        <v>10</v>
      </c>
    </row>
    <row r="1207" spans="1:9" ht="31.5" x14ac:dyDescent="0.25">
      <c r="A1207" s="203" t="s">
        <v>22</v>
      </c>
      <c r="B1207" s="3"/>
      <c r="C1207" s="3" t="s">
        <v>48</v>
      </c>
      <c r="D1207" s="3" t="s">
        <v>65</v>
      </c>
      <c r="E1207" s="18" t="s">
        <v>433</v>
      </c>
      <c r="F1207" s="18">
        <v>200</v>
      </c>
      <c r="G1207" s="5">
        <v>10</v>
      </c>
      <c r="H1207" s="5">
        <v>10</v>
      </c>
      <c r="I1207" s="5">
        <v>10</v>
      </c>
    </row>
    <row r="1208" spans="1:9" ht="31.5" x14ac:dyDescent="0.25">
      <c r="A1208" s="203" t="s">
        <v>847</v>
      </c>
      <c r="B1208" s="3"/>
      <c r="C1208" s="3" t="s">
        <v>48</v>
      </c>
      <c r="D1208" s="3" t="s">
        <v>65</v>
      </c>
      <c r="E1208" s="20" t="s">
        <v>480</v>
      </c>
      <c r="F1208" s="3"/>
      <c r="G1208" s="5">
        <f>G1209</f>
        <v>694.9</v>
      </c>
      <c r="H1208" s="5">
        <f t="shared" ref="H1208:I1208" si="564">H1209</f>
        <v>2670</v>
      </c>
      <c r="I1208" s="5">
        <f t="shared" si="564"/>
        <v>2670</v>
      </c>
    </row>
    <row r="1209" spans="1:9" x14ac:dyDescent="0.25">
      <c r="A1209" s="203" t="s">
        <v>18</v>
      </c>
      <c r="B1209" s="3"/>
      <c r="C1209" s="3" t="s">
        <v>48</v>
      </c>
      <c r="D1209" s="3" t="s">
        <v>65</v>
      </c>
      <c r="E1209" s="20" t="s">
        <v>805</v>
      </c>
      <c r="F1209" s="3"/>
      <c r="G1209" s="5">
        <f>G1210+G1211</f>
        <v>694.9</v>
      </c>
      <c r="H1209" s="5">
        <f t="shared" ref="H1209:I1209" si="565">H1210+H1211</f>
        <v>2670</v>
      </c>
      <c r="I1209" s="5">
        <f t="shared" si="565"/>
        <v>2670</v>
      </c>
    </row>
    <row r="1210" spans="1:9" ht="31.5" x14ac:dyDescent="0.25">
      <c r="A1210" s="203" t="s">
        <v>22</v>
      </c>
      <c r="B1210" s="3"/>
      <c r="C1210" s="3" t="s">
        <v>48</v>
      </c>
      <c r="D1210" s="3" t="s">
        <v>65</v>
      </c>
      <c r="E1210" s="20" t="s">
        <v>805</v>
      </c>
      <c r="F1210" s="3" t="s">
        <v>32</v>
      </c>
      <c r="G1210" s="5">
        <v>480</v>
      </c>
      <c r="H1210" s="5">
        <v>2490</v>
      </c>
      <c r="I1210" s="5">
        <v>2490</v>
      </c>
    </row>
    <row r="1211" spans="1:9" x14ac:dyDescent="0.25">
      <c r="A1211" s="203" t="s">
        <v>19</v>
      </c>
      <c r="B1211" s="3"/>
      <c r="C1211" s="3" t="s">
        <v>48</v>
      </c>
      <c r="D1211" s="3" t="s">
        <v>65</v>
      </c>
      <c r="E1211" s="20" t="s">
        <v>805</v>
      </c>
      <c r="F1211" s="3" t="s">
        <v>40</v>
      </c>
      <c r="G1211" s="5">
        <v>214.9</v>
      </c>
      <c r="H1211" s="5">
        <v>180</v>
      </c>
      <c r="I1211" s="5">
        <v>180</v>
      </c>
    </row>
    <row r="1212" spans="1:9" ht="47.25" x14ac:dyDescent="0.25">
      <c r="A1212" s="203" t="s">
        <v>834</v>
      </c>
      <c r="B1212" s="3"/>
      <c r="C1212" s="3" t="s">
        <v>48</v>
      </c>
      <c r="D1212" s="204" t="s">
        <v>65</v>
      </c>
      <c r="E1212" s="3" t="s">
        <v>454</v>
      </c>
      <c r="F1212" s="204"/>
      <c r="G1212" s="5">
        <f>G1213</f>
        <v>794.5</v>
      </c>
      <c r="H1212" s="5">
        <f t="shared" ref="H1212:I1213" si="566">H1213</f>
        <v>2350</v>
      </c>
      <c r="I1212" s="5">
        <f t="shared" si="566"/>
        <v>2350</v>
      </c>
    </row>
    <row r="1213" spans="1:9" x14ac:dyDescent="0.25">
      <c r="A1213" s="203" t="s">
        <v>18</v>
      </c>
      <c r="B1213" s="20"/>
      <c r="C1213" s="3" t="s">
        <v>48</v>
      </c>
      <c r="D1213" s="3" t="s">
        <v>65</v>
      </c>
      <c r="E1213" s="3" t="s">
        <v>455</v>
      </c>
      <c r="F1213" s="3"/>
      <c r="G1213" s="5">
        <f>G1214</f>
        <v>794.5</v>
      </c>
      <c r="H1213" s="5">
        <f t="shared" si="566"/>
        <v>2350</v>
      </c>
      <c r="I1213" s="5">
        <f t="shared" si="566"/>
        <v>2350</v>
      </c>
    </row>
    <row r="1214" spans="1:9" ht="31.5" x14ac:dyDescent="0.25">
      <c r="A1214" s="203" t="s">
        <v>22</v>
      </c>
      <c r="B1214" s="20"/>
      <c r="C1214" s="3" t="s">
        <v>48</v>
      </c>
      <c r="D1214" s="3" t="s">
        <v>65</v>
      </c>
      <c r="E1214" s="3" t="s">
        <v>455</v>
      </c>
      <c r="F1214" s="3" t="s">
        <v>32</v>
      </c>
      <c r="G1214" s="5">
        <v>794.5</v>
      </c>
      <c r="H1214" s="5">
        <v>2350</v>
      </c>
      <c r="I1214" s="5">
        <v>2350</v>
      </c>
    </row>
    <row r="1215" spans="1:9" ht="47.25" x14ac:dyDescent="0.25">
      <c r="A1215" s="203" t="s">
        <v>848</v>
      </c>
      <c r="B1215" s="3"/>
      <c r="C1215" s="3" t="s">
        <v>48</v>
      </c>
      <c r="D1215" s="204" t="s">
        <v>65</v>
      </c>
      <c r="E1215" s="3" t="s">
        <v>471</v>
      </c>
      <c r="F1215" s="204"/>
      <c r="G1215" s="5">
        <f>G1216+G1220+G1222+G1225+G1228+G1230</f>
        <v>112769.2</v>
      </c>
      <c r="H1215" s="5">
        <f t="shared" ref="H1215:I1215" si="567">H1216+H1220+H1222+H1225+H1228+H1230</f>
        <v>94640.1</v>
      </c>
      <c r="I1215" s="5">
        <f t="shared" si="567"/>
        <v>94706.8</v>
      </c>
    </row>
    <row r="1216" spans="1:9" x14ac:dyDescent="0.25">
      <c r="A1216" s="203" t="s">
        <v>251</v>
      </c>
      <c r="B1216" s="3"/>
      <c r="C1216" s="3" t="s">
        <v>48</v>
      </c>
      <c r="D1216" s="3" t="s">
        <v>65</v>
      </c>
      <c r="E1216" s="18" t="s">
        <v>849</v>
      </c>
      <c r="F1216" s="3"/>
      <c r="G1216" s="5">
        <f>G1217+G1218+G1219</f>
        <v>75710.399999999994</v>
      </c>
      <c r="H1216" s="5">
        <f t="shared" ref="H1216:I1216" si="568">H1217+H1218+H1219</f>
        <v>66387</v>
      </c>
      <c r="I1216" s="5">
        <f t="shared" si="568"/>
        <v>66453.7</v>
      </c>
    </row>
    <row r="1217" spans="1:9" ht="47.25" x14ac:dyDescent="0.25">
      <c r="A1217" s="2" t="s">
        <v>21</v>
      </c>
      <c r="B1217" s="3"/>
      <c r="C1217" s="3" t="s">
        <v>48</v>
      </c>
      <c r="D1217" s="3" t="s">
        <v>65</v>
      </c>
      <c r="E1217" s="18" t="s">
        <v>849</v>
      </c>
      <c r="F1217" s="3" t="s">
        <v>31</v>
      </c>
      <c r="G1217" s="5">
        <v>68744.399999999994</v>
      </c>
      <c r="H1217" s="5">
        <v>59479.1</v>
      </c>
      <c r="I1217" s="5">
        <v>59479.1</v>
      </c>
    </row>
    <row r="1218" spans="1:9" ht="31.5" x14ac:dyDescent="0.25">
      <c r="A1218" s="203" t="s">
        <v>22</v>
      </c>
      <c r="B1218" s="3"/>
      <c r="C1218" s="3" t="s">
        <v>48</v>
      </c>
      <c r="D1218" s="3" t="s">
        <v>65</v>
      </c>
      <c r="E1218" s="18" t="s">
        <v>849</v>
      </c>
      <c r="F1218" s="3" t="s">
        <v>32</v>
      </c>
      <c r="G1218" s="5">
        <v>6802.8</v>
      </c>
      <c r="H1218" s="5">
        <v>6744.7</v>
      </c>
      <c r="I1218" s="5">
        <v>6811.4</v>
      </c>
    </row>
    <row r="1219" spans="1:9" x14ac:dyDescent="0.25">
      <c r="A1219" s="203" t="s">
        <v>10</v>
      </c>
      <c r="B1219" s="3"/>
      <c r="C1219" s="3" t="s">
        <v>48</v>
      </c>
      <c r="D1219" s="3" t="s">
        <v>65</v>
      </c>
      <c r="E1219" s="18" t="s">
        <v>849</v>
      </c>
      <c r="F1219" s="3" t="s">
        <v>37</v>
      </c>
      <c r="G1219" s="5">
        <v>163.19999999999999</v>
      </c>
      <c r="H1219" s="5">
        <v>163.19999999999999</v>
      </c>
      <c r="I1219" s="5">
        <v>163.19999999999999</v>
      </c>
    </row>
    <row r="1220" spans="1:9" x14ac:dyDescent="0.25">
      <c r="A1220" s="203" t="s">
        <v>18</v>
      </c>
      <c r="B1220" s="20"/>
      <c r="C1220" s="3" t="s">
        <v>48</v>
      </c>
      <c r="D1220" s="3" t="s">
        <v>65</v>
      </c>
      <c r="E1220" s="3" t="s">
        <v>850</v>
      </c>
      <c r="F1220" s="3"/>
      <c r="G1220" s="5">
        <f>G1221</f>
        <v>240</v>
      </c>
      <c r="H1220" s="5">
        <f t="shared" ref="H1220:I1220" si="569">H1221</f>
        <v>0</v>
      </c>
      <c r="I1220" s="5">
        <f t="shared" si="569"/>
        <v>0</v>
      </c>
    </row>
    <row r="1221" spans="1:9" ht="31.5" x14ac:dyDescent="0.25">
      <c r="A1221" s="203" t="s">
        <v>22</v>
      </c>
      <c r="B1221" s="20"/>
      <c r="C1221" s="3" t="s">
        <v>48</v>
      </c>
      <c r="D1221" s="3" t="s">
        <v>65</v>
      </c>
      <c r="E1221" s="3" t="s">
        <v>850</v>
      </c>
      <c r="F1221" s="3" t="s">
        <v>32</v>
      </c>
      <c r="G1221" s="5">
        <v>240</v>
      </c>
      <c r="H1221" s="5">
        <v>0</v>
      </c>
      <c r="I1221" s="5">
        <v>0</v>
      </c>
    </row>
    <row r="1222" spans="1:9" x14ac:dyDescent="0.25">
      <c r="A1222" s="74" t="s">
        <v>27</v>
      </c>
      <c r="B1222" s="72"/>
      <c r="C1222" s="72" t="s">
        <v>48</v>
      </c>
      <c r="D1222" s="72" t="s">
        <v>65</v>
      </c>
      <c r="E1222" s="156" t="s">
        <v>851</v>
      </c>
      <c r="F1222" s="72"/>
      <c r="G1222" s="5">
        <f>G1223+G1224</f>
        <v>34001.699999999997</v>
      </c>
      <c r="H1222" s="5">
        <f t="shared" ref="H1222:I1222" si="570">H1223+H1224</f>
        <v>25432.699999999997</v>
      </c>
      <c r="I1222" s="5">
        <f t="shared" si="570"/>
        <v>25432.699999999997</v>
      </c>
    </row>
    <row r="1223" spans="1:9" ht="47.25" x14ac:dyDescent="0.25">
      <c r="A1223" s="74" t="s">
        <v>21</v>
      </c>
      <c r="B1223" s="72"/>
      <c r="C1223" s="72" t="s">
        <v>48</v>
      </c>
      <c r="D1223" s="72" t="s">
        <v>65</v>
      </c>
      <c r="E1223" s="156" t="s">
        <v>851</v>
      </c>
      <c r="F1223" s="72" t="s">
        <v>31</v>
      </c>
      <c r="G1223" s="5">
        <v>34000.699999999997</v>
      </c>
      <c r="H1223" s="5">
        <v>25431.699999999997</v>
      </c>
      <c r="I1223" s="5">
        <v>25431.699999999997</v>
      </c>
    </row>
    <row r="1224" spans="1:9" ht="31.5" x14ac:dyDescent="0.25">
      <c r="A1224" s="74" t="s">
        <v>22</v>
      </c>
      <c r="B1224" s="72"/>
      <c r="C1224" s="72" t="s">
        <v>48</v>
      </c>
      <c r="D1224" s="72" t="s">
        <v>65</v>
      </c>
      <c r="E1224" s="156" t="s">
        <v>851</v>
      </c>
      <c r="F1224" s="72" t="s">
        <v>32</v>
      </c>
      <c r="G1224" s="5">
        <v>1</v>
      </c>
      <c r="H1224" s="5">
        <v>1</v>
      </c>
      <c r="I1224" s="5">
        <v>1</v>
      </c>
    </row>
    <row r="1225" spans="1:9" ht="15" customHeight="1" x14ac:dyDescent="0.25">
      <c r="A1225" s="74" t="s">
        <v>36</v>
      </c>
      <c r="B1225" s="72"/>
      <c r="C1225" s="72" t="s">
        <v>48</v>
      </c>
      <c r="D1225" s="72" t="s">
        <v>65</v>
      </c>
      <c r="E1225" s="156" t="s">
        <v>852</v>
      </c>
      <c r="F1225" s="72"/>
      <c r="G1225" s="5">
        <f>G1226+G1227</f>
        <v>428</v>
      </c>
      <c r="H1225" s="5">
        <v>578</v>
      </c>
      <c r="I1225" s="5">
        <v>578</v>
      </c>
    </row>
    <row r="1226" spans="1:9" ht="31.5" x14ac:dyDescent="0.25">
      <c r="A1226" s="74" t="s">
        <v>22</v>
      </c>
      <c r="B1226" s="72"/>
      <c r="C1226" s="72" t="s">
        <v>48</v>
      </c>
      <c r="D1226" s="72" t="s">
        <v>65</v>
      </c>
      <c r="E1226" s="156" t="s">
        <v>852</v>
      </c>
      <c r="F1226" s="72" t="s">
        <v>32</v>
      </c>
      <c r="G1226" s="5">
        <v>426.5</v>
      </c>
      <c r="H1226" s="5">
        <v>576.5</v>
      </c>
      <c r="I1226" s="5">
        <v>576.5</v>
      </c>
    </row>
    <row r="1227" spans="1:9" x14ac:dyDescent="0.25">
      <c r="A1227" s="203" t="s">
        <v>10</v>
      </c>
      <c r="B1227" s="72"/>
      <c r="C1227" s="72" t="s">
        <v>48</v>
      </c>
      <c r="D1227" s="72" t="s">
        <v>65</v>
      </c>
      <c r="E1227" s="156" t="s">
        <v>852</v>
      </c>
      <c r="F1227" s="72" t="s">
        <v>37</v>
      </c>
      <c r="G1227" s="5">
        <v>1.5</v>
      </c>
      <c r="H1227" s="5">
        <v>1.5</v>
      </c>
      <c r="I1227" s="5">
        <v>1.5</v>
      </c>
    </row>
    <row r="1228" spans="1:9" ht="31.5" x14ac:dyDescent="0.25">
      <c r="A1228" s="74" t="s">
        <v>38</v>
      </c>
      <c r="B1228" s="72"/>
      <c r="C1228" s="72" t="s">
        <v>48</v>
      </c>
      <c r="D1228" s="72" t="s">
        <v>65</v>
      </c>
      <c r="E1228" s="156" t="s">
        <v>853</v>
      </c>
      <c r="F1228" s="72"/>
      <c r="G1228" s="5">
        <f>G1229</f>
        <v>1416.1</v>
      </c>
      <c r="H1228" s="5">
        <f t="shared" ref="H1228:I1228" si="571">H1229</f>
        <v>1082.3</v>
      </c>
      <c r="I1228" s="5">
        <f t="shared" si="571"/>
        <v>1082.3</v>
      </c>
    </row>
    <row r="1229" spans="1:9" ht="31.5" x14ac:dyDescent="0.25">
      <c r="A1229" s="74" t="s">
        <v>22</v>
      </c>
      <c r="B1229" s="72"/>
      <c r="C1229" s="72" t="s">
        <v>48</v>
      </c>
      <c r="D1229" s="72" t="s">
        <v>65</v>
      </c>
      <c r="E1229" s="156" t="s">
        <v>853</v>
      </c>
      <c r="F1229" s="72" t="s">
        <v>32</v>
      </c>
      <c r="G1229" s="5">
        <v>1416.1</v>
      </c>
      <c r="H1229" s="5">
        <v>1082.3</v>
      </c>
      <c r="I1229" s="5">
        <v>1082.3</v>
      </c>
    </row>
    <row r="1230" spans="1:9" ht="31.5" x14ac:dyDescent="0.25">
      <c r="A1230" s="74" t="s">
        <v>478</v>
      </c>
      <c r="B1230" s="72"/>
      <c r="C1230" s="72" t="s">
        <v>48</v>
      </c>
      <c r="D1230" s="72" t="s">
        <v>65</v>
      </c>
      <c r="E1230" s="156" t="s">
        <v>854</v>
      </c>
      <c r="F1230" s="72"/>
      <c r="G1230" s="5">
        <f>G1231+G1232</f>
        <v>973</v>
      </c>
      <c r="H1230" s="5">
        <f t="shared" ref="H1230:I1230" si="572">H1231+H1232</f>
        <v>1160.0999999999999</v>
      </c>
      <c r="I1230" s="5">
        <f t="shared" si="572"/>
        <v>1160.0999999999999</v>
      </c>
    </row>
    <row r="1231" spans="1:9" ht="31.5" x14ac:dyDescent="0.25">
      <c r="A1231" s="74" t="s">
        <v>22</v>
      </c>
      <c r="B1231" s="72"/>
      <c r="C1231" s="72" t="s">
        <v>48</v>
      </c>
      <c r="D1231" s="72" t="s">
        <v>65</v>
      </c>
      <c r="E1231" s="156" t="s">
        <v>854</v>
      </c>
      <c r="F1231" s="72" t="s">
        <v>32</v>
      </c>
      <c r="G1231" s="5">
        <v>903</v>
      </c>
      <c r="H1231" s="5">
        <v>1090.0999999999999</v>
      </c>
      <c r="I1231" s="5">
        <v>1090.0999999999999</v>
      </c>
    </row>
    <row r="1232" spans="1:9" x14ac:dyDescent="0.25">
      <c r="A1232" s="203" t="s">
        <v>10</v>
      </c>
      <c r="B1232" s="72"/>
      <c r="C1232" s="72" t="s">
        <v>48</v>
      </c>
      <c r="D1232" s="72" t="s">
        <v>65</v>
      </c>
      <c r="E1232" s="156" t="s">
        <v>854</v>
      </c>
      <c r="F1232" s="72" t="s">
        <v>37</v>
      </c>
      <c r="G1232" s="5">
        <v>70</v>
      </c>
      <c r="H1232" s="5">
        <v>70</v>
      </c>
      <c r="I1232" s="5">
        <v>70</v>
      </c>
    </row>
    <row r="1233" spans="1:9" ht="31.5" hidden="1" x14ac:dyDescent="0.25">
      <c r="A1233" s="203" t="s">
        <v>435</v>
      </c>
      <c r="B1233" s="3"/>
      <c r="C1233" s="3" t="s">
        <v>48</v>
      </c>
      <c r="D1233" s="204" t="s">
        <v>65</v>
      </c>
      <c r="E1233" s="3" t="s">
        <v>436</v>
      </c>
      <c r="F1233" s="204"/>
      <c r="G1233" s="5">
        <f t="shared" ref="G1233:I1234" si="573">SUM(G1234)</f>
        <v>0</v>
      </c>
      <c r="H1233" s="5">
        <f t="shared" si="573"/>
        <v>0</v>
      </c>
      <c r="I1233" s="5">
        <f t="shared" si="573"/>
        <v>0</v>
      </c>
    </row>
    <row r="1234" spans="1:9" hidden="1" x14ac:dyDescent="0.25">
      <c r="A1234" s="203" t="s">
        <v>18</v>
      </c>
      <c r="B1234" s="3"/>
      <c r="C1234" s="3" t="s">
        <v>48</v>
      </c>
      <c r="D1234" s="3" t="s">
        <v>65</v>
      </c>
      <c r="E1234" s="20" t="s">
        <v>437</v>
      </c>
      <c r="F1234" s="18"/>
      <c r="G1234" s="5">
        <f t="shared" si="573"/>
        <v>0</v>
      </c>
      <c r="H1234" s="5">
        <f t="shared" si="573"/>
        <v>0</v>
      </c>
      <c r="I1234" s="5">
        <f t="shared" si="573"/>
        <v>0</v>
      </c>
    </row>
    <row r="1235" spans="1:9" ht="31.5" hidden="1" x14ac:dyDescent="0.25">
      <c r="A1235" s="203" t="s">
        <v>22</v>
      </c>
      <c r="B1235" s="3"/>
      <c r="C1235" s="3" t="s">
        <v>48</v>
      </c>
      <c r="D1235" s="3" t="s">
        <v>65</v>
      </c>
      <c r="E1235" s="20" t="s">
        <v>437</v>
      </c>
      <c r="F1235" s="18">
        <v>200</v>
      </c>
      <c r="G1235" s="5"/>
      <c r="H1235" s="5"/>
      <c r="I1235" s="5"/>
    </row>
    <row r="1236" spans="1:9" x14ac:dyDescent="0.25">
      <c r="A1236" s="203" t="s">
        <v>13</v>
      </c>
      <c r="B1236" s="3"/>
      <c r="C1236" s="3" t="s">
        <v>14</v>
      </c>
      <c r="D1236" s="3" t="s">
        <v>15</v>
      </c>
      <c r="E1236" s="3"/>
      <c r="F1236" s="3"/>
      <c r="G1236" s="5">
        <f>SUM(G1243+G1237)</f>
        <v>82743.299999999988</v>
      </c>
      <c r="H1236" s="5">
        <f>SUM(H1243+H1237)</f>
        <v>83921.799999999988</v>
      </c>
      <c r="I1236" s="5">
        <f>SUM(I1243+I1237)</f>
        <v>83921.799999999988</v>
      </c>
    </row>
    <row r="1237" spans="1:9" x14ac:dyDescent="0.25">
      <c r="A1237" s="203" t="s">
        <v>23</v>
      </c>
      <c r="B1237" s="3"/>
      <c r="C1237" s="3" t="s">
        <v>14</v>
      </c>
      <c r="D1237" s="3" t="s">
        <v>24</v>
      </c>
      <c r="E1237" s="3"/>
      <c r="F1237" s="3"/>
      <c r="G1237" s="5">
        <f>G1238</f>
        <v>4000</v>
      </c>
      <c r="H1237" s="5">
        <f t="shared" ref="H1237:I1241" si="574">H1238</f>
        <v>5000</v>
      </c>
      <c r="I1237" s="5">
        <f t="shared" si="574"/>
        <v>5000</v>
      </c>
    </row>
    <row r="1238" spans="1:9" s="97" customFormat="1" ht="31.5" x14ac:dyDescent="0.25">
      <c r="A1238" s="89" t="s">
        <v>426</v>
      </c>
      <c r="B1238" s="98"/>
      <c r="C1238" s="94" t="s">
        <v>14</v>
      </c>
      <c r="D1238" s="94" t="s">
        <v>24</v>
      </c>
      <c r="E1238" s="95" t="s">
        <v>283</v>
      </c>
      <c r="F1238" s="95"/>
      <c r="G1238" s="96">
        <f>G1239</f>
        <v>4000</v>
      </c>
      <c r="H1238" s="96">
        <f t="shared" si="574"/>
        <v>5000</v>
      </c>
      <c r="I1238" s="96">
        <f t="shared" si="574"/>
        <v>5000</v>
      </c>
    </row>
    <row r="1239" spans="1:9" x14ac:dyDescent="0.25">
      <c r="A1239" s="203" t="s">
        <v>164</v>
      </c>
      <c r="B1239" s="3"/>
      <c r="C1239" s="3" t="s">
        <v>14</v>
      </c>
      <c r="D1239" s="3" t="s">
        <v>24</v>
      </c>
      <c r="E1239" s="20" t="s">
        <v>427</v>
      </c>
      <c r="F1239" s="3"/>
      <c r="G1239" s="5">
        <f>G1240</f>
        <v>4000</v>
      </c>
      <c r="H1239" s="5">
        <f t="shared" si="574"/>
        <v>5000</v>
      </c>
      <c r="I1239" s="5">
        <f t="shared" si="574"/>
        <v>5000</v>
      </c>
    </row>
    <row r="1240" spans="1:9" ht="31.5" x14ac:dyDescent="0.25">
      <c r="A1240" s="203" t="s">
        <v>453</v>
      </c>
      <c r="B1240" s="3"/>
      <c r="C1240" s="3" t="s">
        <v>14</v>
      </c>
      <c r="D1240" s="3" t="s">
        <v>24</v>
      </c>
      <c r="E1240" s="18" t="s">
        <v>480</v>
      </c>
      <c r="F1240" s="3"/>
      <c r="G1240" s="5">
        <f>G1241</f>
        <v>4000</v>
      </c>
      <c r="H1240" s="5">
        <f t="shared" si="574"/>
        <v>5000</v>
      </c>
      <c r="I1240" s="5">
        <f t="shared" si="574"/>
        <v>5000</v>
      </c>
    </row>
    <row r="1241" spans="1:9" ht="47.25" x14ac:dyDescent="0.25">
      <c r="A1241" s="13" t="s">
        <v>479</v>
      </c>
      <c r="B1241" s="3"/>
      <c r="C1241" s="3" t="s">
        <v>14</v>
      </c>
      <c r="D1241" s="3" t="s">
        <v>24</v>
      </c>
      <c r="E1241" s="18" t="s">
        <v>865</v>
      </c>
      <c r="F1241" s="3"/>
      <c r="G1241" s="5">
        <f>G1242</f>
        <v>4000</v>
      </c>
      <c r="H1241" s="5">
        <f t="shared" si="574"/>
        <v>5000</v>
      </c>
      <c r="I1241" s="5">
        <f t="shared" si="574"/>
        <v>5000</v>
      </c>
    </row>
    <row r="1242" spans="1:9" x14ac:dyDescent="0.25">
      <c r="A1242" s="203" t="s">
        <v>19</v>
      </c>
      <c r="B1242" s="3"/>
      <c r="C1242" s="3" t="s">
        <v>14</v>
      </c>
      <c r="D1242" s="3" t="s">
        <v>24</v>
      </c>
      <c r="E1242" s="18" t="s">
        <v>865</v>
      </c>
      <c r="F1242" s="3" t="s">
        <v>40</v>
      </c>
      <c r="G1242" s="5">
        <v>4000</v>
      </c>
      <c r="H1242" s="5">
        <v>5000</v>
      </c>
      <c r="I1242" s="5">
        <v>5000</v>
      </c>
    </row>
    <row r="1243" spans="1:9" x14ac:dyDescent="0.25">
      <c r="A1243" s="203" t="s">
        <v>77</v>
      </c>
      <c r="B1243" s="3"/>
      <c r="C1243" s="3" t="s">
        <v>14</v>
      </c>
      <c r="D1243" s="3" t="s">
        <v>7</v>
      </c>
      <c r="E1243" s="3"/>
      <c r="F1243" s="3"/>
      <c r="G1243" s="5">
        <f>G1244</f>
        <v>78743.299999999988</v>
      </c>
      <c r="H1243" s="5">
        <f t="shared" ref="H1243:I1243" si="575">H1244</f>
        <v>78921.799999999988</v>
      </c>
      <c r="I1243" s="5">
        <f t="shared" si="575"/>
        <v>78921.799999999988</v>
      </c>
    </row>
    <row r="1244" spans="1:9" s="97" customFormat="1" ht="31.5" x14ac:dyDescent="0.25">
      <c r="A1244" s="89" t="s">
        <v>426</v>
      </c>
      <c r="B1244" s="98"/>
      <c r="C1244" s="94" t="s">
        <v>14</v>
      </c>
      <c r="D1244" s="94" t="s">
        <v>7</v>
      </c>
      <c r="E1244" s="95" t="s">
        <v>283</v>
      </c>
      <c r="F1244" s="95"/>
      <c r="G1244" s="96">
        <f>G1245+G1258</f>
        <v>78743.299999999988</v>
      </c>
      <c r="H1244" s="96">
        <f>H1245+H1258</f>
        <v>78921.799999999988</v>
      </c>
      <c r="I1244" s="96">
        <f>I1245+I1258</f>
        <v>78921.799999999988</v>
      </c>
    </row>
    <row r="1245" spans="1:9" x14ac:dyDescent="0.25">
      <c r="A1245" s="203" t="s">
        <v>790</v>
      </c>
      <c r="B1245" s="3"/>
      <c r="C1245" s="3" t="s">
        <v>14</v>
      </c>
      <c r="D1245" s="68" t="s">
        <v>7</v>
      </c>
      <c r="E1245" s="20" t="s">
        <v>791</v>
      </c>
      <c r="F1245" s="20"/>
      <c r="G1245" s="7">
        <f>G1246+G1253</f>
        <v>78336.799999999988</v>
      </c>
      <c r="H1245" s="7">
        <f>H1246+H1253</f>
        <v>78336.799999999988</v>
      </c>
      <c r="I1245" s="7">
        <f>I1246+I1253</f>
        <v>78336.799999999988</v>
      </c>
    </row>
    <row r="1246" spans="1:9" ht="31.5" x14ac:dyDescent="0.25">
      <c r="A1246" s="203" t="s">
        <v>792</v>
      </c>
      <c r="B1246" s="68"/>
      <c r="C1246" s="68" t="s">
        <v>14</v>
      </c>
      <c r="D1246" s="68" t="s">
        <v>7</v>
      </c>
      <c r="E1246" s="69" t="s">
        <v>793</v>
      </c>
      <c r="F1246" s="20"/>
      <c r="G1246" s="7">
        <f>G1247+G1249+G1251</f>
        <v>43870.5</v>
      </c>
      <c r="H1246" s="7">
        <f>H1247+H1249+H1251</f>
        <v>43870.5</v>
      </c>
      <c r="I1246" s="7">
        <f>I1247+I1249+I1251</f>
        <v>43870.5</v>
      </c>
    </row>
    <row r="1247" spans="1:9" ht="78.75" x14ac:dyDescent="0.25">
      <c r="A1247" s="203" t="s">
        <v>855</v>
      </c>
      <c r="B1247" s="3"/>
      <c r="C1247" s="3" t="s">
        <v>14</v>
      </c>
      <c r="D1247" s="3" t="s">
        <v>7</v>
      </c>
      <c r="E1247" s="20" t="s">
        <v>856</v>
      </c>
      <c r="F1247" s="3"/>
      <c r="G1247" s="7">
        <f>G1248</f>
        <v>38837</v>
      </c>
      <c r="H1247" s="7">
        <f>H1248</f>
        <v>38837</v>
      </c>
      <c r="I1247" s="7">
        <f>I1248</f>
        <v>38837</v>
      </c>
    </row>
    <row r="1248" spans="1:9" x14ac:dyDescent="0.25">
      <c r="A1248" s="203" t="s">
        <v>19</v>
      </c>
      <c r="B1248" s="3"/>
      <c r="C1248" s="3" t="s">
        <v>14</v>
      </c>
      <c r="D1248" s="3" t="s">
        <v>7</v>
      </c>
      <c r="E1248" s="20" t="s">
        <v>856</v>
      </c>
      <c r="F1248" s="3" t="s">
        <v>40</v>
      </c>
      <c r="G1248" s="7">
        <v>38837</v>
      </c>
      <c r="H1248" s="7">
        <v>38837</v>
      </c>
      <c r="I1248" s="7">
        <v>38837</v>
      </c>
    </row>
    <row r="1249" spans="1:9" ht="78.75" x14ac:dyDescent="0.25">
      <c r="A1249" s="153" t="s">
        <v>446</v>
      </c>
      <c r="B1249" s="3"/>
      <c r="C1249" s="3" t="s">
        <v>14</v>
      </c>
      <c r="D1249" s="3" t="s">
        <v>7</v>
      </c>
      <c r="E1249" s="20" t="s">
        <v>822</v>
      </c>
      <c r="F1249" s="71"/>
      <c r="G1249" s="71">
        <f>SUM(G1250)</f>
        <v>376.7</v>
      </c>
      <c r="H1249" s="71">
        <f>SUM(H1250)</f>
        <v>376.7</v>
      </c>
      <c r="I1249" s="71">
        <f>SUM(I1250)</f>
        <v>376.7</v>
      </c>
    </row>
    <row r="1250" spans="1:9" x14ac:dyDescent="0.25">
      <c r="A1250" s="203" t="s">
        <v>19</v>
      </c>
      <c r="B1250" s="3"/>
      <c r="C1250" s="3" t="s">
        <v>14</v>
      </c>
      <c r="D1250" s="3" t="s">
        <v>7</v>
      </c>
      <c r="E1250" s="20" t="s">
        <v>822</v>
      </c>
      <c r="F1250" s="71" t="s">
        <v>40</v>
      </c>
      <c r="G1250" s="71">
        <v>376.7</v>
      </c>
      <c r="H1250" s="71">
        <v>376.7</v>
      </c>
      <c r="I1250" s="71">
        <v>376.7</v>
      </c>
    </row>
    <row r="1251" spans="1:9" ht="94.5" x14ac:dyDescent="0.25">
      <c r="A1251" s="203" t="s">
        <v>857</v>
      </c>
      <c r="B1251" s="3"/>
      <c r="C1251" s="3" t="s">
        <v>14</v>
      </c>
      <c r="D1251" s="3" t="s">
        <v>7</v>
      </c>
      <c r="E1251" s="20" t="s">
        <v>858</v>
      </c>
      <c r="F1251" s="3"/>
      <c r="G1251" s="7">
        <f>G1252</f>
        <v>4656.8</v>
      </c>
      <c r="H1251" s="7">
        <f>H1252</f>
        <v>4656.8</v>
      </c>
      <c r="I1251" s="7">
        <f>I1252</f>
        <v>4656.8</v>
      </c>
    </row>
    <row r="1252" spans="1:9" x14ac:dyDescent="0.25">
      <c r="A1252" s="203" t="s">
        <v>19</v>
      </c>
      <c r="B1252" s="3"/>
      <c r="C1252" s="3" t="s">
        <v>14</v>
      </c>
      <c r="D1252" s="3" t="s">
        <v>7</v>
      </c>
      <c r="E1252" s="20" t="s">
        <v>858</v>
      </c>
      <c r="F1252" s="3" t="s">
        <v>40</v>
      </c>
      <c r="G1252" s="7">
        <v>4656.8</v>
      </c>
      <c r="H1252" s="7">
        <v>4656.8</v>
      </c>
      <c r="I1252" s="7">
        <v>4656.8</v>
      </c>
    </row>
    <row r="1253" spans="1:9" ht="31.5" x14ac:dyDescent="0.25">
      <c r="A1253" s="203" t="s">
        <v>795</v>
      </c>
      <c r="B1253" s="3"/>
      <c r="C1253" s="68" t="s">
        <v>14</v>
      </c>
      <c r="D1253" s="68" t="s">
        <v>7</v>
      </c>
      <c r="E1253" s="20" t="s">
        <v>796</v>
      </c>
      <c r="F1253" s="3"/>
      <c r="G1253" s="7">
        <f>G1254+G1256</f>
        <v>34466.299999999996</v>
      </c>
      <c r="H1253" s="7">
        <f>H1254+H1256</f>
        <v>34466.299999999996</v>
      </c>
      <c r="I1253" s="7">
        <f>I1254+I1256</f>
        <v>34466.299999999996</v>
      </c>
    </row>
    <row r="1254" spans="1:9" ht="78.75" x14ac:dyDescent="0.25">
      <c r="A1254" s="203" t="s">
        <v>859</v>
      </c>
      <c r="B1254" s="3"/>
      <c r="C1254" s="3" t="s">
        <v>14</v>
      </c>
      <c r="D1254" s="3" t="s">
        <v>7</v>
      </c>
      <c r="E1254" s="20" t="s">
        <v>860</v>
      </c>
      <c r="F1254" s="3"/>
      <c r="G1254" s="7">
        <f>G1255</f>
        <v>31039.1</v>
      </c>
      <c r="H1254" s="7">
        <f>H1255</f>
        <v>31039.1</v>
      </c>
      <c r="I1254" s="7">
        <f>I1255</f>
        <v>31039.1</v>
      </c>
    </row>
    <row r="1255" spans="1:9" x14ac:dyDescent="0.25">
      <c r="A1255" s="203" t="s">
        <v>19</v>
      </c>
      <c r="B1255" s="204"/>
      <c r="C1255" s="3" t="s">
        <v>14</v>
      </c>
      <c r="D1255" s="3" t="s">
        <v>7</v>
      </c>
      <c r="E1255" s="20" t="s">
        <v>860</v>
      </c>
      <c r="F1255" s="3">
        <v>300</v>
      </c>
      <c r="G1255" s="7">
        <v>31039.1</v>
      </c>
      <c r="H1255" s="7">
        <v>31039.1</v>
      </c>
      <c r="I1255" s="7">
        <v>31039.1</v>
      </c>
    </row>
    <row r="1256" spans="1:9" ht="78.75" x14ac:dyDescent="0.25">
      <c r="A1256" s="203" t="s">
        <v>861</v>
      </c>
      <c r="B1256" s="3"/>
      <c r="C1256" s="3" t="s">
        <v>14</v>
      </c>
      <c r="D1256" s="3" t="s">
        <v>7</v>
      </c>
      <c r="E1256" s="20" t="s">
        <v>862</v>
      </c>
      <c r="F1256" s="3"/>
      <c r="G1256" s="5">
        <f>G1257</f>
        <v>3427.2</v>
      </c>
      <c r="H1256" s="5">
        <f>H1257</f>
        <v>3427.2</v>
      </c>
      <c r="I1256" s="5">
        <f>I1257</f>
        <v>3427.2</v>
      </c>
    </row>
    <row r="1257" spans="1:9" x14ac:dyDescent="0.25">
      <c r="A1257" s="203" t="s">
        <v>19</v>
      </c>
      <c r="B1257" s="3"/>
      <c r="C1257" s="3" t="s">
        <v>14</v>
      </c>
      <c r="D1257" s="3" t="s">
        <v>7</v>
      </c>
      <c r="E1257" s="20" t="s">
        <v>862</v>
      </c>
      <c r="F1257" s="3" t="s">
        <v>40</v>
      </c>
      <c r="G1257" s="5">
        <f>1927.2+1500</f>
        <v>3427.2</v>
      </c>
      <c r="H1257" s="5">
        <f>1927.2+1500</f>
        <v>3427.2</v>
      </c>
      <c r="I1257" s="5">
        <f>1927.2+1500</f>
        <v>3427.2</v>
      </c>
    </row>
    <row r="1258" spans="1:9" x14ac:dyDescent="0.25">
      <c r="A1258" s="203" t="s">
        <v>164</v>
      </c>
      <c r="B1258" s="3"/>
      <c r="C1258" s="3" t="s">
        <v>14</v>
      </c>
      <c r="D1258" s="3" t="s">
        <v>7</v>
      </c>
      <c r="E1258" s="20" t="s">
        <v>427</v>
      </c>
      <c r="F1258" s="3"/>
      <c r="G1258" s="7">
        <f t="shared" ref="G1258:I1259" si="576">G1259</f>
        <v>406.5</v>
      </c>
      <c r="H1258" s="7">
        <f t="shared" si="576"/>
        <v>585</v>
      </c>
      <c r="I1258" s="7">
        <f t="shared" si="576"/>
        <v>585</v>
      </c>
    </row>
    <row r="1259" spans="1:9" ht="31.5" x14ac:dyDescent="0.25">
      <c r="A1259" s="203" t="s">
        <v>832</v>
      </c>
      <c r="B1259" s="3"/>
      <c r="C1259" s="3" t="s">
        <v>14</v>
      </c>
      <c r="D1259" s="3" t="s">
        <v>7</v>
      </c>
      <c r="E1259" s="20" t="s">
        <v>428</v>
      </c>
      <c r="F1259" s="3"/>
      <c r="G1259" s="7">
        <f t="shared" si="576"/>
        <v>406.5</v>
      </c>
      <c r="H1259" s="7">
        <f t="shared" si="576"/>
        <v>585</v>
      </c>
      <c r="I1259" s="7">
        <f t="shared" si="576"/>
        <v>585</v>
      </c>
    </row>
    <row r="1260" spans="1:9" x14ac:dyDescent="0.25">
      <c r="A1260" s="203" t="s">
        <v>251</v>
      </c>
      <c r="B1260" s="3"/>
      <c r="C1260" s="3" t="s">
        <v>14</v>
      </c>
      <c r="D1260" s="3" t="s">
        <v>7</v>
      </c>
      <c r="E1260" s="20" t="s">
        <v>430</v>
      </c>
      <c r="F1260" s="20"/>
      <c r="G1260" s="5">
        <f>SUM(G1261:G1262)</f>
        <v>406.5</v>
      </c>
      <c r="H1260" s="5">
        <f>SUM(H1261:H1262)</f>
        <v>585</v>
      </c>
      <c r="I1260" s="5">
        <f>SUM(I1261:I1262)</f>
        <v>585</v>
      </c>
    </row>
    <row r="1261" spans="1:9" x14ac:dyDescent="0.25">
      <c r="A1261" s="203" t="s">
        <v>19</v>
      </c>
      <c r="B1261" s="20"/>
      <c r="C1261" s="3" t="s">
        <v>14</v>
      </c>
      <c r="D1261" s="3" t="s">
        <v>7</v>
      </c>
      <c r="E1261" s="20" t="s">
        <v>430</v>
      </c>
      <c r="F1261" s="20">
        <v>300</v>
      </c>
      <c r="G1261" s="7">
        <v>145.69999999999999</v>
      </c>
      <c r="H1261" s="7">
        <v>194.6</v>
      </c>
      <c r="I1261" s="7">
        <v>194.6</v>
      </c>
    </row>
    <row r="1262" spans="1:9" ht="31.5" x14ac:dyDescent="0.25">
      <c r="A1262" s="203" t="s">
        <v>91</v>
      </c>
      <c r="B1262" s="20"/>
      <c r="C1262" s="3" t="s">
        <v>14</v>
      </c>
      <c r="D1262" s="3" t="s">
        <v>7</v>
      </c>
      <c r="E1262" s="20" t="s">
        <v>430</v>
      </c>
      <c r="F1262" s="20">
        <v>600</v>
      </c>
      <c r="G1262" s="7">
        <v>260.8</v>
      </c>
      <c r="H1262" s="7">
        <v>390.4</v>
      </c>
      <c r="I1262" s="7">
        <v>390.4</v>
      </c>
    </row>
    <row r="1263" spans="1:9" x14ac:dyDescent="0.25">
      <c r="A1263" s="203" t="s">
        <v>99</v>
      </c>
      <c r="B1263" s="3"/>
      <c r="C1263" s="3" t="s">
        <v>63</v>
      </c>
      <c r="D1263" s="3" t="s">
        <v>15</v>
      </c>
      <c r="E1263" s="3"/>
      <c r="F1263" s="3"/>
      <c r="G1263" s="5">
        <f t="shared" ref="G1263:I1268" si="577">SUM(G1264)</f>
        <v>4145.8999999999996</v>
      </c>
      <c r="H1263" s="5">
        <f t="shared" si="577"/>
        <v>3869</v>
      </c>
      <c r="I1263" s="5">
        <f t="shared" si="577"/>
        <v>3869</v>
      </c>
    </row>
    <row r="1264" spans="1:9" x14ac:dyDescent="0.25">
      <c r="A1264" s="203" t="s">
        <v>81</v>
      </c>
      <c r="B1264" s="3"/>
      <c r="C1264" s="3" t="s">
        <v>63</v>
      </c>
      <c r="D1264" s="3" t="s">
        <v>62</v>
      </c>
      <c r="E1264" s="3"/>
      <c r="F1264" s="3"/>
      <c r="G1264" s="5">
        <f t="shared" si="577"/>
        <v>4145.8999999999996</v>
      </c>
      <c r="H1264" s="5">
        <f t="shared" si="577"/>
        <v>3869</v>
      </c>
      <c r="I1264" s="5">
        <f t="shared" si="577"/>
        <v>3869</v>
      </c>
    </row>
    <row r="1265" spans="1:9" s="97" customFormat="1" ht="31.5" x14ac:dyDescent="0.25">
      <c r="A1265" s="89" t="s">
        <v>426</v>
      </c>
      <c r="B1265" s="98"/>
      <c r="C1265" s="94" t="s">
        <v>63</v>
      </c>
      <c r="D1265" s="94" t="s">
        <v>62</v>
      </c>
      <c r="E1265" s="95" t="s">
        <v>283</v>
      </c>
      <c r="F1265" s="95"/>
      <c r="G1265" s="96">
        <f>SUM(G1267)</f>
        <v>4145.8999999999996</v>
      </c>
      <c r="H1265" s="96">
        <f>SUM(H1267)</f>
        <v>3869</v>
      </c>
      <c r="I1265" s="96">
        <f>SUM(I1267)</f>
        <v>3869</v>
      </c>
    </row>
    <row r="1266" spans="1:9" x14ac:dyDescent="0.25">
      <c r="A1266" s="203" t="s">
        <v>164</v>
      </c>
      <c r="B1266" s="3"/>
      <c r="C1266" s="204" t="s">
        <v>63</v>
      </c>
      <c r="D1266" s="204" t="s">
        <v>62</v>
      </c>
      <c r="E1266" s="20" t="s">
        <v>427</v>
      </c>
      <c r="F1266" s="3"/>
      <c r="G1266" s="7">
        <f t="shared" ref="G1266:I1267" si="578">G1267</f>
        <v>4145.8999999999996</v>
      </c>
      <c r="H1266" s="7">
        <f t="shared" si="578"/>
        <v>3869</v>
      </c>
      <c r="I1266" s="7">
        <f t="shared" si="578"/>
        <v>3869</v>
      </c>
    </row>
    <row r="1267" spans="1:9" ht="47.25" x14ac:dyDescent="0.25">
      <c r="A1267" s="203" t="s">
        <v>477</v>
      </c>
      <c r="B1267" s="66"/>
      <c r="C1267" s="204" t="s">
        <v>63</v>
      </c>
      <c r="D1267" s="204" t="s">
        <v>62</v>
      </c>
      <c r="E1267" s="20" t="s">
        <v>471</v>
      </c>
      <c r="F1267" s="20"/>
      <c r="G1267" s="7">
        <f t="shared" si="578"/>
        <v>4145.8999999999996</v>
      </c>
      <c r="H1267" s="7">
        <f t="shared" si="578"/>
        <v>3869</v>
      </c>
      <c r="I1267" s="7">
        <f t="shared" si="578"/>
        <v>3869</v>
      </c>
    </row>
    <row r="1268" spans="1:9" x14ac:dyDescent="0.25">
      <c r="A1268" s="203" t="s">
        <v>251</v>
      </c>
      <c r="B1268" s="66"/>
      <c r="C1268" s="204" t="s">
        <v>63</v>
      </c>
      <c r="D1268" s="204" t="s">
        <v>62</v>
      </c>
      <c r="E1268" s="20" t="s">
        <v>849</v>
      </c>
      <c r="F1268" s="20"/>
      <c r="G1268" s="7">
        <f t="shared" si="577"/>
        <v>4145.8999999999996</v>
      </c>
      <c r="H1268" s="7">
        <f t="shared" si="577"/>
        <v>3869</v>
      </c>
      <c r="I1268" s="7">
        <f t="shared" si="577"/>
        <v>3869</v>
      </c>
    </row>
    <row r="1269" spans="1:9" ht="47.25" x14ac:dyDescent="0.25">
      <c r="A1269" s="2" t="s">
        <v>21</v>
      </c>
      <c r="B1269" s="66"/>
      <c r="C1269" s="204" t="s">
        <v>63</v>
      </c>
      <c r="D1269" s="204" t="s">
        <v>62</v>
      </c>
      <c r="E1269" s="20" t="s">
        <v>849</v>
      </c>
      <c r="F1269" s="20">
        <v>100</v>
      </c>
      <c r="G1269" s="7">
        <v>4145.8999999999996</v>
      </c>
      <c r="H1269" s="7">
        <v>3869</v>
      </c>
      <c r="I1269" s="7">
        <v>3869</v>
      </c>
    </row>
    <row r="1270" spans="1:9" ht="35.25" customHeight="1" x14ac:dyDescent="0.25">
      <c r="A1270" s="122" t="s">
        <v>971</v>
      </c>
      <c r="B1270" s="63" t="s">
        <v>481</v>
      </c>
      <c r="C1270" s="63"/>
      <c r="D1270" s="63"/>
      <c r="E1270" s="63"/>
      <c r="F1270" s="63"/>
      <c r="G1270" s="64">
        <f>G1271+G1303</f>
        <v>553221.1</v>
      </c>
      <c r="H1270" s="64">
        <f t="shared" ref="H1270:I1270" si="579">H1271+H1303</f>
        <v>492404.3</v>
      </c>
      <c r="I1270" s="64">
        <f t="shared" si="579"/>
        <v>547509.1</v>
      </c>
    </row>
    <row r="1271" spans="1:9" x14ac:dyDescent="0.25">
      <c r="A1271" s="203" t="s">
        <v>47</v>
      </c>
      <c r="B1271" s="3"/>
      <c r="C1271" s="3" t="s">
        <v>48</v>
      </c>
      <c r="D1271" s="3"/>
      <c r="E1271" s="3"/>
      <c r="F1271" s="3"/>
      <c r="G1271" s="5">
        <f>G1272+G1295</f>
        <v>189894.80000000002</v>
      </c>
      <c r="H1271" s="5">
        <f t="shared" ref="H1271:I1271" si="580">H1272+H1295</f>
        <v>177174.5</v>
      </c>
      <c r="I1271" s="5">
        <f t="shared" si="580"/>
        <v>196169</v>
      </c>
    </row>
    <row r="1272" spans="1:9" x14ac:dyDescent="0.25">
      <c r="A1272" s="203" t="s">
        <v>49</v>
      </c>
      <c r="B1272" s="3"/>
      <c r="C1272" s="3" t="s">
        <v>48</v>
      </c>
      <c r="D1272" s="3" t="s">
        <v>24</v>
      </c>
      <c r="E1272" s="3"/>
      <c r="F1272" s="3"/>
      <c r="G1272" s="5">
        <f>G1273+G1278</f>
        <v>189591.7</v>
      </c>
      <c r="H1272" s="5">
        <f t="shared" ref="H1272:I1272" si="581">H1273+H1278</f>
        <v>177174.5</v>
      </c>
      <c r="I1272" s="5">
        <f t="shared" si="581"/>
        <v>196169</v>
      </c>
    </row>
    <row r="1273" spans="1:9" ht="31.5" x14ac:dyDescent="0.25">
      <c r="A1273" s="203" t="s">
        <v>216</v>
      </c>
      <c r="B1273" s="3"/>
      <c r="C1273" s="3" t="s">
        <v>48</v>
      </c>
      <c r="D1273" s="3" t="s">
        <v>24</v>
      </c>
      <c r="E1273" s="3" t="s">
        <v>215</v>
      </c>
      <c r="F1273" s="3"/>
      <c r="G1273" s="5">
        <f>G1274</f>
        <v>465</v>
      </c>
      <c r="H1273" s="5">
        <f t="shared" ref="H1273:I1276" si="582">H1274</f>
        <v>0</v>
      </c>
      <c r="I1273" s="5">
        <f t="shared" si="582"/>
        <v>0</v>
      </c>
    </row>
    <row r="1274" spans="1:9" x14ac:dyDescent="0.25">
      <c r="A1274" s="203" t="s">
        <v>164</v>
      </c>
      <c r="B1274" s="3"/>
      <c r="C1274" s="3" t="s">
        <v>48</v>
      </c>
      <c r="D1274" s="3" t="s">
        <v>24</v>
      </c>
      <c r="E1274" s="3" t="s">
        <v>217</v>
      </c>
      <c r="F1274" s="3"/>
      <c r="G1274" s="5">
        <f>G1275</f>
        <v>465</v>
      </c>
      <c r="H1274" s="5">
        <f t="shared" si="582"/>
        <v>0</v>
      </c>
      <c r="I1274" s="5">
        <f t="shared" si="582"/>
        <v>0</v>
      </c>
    </row>
    <row r="1275" spans="1:9" ht="31.5" x14ac:dyDescent="0.25">
      <c r="A1275" s="203" t="s">
        <v>355</v>
      </c>
      <c r="B1275" s="3"/>
      <c r="C1275" s="3" t="s">
        <v>48</v>
      </c>
      <c r="D1275" s="3" t="s">
        <v>24</v>
      </c>
      <c r="E1275" s="3" t="s">
        <v>356</v>
      </c>
      <c r="F1275" s="3"/>
      <c r="G1275" s="5">
        <f>G1276</f>
        <v>465</v>
      </c>
      <c r="H1275" s="5">
        <f t="shared" si="582"/>
        <v>0</v>
      </c>
      <c r="I1275" s="5">
        <f t="shared" si="582"/>
        <v>0</v>
      </c>
    </row>
    <row r="1276" spans="1:9" x14ac:dyDescent="0.25">
      <c r="A1276" s="203" t="s">
        <v>235</v>
      </c>
      <c r="B1276" s="3"/>
      <c r="C1276" s="3" t="s">
        <v>48</v>
      </c>
      <c r="D1276" s="3" t="s">
        <v>24</v>
      </c>
      <c r="E1276" s="3" t="s">
        <v>357</v>
      </c>
      <c r="F1276" s="3"/>
      <c r="G1276" s="5">
        <f>G1277</f>
        <v>465</v>
      </c>
      <c r="H1276" s="5">
        <f t="shared" si="582"/>
        <v>0</v>
      </c>
      <c r="I1276" s="5">
        <f t="shared" si="582"/>
        <v>0</v>
      </c>
    </row>
    <row r="1277" spans="1:9" ht="31.5" x14ac:dyDescent="0.25">
      <c r="A1277" s="203" t="s">
        <v>482</v>
      </c>
      <c r="B1277" s="3"/>
      <c r="C1277" s="3" t="s">
        <v>48</v>
      </c>
      <c r="D1277" s="3" t="s">
        <v>24</v>
      </c>
      <c r="E1277" s="3" t="s">
        <v>357</v>
      </c>
      <c r="F1277" s="3" t="s">
        <v>50</v>
      </c>
      <c r="G1277" s="5">
        <v>465</v>
      </c>
      <c r="H1277" s="5"/>
      <c r="I1277" s="5"/>
    </row>
    <row r="1278" spans="1:9" s="97" customFormat="1" ht="31.5" x14ac:dyDescent="0.25">
      <c r="A1278" s="89" t="s">
        <v>288</v>
      </c>
      <c r="B1278" s="98"/>
      <c r="C1278" s="98" t="s">
        <v>48</v>
      </c>
      <c r="D1278" s="98" t="s">
        <v>24</v>
      </c>
      <c r="E1278" s="98" t="s">
        <v>287</v>
      </c>
      <c r="F1278" s="98"/>
      <c r="G1278" s="99">
        <f>G1279+G1285</f>
        <v>189126.7</v>
      </c>
      <c r="H1278" s="99">
        <f t="shared" ref="H1278:I1278" si="583">H1279+H1285</f>
        <v>177174.5</v>
      </c>
      <c r="I1278" s="99">
        <f t="shared" si="583"/>
        <v>196169</v>
      </c>
    </row>
    <row r="1279" spans="1:9" x14ac:dyDescent="0.25">
      <c r="A1279" s="203" t="s">
        <v>207</v>
      </c>
      <c r="B1279" s="3"/>
      <c r="C1279" s="3" t="s">
        <v>48</v>
      </c>
      <c r="D1279" s="3" t="s">
        <v>24</v>
      </c>
      <c r="E1279" s="3" t="s">
        <v>483</v>
      </c>
      <c r="F1279" s="3"/>
      <c r="G1279" s="5">
        <f>G1280</f>
        <v>4030.5</v>
      </c>
      <c r="H1279" s="5">
        <f t="shared" ref="H1279:I1279" si="584">H1280</f>
        <v>0</v>
      </c>
      <c r="I1279" s="5">
        <f t="shared" si="584"/>
        <v>18994.5</v>
      </c>
    </row>
    <row r="1280" spans="1:9" x14ac:dyDescent="0.25">
      <c r="A1280" s="203" t="s">
        <v>484</v>
      </c>
      <c r="B1280" s="3"/>
      <c r="C1280" s="3" t="s">
        <v>48</v>
      </c>
      <c r="D1280" s="3" t="s">
        <v>24</v>
      </c>
      <c r="E1280" s="3" t="s">
        <v>485</v>
      </c>
      <c r="F1280" s="3"/>
      <c r="G1280" s="5">
        <f>G1281+G1283</f>
        <v>4030.5</v>
      </c>
      <c r="H1280" s="5">
        <f t="shared" ref="H1280:I1280" si="585">H1281+H1283</f>
        <v>0</v>
      </c>
      <c r="I1280" s="5">
        <f t="shared" si="585"/>
        <v>18994.5</v>
      </c>
    </row>
    <row r="1281" spans="1:9" ht="31.5" x14ac:dyDescent="0.25">
      <c r="A1281" s="203" t="s">
        <v>486</v>
      </c>
      <c r="B1281" s="3"/>
      <c r="C1281" s="3" t="s">
        <v>48</v>
      </c>
      <c r="D1281" s="3" t="s">
        <v>24</v>
      </c>
      <c r="E1281" s="3" t="s">
        <v>487</v>
      </c>
      <c r="F1281" s="3"/>
      <c r="G1281" s="5">
        <f>G1282</f>
        <v>4030.5</v>
      </c>
      <c r="H1281" s="5">
        <f t="shared" ref="H1281:I1281" si="586">H1282</f>
        <v>0</v>
      </c>
      <c r="I1281" s="5">
        <f t="shared" si="586"/>
        <v>14862.4</v>
      </c>
    </row>
    <row r="1282" spans="1:9" ht="31.5" x14ac:dyDescent="0.25">
      <c r="A1282" s="203" t="s">
        <v>482</v>
      </c>
      <c r="B1282" s="3"/>
      <c r="C1282" s="3" t="s">
        <v>48</v>
      </c>
      <c r="D1282" s="3" t="s">
        <v>24</v>
      </c>
      <c r="E1282" s="3" t="s">
        <v>487</v>
      </c>
      <c r="F1282" s="3" t="s">
        <v>50</v>
      </c>
      <c r="G1282" s="5">
        <v>4030.5</v>
      </c>
      <c r="H1282" s="5">
        <v>0</v>
      </c>
      <c r="I1282" s="5">
        <v>14862.4</v>
      </c>
    </row>
    <row r="1283" spans="1:9" ht="53.25" customHeight="1" x14ac:dyDescent="0.25">
      <c r="A1283" s="75" t="s">
        <v>488</v>
      </c>
      <c r="B1283" s="3"/>
      <c r="C1283" s="3" t="s">
        <v>48</v>
      </c>
      <c r="D1283" s="3" t="s">
        <v>24</v>
      </c>
      <c r="E1283" s="3" t="s">
        <v>489</v>
      </c>
      <c r="F1283" s="3"/>
      <c r="G1283" s="5">
        <f>G1284</f>
        <v>0</v>
      </c>
      <c r="H1283" s="5">
        <f t="shared" ref="H1283:I1283" si="587">H1284</f>
        <v>0</v>
      </c>
      <c r="I1283" s="5">
        <f t="shared" si="587"/>
        <v>4132.1000000000004</v>
      </c>
    </row>
    <row r="1284" spans="1:9" ht="31.5" x14ac:dyDescent="0.25">
      <c r="A1284" s="203" t="s">
        <v>482</v>
      </c>
      <c r="B1284" s="3"/>
      <c r="C1284" s="3" t="s">
        <v>48</v>
      </c>
      <c r="D1284" s="3" t="s">
        <v>24</v>
      </c>
      <c r="E1284" s="3" t="s">
        <v>489</v>
      </c>
      <c r="F1284" s="3" t="s">
        <v>50</v>
      </c>
      <c r="G1284" s="5">
        <v>0</v>
      </c>
      <c r="H1284" s="5">
        <v>0</v>
      </c>
      <c r="I1284" s="5">
        <v>4132.1000000000004</v>
      </c>
    </row>
    <row r="1285" spans="1:9" x14ac:dyDescent="0.25">
      <c r="A1285" s="203" t="s">
        <v>164</v>
      </c>
      <c r="B1285" s="3"/>
      <c r="C1285" s="3" t="s">
        <v>48</v>
      </c>
      <c r="D1285" s="3" t="s">
        <v>24</v>
      </c>
      <c r="E1285" s="3" t="s">
        <v>490</v>
      </c>
      <c r="F1285" s="3"/>
      <c r="G1285" s="5">
        <f>G1286+G1289+G1292</f>
        <v>185096.2</v>
      </c>
      <c r="H1285" s="5">
        <f t="shared" ref="H1285:I1285" si="588">H1286+H1289+H1292</f>
        <v>177174.5</v>
      </c>
      <c r="I1285" s="5">
        <f t="shared" si="588"/>
        <v>177174.5</v>
      </c>
    </row>
    <row r="1286" spans="1:9" ht="47.25" x14ac:dyDescent="0.25">
      <c r="A1286" s="203" t="s">
        <v>491</v>
      </c>
      <c r="B1286" s="3"/>
      <c r="C1286" s="3" t="s">
        <v>48</v>
      </c>
      <c r="D1286" s="3" t="s">
        <v>24</v>
      </c>
      <c r="E1286" s="3" t="s">
        <v>492</v>
      </c>
      <c r="F1286" s="3"/>
      <c r="G1286" s="5">
        <f>G1287</f>
        <v>176068.2</v>
      </c>
      <c r="H1286" s="5">
        <f t="shared" ref="H1286:I1287" si="589">H1287</f>
        <v>176319.5</v>
      </c>
      <c r="I1286" s="5">
        <f t="shared" si="589"/>
        <v>176319.5</v>
      </c>
    </row>
    <row r="1287" spans="1:9" x14ac:dyDescent="0.25">
      <c r="A1287" s="203" t="s">
        <v>251</v>
      </c>
      <c r="B1287" s="3"/>
      <c r="C1287" s="3" t="s">
        <v>48</v>
      </c>
      <c r="D1287" s="3" t="s">
        <v>24</v>
      </c>
      <c r="E1287" s="3" t="s">
        <v>493</v>
      </c>
      <c r="F1287" s="3"/>
      <c r="G1287" s="5">
        <f>G1288</f>
        <v>176068.2</v>
      </c>
      <c r="H1287" s="5">
        <f t="shared" si="589"/>
        <v>176319.5</v>
      </c>
      <c r="I1287" s="5">
        <f t="shared" si="589"/>
        <v>176319.5</v>
      </c>
    </row>
    <row r="1288" spans="1:9" ht="31.5" x14ac:dyDescent="0.25">
      <c r="A1288" s="203" t="s">
        <v>482</v>
      </c>
      <c r="B1288" s="3"/>
      <c r="C1288" s="3" t="s">
        <v>48</v>
      </c>
      <c r="D1288" s="3" t="s">
        <v>24</v>
      </c>
      <c r="E1288" s="3" t="s">
        <v>493</v>
      </c>
      <c r="F1288" s="3" t="s">
        <v>50</v>
      </c>
      <c r="G1288" s="5">
        <v>176068.2</v>
      </c>
      <c r="H1288" s="5">
        <v>176319.5</v>
      </c>
      <c r="I1288" s="5">
        <v>176319.5</v>
      </c>
    </row>
    <row r="1289" spans="1:9" ht="31.5" x14ac:dyDescent="0.25">
      <c r="A1289" s="203" t="s">
        <v>494</v>
      </c>
      <c r="B1289" s="105"/>
      <c r="C1289" s="3" t="s">
        <v>48</v>
      </c>
      <c r="D1289" s="3" t="s">
        <v>24</v>
      </c>
      <c r="E1289" s="3" t="s">
        <v>495</v>
      </c>
      <c r="F1289" s="3"/>
      <c r="G1289" s="5">
        <f>G1290</f>
        <v>929.1</v>
      </c>
      <c r="H1289" s="5">
        <f t="shared" ref="H1289:I1290" si="590">H1290</f>
        <v>855</v>
      </c>
      <c r="I1289" s="5">
        <f t="shared" si="590"/>
        <v>855</v>
      </c>
    </row>
    <row r="1290" spans="1:9" x14ac:dyDescent="0.25">
      <c r="A1290" s="203" t="s">
        <v>235</v>
      </c>
      <c r="B1290" s="105"/>
      <c r="C1290" s="3" t="s">
        <v>48</v>
      </c>
      <c r="D1290" s="3" t="s">
        <v>24</v>
      </c>
      <c r="E1290" s="3" t="s">
        <v>496</v>
      </c>
      <c r="F1290" s="3"/>
      <c r="G1290" s="5">
        <f>G1291</f>
        <v>929.1</v>
      </c>
      <c r="H1290" s="5">
        <f t="shared" si="590"/>
        <v>855</v>
      </c>
      <c r="I1290" s="5">
        <f t="shared" si="590"/>
        <v>855</v>
      </c>
    </row>
    <row r="1291" spans="1:9" ht="31.5" x14ac:dyDescent="0.25">
      <c r="A1291" s="203" t="s">
        <v>482</v>
      </c>
      <c r="B1291" s="3"/>
      <c r="C1291" s="3" t="s">
        <v>48</v>
      </c>
      <c r="D1291" s="3" t="s">
        <v>24</v>
      </c>
      <c r="E1291" s="3" t="s">
        <v>496</v>
      </c>
      <c r="F1291" s="3" t="s">
        <v>50</v>
      </c>
      <c r="G1291" s="5">
        <v>929.1</v>
      </c>
      <c r="H1291" s="5">
        <v>855</v>
      </c>
      <c r="I1291" s="5">
        <v>855</v>
      </c>
    </row>
    <row r="1292" spans="1:9" ht="31.5" x14ac:dyDescent="0.25">
      <c r="A1292" s="203" t="s">
        <v>497</v>
      </c>
      <c r="B1292" s="105"/>
      <c r="C1292" s="3" t="s">
        <v>48</v>
      </c>
      <c r="D1292" s="3" t="s">
        <v>24</v>
      </c>
      <c r="E1292" s="3" t="s">
        <v>498</v>
      </c>
      <c r="F1292" s="105"/>
      <c r="G1292" s="5">
        <f>G1293</f>
        <v>8098.9</v>
      </c>
      <c r="H1292" s="5">
        <f>H1293</f>
        <v>0</v>
      </c>
      <c r="I1292" s="5">
        <f>I1293</f>
        <v>0</v>
      </c>
    </row>
    <row r="1293" spans="1:9" x14ac:dyDescent="0.25">
      <c r="A1293" s="203" t="s">
        <v>18</v>
      </c>
      <c r="B1293" s="105"/>
      <c r="C1293" s="3" t="s">
        <v>48</v>
      </c>
      <c r="D1293" s="3" t="s">
        <v>24</v>
      </c>
      <c r="E1293" s="3" t="s">
        <v>930</v>
      </c>
      <c r="F1293" s="3"/>
      <c r="G1293" s="5">
        <f>G1294</f>
        <v>8098.9</v>
      </c>
      <c r="H1293" s="5">
        <f>H1294</f>
        <v>0</v>
      </c>
      <c r="I1293" s="5">
        <f t="shared" ref="I1293" si="591">I1294</f>
        <v>0</v>
      </c>
    </row>
    <row r="1294" spans="1:9" ht="31.5" x14ac:dyDescent="0.25">
      <c r="A1294" s="203" t="s">
        <v>482</v>
      </c>
      <c r="B1294" s="105"/>
      <c r="C1294" s="3" t="s">
        <v>48</v>
      </c>
      <c r="D1294" s="3" t="s">
        <v>24</v>
      </c>
      <c r="E1294" s="3" t="s">
        <v>930</v>
      </c>
      <c r="F1294" s="3" t="s">
        <v>50</v>
      </c>
      <c r="G1294" s="5">
        <v>8098.9</v>
      </c>
      <c r="H1294" s="5"/>
      <c r="I1294" s="5"/>
    </row>
    <row r="1295" spans="1:9" x14ac:dyDescent="0.25">
      <c r="A1295" s="203" t="s">
        <v>464</v>
      </c>
      <c r="B1295" s="3"/>
      <c r="C1295" s="3" t="s">
        <v>48</v>
      </c>
      <c r="D1295" s="3" t="s">
        <v>48</v>
      </c>
      <c r="E1295" s="20"/>
      <c r="F1295" s="20"/>
      <c r="G1295" s="7">
        <f>G1296</f>
        <v>303.10000000000002</v>
      </c>
      <c r="H1295" s="7">
        <f t="shared" ref="H1295:I1298" si="592">H1296</f>
        <v>0</v>
      </c>
      <c r="I1295" s="7">
        <f t="shared" si="592"/>
        <v>0</v>
      </c>
    </row>
    <row r="1296" spans="1:9" ht="31.5" x14ac:dyDescent="0.25">
      <c r="A1296" s="70" t="s">
        <v>284</v>
      </c>
      <c r="B1296" s="68"/>
      <c r="C1296" s="68" t="s">
        <v>48</v>
      </c>
      <c r="D1296" s="68" t="s">
        <v>48</v>
      </c>
      <c r="E1296" s="69" t="s">
        <v>283</v>
      </c>
      <c r="F1296" s="120"/>
      <c r="G1296" s="38">
        <f>G1297</f>
        <v>303.10000000000002</v>
      </c>
      <c r="H1296" s="38">
        <f t="shared" si="592"/>
        <v>0</v>
      </c>
      <c r="I1296" s="38">
        <f t="shared" si="592"/>
        <v>0</v>
      </c>
    </row>
    <row r="1297" spans="1:9" x14ac:dyDescent="0.25">
      <c r="A1297" s="203" t="s">
        <v>164</v>
      </c>
      <c r="B1297" s="68"/>
      <c r="C1297" s="68" t="s">
        <v>48</v>
      </c>
      <c r="D1297" s="68" t="s">
        <v>48</v>
      </c>
      <c r="E1297" s="68" t="s">
        <v>427</v>
      </c>
      <c r="F1297" s="120"/>
      <c r="G1297" s="38">
        <f>G1298</f>
        <v>303.10000000000002</v>
      </c>
      <c r="H1297" s="38">
        <f t="shared" si="592"/>
        <v>0</v>
      </c>
      <c r="I1297" s="38">
        <f t="shared" si="592"/>
        <v>0</v>
      </c>
    </row>
    <row r="1298" spans="1:9" ht="47.25" x14ac:dyDescent="0.25">
      <c r="A1298" s="201" t="s">
        <v>834</v>
      </c>
      <c r="B1298" s="68"/>
      <c r="C1298" s="68" t="s">
        <v>48</v>
      </c>
      <c r="D1298" s="68" t="s">
        <v>48</v>
      </c>
      <c r="E1298" s="68" t="s">
        <v>454</v>
      </c>
      <c r="F1298" s="68"/>
      <c r="G1298" s="71">
        <f>G1299</f>
        <v>303.10000000000002</v>
      </c>
      <c r="H1298" s="71">
        <f t="shared" si="592"/>
        <v>0</v>
      </c>
      <c r="I1298" s="71">
        <f t="shared" si="592"/>
        <v>0</v>
      </c>
    </row>
    <row r="1299" spans="1:9" ht="31.5" x14ac:dyDescent="0.25">
      <c r="A1299" s="70" t="s">
        <v>472</v>
      </c>
      <c r="B1299" s="68"/>
      <c r="C1299" s="68" t="s">
        <v>48</v>
      </c>
      <c r="D1299" s="68" t="s">
        <v>48</v>
      </c>
      <c r="E1299" s="68" t="s">
        <v>838</v>
      </c>
      <c r="F1299" s="68"/>
      <c r="G1299" s="71">
        <f>G1300+G1301+G1302</f>
        <v>303.10000000000002</v>
      </c>
      <c r="H1299" s="71">
        <f t="shared" ref="H1299:I1299" si="593">H1300+H1301+H1302</f>
        <v>0</v>
      </c>
      <c r="I1299" s="71">
        <f t="shared" si="593"/>
        <v>0</v>
      </c>
    </row>
    <row r="1300" spans="1:9" ht="47.25" x14ac:dyDescent="0.25">
      <c r="A1300" s="121" t="s">
        <v>21</v>
      </c>
      <c r="B1300" s="69"/>
      <c r="C1300" s="68" t="s">
        <v>48</v>
      </c>
      <c r="D1300" s="68" t="s">
        <v>48</v>
      </c>
      <c r="E1300" s="68" t="s">
        <v>838</v>
      </c>
      <c r="F1300" s="68" t="s">
        <v>31</v>
      </c>
      <c r="G1300" s="71">
        <v>73</v>
      </c>
      <c r="H1300" s="71"/>
      <c r="I1300" s="71"/>
    </row>
    <row r="1301" spans="1:9" ht="31.5" x14ac:dyDescent="0.25">
      <c r="A1301" s="70" t="s">
        <v>22</v>
      </c>
      <c r="B1301" s="69"/>
      <c r="C1301" s="68" t="s">
        <v>48</v>
      </c>
      <c r="D1301" s="68" t="s">
        <v>48</v>
      </c>
      <c r="E1301" s="68" t="s">
        <v>838</v>
      </c>
      <c r="F1301" s="68" t="s">
        <v>32</v>
      </c>
      <c r="G1301" s="71">
        <v>17.899999999999999</v>
      </c>
      <c r="H1301" s="5"/>
      <c r="I1301" s="5"/>
    </row>
    <row r="1302" spans="1:9" ht="31.5" x14ac:dyDescent="0.25">
      <c r="A1302" s="203" t="s">
        <v>482</v>
      </c>
      <c r="B1302" s="105"/>
      <c r="C1302" s="68" t="s">
        <v>48</v>
      </c>
      <c r="D1302" s="68" t="s">
        <v>48</v>
      </c>
      <c r="E1302" s="68" t="s">
        <v>838</v>
      </c>
      <c r="F1302" s="68" t="s">
        <v>50</v>
      </c>
      <c r="G1302" s="5">
        <v>212.2</v>
      </c>
      <c r="H1302" s="5"/>
      <c r="I1302" s="5"/>
    </row>
    <row r="1303" spans="1:9" x14ac:dyDescent="0.25">
      <c r="A1303" s="203" t="s">
        <v>136</v>
      </c>
      <c r="B1303" s="105"/>
      <c r="C1303" s="3" t="s">
        <v>9</v>
      </c>
      <c r="D1303" s="3"/>
      <c r="E1303" s="3"/>
      <c r="F1303" s="3"/>
      <c r="G1303" s="5">
        <f>G1304+G1345</f>
        <v>363326.3</v>
      </c>
      <c r="H1303" s="5">
        <f>H1304+H1345</f>
        <v>315229.8</v>
      </c>
      <c r="I1303" s="5">
        <f>I1304+I1345</f>
        <v>351340.1</v>
      </c>
    </row>
    <row r="1304" spans="1:9" x14ac:dyDescent="0.25">
      <c r="A1304" s="203" t="s">
        <v>76</v>
      </c>
      <c r="B1304" s="105"/>
      <c r="C1304" s="3" t="s">
        <v>9</v>
      </c>
      <c r="D1304" s="3" t="s">
        <v>17</v>
      </c>
      <c r="E1304" s="3"/>
      <c r="F1304" s="3"/>
      <c r="G1304" s="5">
        <f>G1310+G1320+G1305</f>
        <v>283207.09999999998</v>
      </c>
      <c r="H1304" s="5">
        <f t="shared" ref="H1304:I1304" si="594">H1310+H1320+H1305</f>
        <v>243487.8</v>
      </c>
      <c r="I1304" s="5">
        <f t="shared" si="594"/>
        <v>282522.5</v>
      </c>
    </row>
    <row r="1305" spans="1:9" s="97" customFormat="1" ht="31.5" x14ac:dyDescent="0.25">
      <c r="A1305" s="89" t="s">
        <v>737</v>
      </c>
      <c r="B1305" s="131"/>
      <c r="C1305" s="94" t="s">
        <v>9</v>
      </c>
      <c r="D1305" s="94" t="s">
        <v>17</v>
      </c>
      <c r="E1305" s="98" t="s">
        <v>272</v>
      </c>
      <c r="F1305" s="98"/>
      <c r="G1305" s="99">
        <f>G1306</f>
        <v>8936.1</v>
      </c>
      <c r="H1305" s="99"/>
      <c r="I1305" s="99"/>
    </row>
    <row r="1306" spans="1:9" x14ac:dyDescent="0.25">
      <c r="A1306" s="203" t="s">
        <v>207</v>
      </c>
      <c r="B1306" s="105"/>
      <c r="C1306" s="204" t="s">
        <v>9</v>
      </c>
      <c r="D1306" s="204" t="s">
        <v>17</v>
      </c>
      <c r="E1306" s="3" t="s">
        <v>593</v>
      </c>
      <c r="F1306" s="3"/>
      <c r="G1306" s="5">
        <f>G1307</f>
        <v>8936.1</v>
      </c>
      <c r="H1306" s="5"/>
      <c r="I1306" s="5"/>
    </row>
    <row r="1307" spans="1:9" ht="31.5" x14ac:dyDescent="0.25">
      <c r="A1307" s="203" t="s">
        <v>692</v>
      </c>
      <c r="B1307" s="105"/>
      <c r="C1307" s="204" t="s">
        <v>9</v>
      </c>
      <c r="D1307" s="204" t="s">
        <v>17</v>
      </c>
      <c r="E1307" s="3" t="s">
        <v>594</v>
      </c>
      <c r="F1307" s="3"/>
      <c r="G1307" s="5">
        <f>G1308</f>
        <v>8936.1</v>
      </c>
      <c r="H1307" s="5"/>
      <c r="I1307" s="5"/>
    </row>
    <row r="1308" spans="1:9" ht="31.5" x14ac:dyDescent="0.25">
      <c r="A1308" s="203" t="s">
        <v>928</v>
      </c>
      <c r="B1308" s="105"/>
      <c r="C1308" s="204" t="s">
        <v>9</v>
      </c>
      <c r="D1308" s="204" t="s">
        <v>17</v>
      </c>
      <c r="E1308" s="3" t="s">
        <v>929</v>
      </c>
      <c r="F1308" s="3"/>
      <c r="G1308" s="5">
        <f>G1309</f>
        <v>8936.1</v>
      </c>
      <c r="H1308" s="5"/>
      <c r="I1308" s="5"/>
    </row>
    <row r="1309" spans="1:9" ht="31.5" x14ac:dyDescent="0.25">
      <c r="A1309" s="203" t="s">
        <v>482</v>
      </c>
      <c r="B1309" s="105"/>
      <c r="C1309" s="204" t="s">
        <v>9</v>
      </c>
      <c r="D1309" s="204" t="s">
        <v>17</v>
      </c>
      <c r="E1309" s="3" t="s">
        <v>929</v>
      </c>
      <c r="F1309" s="3" t="s">
        <v>50</v>
      </c>
      <c r="G1309" s="5">
        <v>8936.1</v>
      </c>
      <c r="H1309" s="5"/>
      <c r="I1309" s="5"/>
    </row>
    <row r="1310" spans="1:9" s="97" customFormat="1" ht="31.5" x14ac:dyDescent="0.25">
      <c r="A1310" s="89" t="s">
        <v>216</v>
      </c>
      <c r="B1310" s="131"/>
      <c r="C1310" s="94" t="s">
        <v>9</v>
      </c>
      <c r="D1310" s="94" t="s">
        <v>17</v>
      </c>
      <c r="E1310" s="94" t="s">
        <v>215</v>
      </c>
      <c r="F1310" s="98"/>
      <c r="G1310" s="99">
        <f>G1311</f>
        <v>2038</v>
      </c>
      <c r="H1310" s="99">
        <f t="shared" ref="H1310:I1310" si="595">H1311</f>
        <v>909.5</v>
      </c>
      <c r="I1310" s="99">
        <f t="shared" si="595"/>
        <v>909.5</v>
      </c>
    </row>
    <row r="1311" spans="1:9" x14ac:dyDescent="0.25">
      <c r="A1311" s="203" t="s">
        <v>164</v>
      </c>
      <c r="B1311" s="105"/>
      <c r="C1311" s="204" t="s">
        <v>9</v>
      </c>
      <c r="D1311" s="204" t="s">
        <v>17</v>
      </c>
      <c r="E1311" s="204" t="s">
        <v>217</v>
      </c>
      <c r="F1311" s="3"/>
      <c r="G1311" s="5">
        <f>G1316+G1312</f>
        <v>2038</v>
      </c>
      <c r="H1311" s="5">
        <f t="shared" ref="H1311:I1311" si="596">H1316+H1312</f>
        <v>909.5</v>
      </c>
      <c r="I1311" s="5">
        <f t="shared" si="596"/>
        <v>909.5</v>
      </c>
    </row>
    <row r="1312" spans="1:9" ht="31.5" x14ac:dyDescent="0.25">
      <c r="A1312" s="203" t="s">
        <v>355</v>
      </c>
      <c r="B1312" s="3"/>
      <c r="C1312" s="3" t="s">
        <v>9</v>
      </c>
      <c r="D1312" s="3" t="s">
        <v>17</v>
      </c>
      <c r="E1312" s="3" t="s">
        <v>356</v>
      </c>
      <c r="F1312" s="3"/>
      <c r="G1312" s="5">
        <f>G1313</f>
        <v>1027.5</v>
      </c>
      <c r="H1312" s="5">
        <f>H1313</f>
        <v>0</v>
      </c>
      <c r="I1312" s="5">
        <f>I1313</f>
        <v>0</v>
      </c>
    </row>
    <row r="1313" spans="1:9" x14ac:dyDescent="0.25">
      <c r="A1313" s="203" t="s">
        <v>235</v>
      </c>
      <c r="B1313" s="3"/>
      <c r="C1313" s="3" t="s">
        <v>9</v>
      </c>
      <c r="D1313" s="3" t="s">
        <v>17</v>
      </c>
      <c r="E1313" s="3" t="s">
        <v>357</v>
      </c>
      <c r="F1313" s="3"/>
      <c r="G1313" s="5">
        <f>G1314+G1315</f>
        <v>1027.5</v>
      </c>
      <c r="H1313" s="5">
        <f t="shared" ref="H1313:I1313" si="597">H1314+H1315</f>
        <v>0</v>
      </c>
      <c r="I1313" s="5">
        <f t="shared" si="597"/>
        <v>0</v>
      </c>
    </row>
    <row r="1314" spans="1:9" ht="31.5" x14ac:dyDescent="0.25">
      <c r="A1314" s="203" t="s">
        <v>22</v>
      </c>
      <c r="B1314" s="3"/>
      <c r="C1314" s="3" t="s">
        <v>9</v>
      </c>
      <c r="D1314" s="3" t="s">
        <v>17</v>
      </c>
      <c r="E1314" s="3" t="s">
        <v>357</v>
      </c>
      <c r="F1314" s="3" t="s">
        <v>32</v>
      </c>
      <c r="G1314" s="5">
        <v>1027.5</v>
      </c>
      <c r="H1314" s="5"/>
      <c r="I1314" s="5"/>
    </row>
    <row r="1315" spans="1:9" ht="31.5" hidden="1" x14ac:dyDescent="0.25">
      <c r="A1315" s="203" t="s">
        <v>482</v>
      </c>
      <c r="B1315" s="3"/>
      <c r="C1315" s="3" t="s">
        <v>9</v>
      </c>
      <c r="D1315" s="3" t="s">
        <v>17</v>
      </c>
      <c r="E1315" s="3" t="s">
        <v>357</v>
      </c>
      <c r="F1315" s="3" t="s">
        <v>50</v>
      </c>
      <c r="G1315" s="5"/>
      <c r="H1315" s="5"/>
      <c r="I1315" s="5"/>
    </row>
    <row r="1316" spans="1:9" ht="31.5" x14ac:dyDescent="0.25">
      <c r="A1316" s="203" t="s">
        <v>421</v>
      </c>
      <c r="B1316" s="105"/>
      <c r="C1316" s="204" t="s">
        <v>9</v>
      </c>
      <c r="D1316" s="204" t="s">
        <v>17</v>
      </c>
      <c r="E1316" s="204" t="s">
        <v>350</v>
      </c>
      <c r="F1316" s="3"/>
      <c r="G1316" s="5">
        <f>G1317</f>
        <v>1010.5</v>
      </c>
      <c r="H1316" s="5">
        <f>H1317</f>
        <v>909.5</v>
      </c>
      <c r="I1316" s="5">
        <f>I1317</f>
        <v>909.5</v>
      </c>
    </row>
    <row r="1317" spans="1:9" ht="47.25" x14ac:dyDescent="0.25">
      <c r="A1317" s="203" t="s">
        <v>765</v>
      </c>
      <c r="B1317" s="105"/>
      <c r="C1317" s="204" t="s">
        <v>9</v>
      </c>
      <c r="D1317" s="204" t="s">
        <v>17</v>
      </c>
      <c r="E1317" s="204" t="s">
        <v>365</v>
      </c>
      <c r="F1317" s="3"/>
      <c r="G1317" s="5">
        <f>G1318+G1319</f>
        <v>1010.5</v>
      </c>
      <c r="H1317" s="5">
        <f t="shared" ref="H1317:I1317" si="598">H1318+H1319</f>
        <v>909.5</v>
      </c>
      <c r="I1317" s="5">
        <f t="shared" si="598"/>
        <v>909.5</v>
      </c>
    </row>
    <row r="1318" spans="1:9" ht="47.25" x14ac:dyDescent="0.25">
      <c r="A1318" s="203" t="s">
        <v>21</v>
      </c>
      <c r="B1318" s="66"/>
      <c r="C1318" s="204" t="s">
        <v>9</v>
      </c>
      <c r="D1318" s="204" t="s">
        <v>17</v>
      </c>
      <c r="E1318" s="204" t="s">
        <v>365</v>
      </c>
      <c r="F1318" s="20">
        <v>100</v>
      </c>
      <c r="G1318" s="7">
        <v>494.4</v>
      </c>
      <c r="H1318" s="7">
        <v>476.4</v>
      </c>
      <c r="I1318" s="7">
        <v>476.4</v>
      </c>
    </row>
    <row r="1319" spans="1:9" ht="31.5" x14ac:dyDescent="0.25">
      <c r="A1319" s="203" t="s">
        <v>482</v>
      </c>
      <c r="B1319" s="66"/>
      <c r="C1319" s="204" t="s">
        <v>9</v>
      </c>
      <c r="D1319" s="204" t="s">
        <v>17</v>
      </c>
      <c r="E1319" s="204" t="s">
        <v>365</v>
      </c>
      <c r="F1319" s="20">
        <v>600</v>
      </c>
      <c r="G1319" s="7">
        <v>516.1</v>
      </c>
      <c r="H1319" s="7">
        <v>433.1</v>
      </c>
      <c r="I1319" s="7">
        <v>433.1</v>
      </c>
    </row>
    <row r="1320" spans="1:9" s="97" customFormat="1" ht="31.5" x14ac:dyDescent="0.25">
      <c r="A1320" s="89" t="s">
        <v>288</v>
      </c>
      <c r="B1320" s="98"/>
      <c r="C1320" s="98" t="s">
        <v>9</v>
      </c>
      <c r="D1320" s="98" t="s">
        <v>17</v>
      </c>
      <c r="E1320" s="98" t="s">
        <v>287</v>
      </c>
      <c r="F1320" s="98"/>
      <c r="G1320" s="99">
        <f>G1331+G1327+G1321</f>
        <v>272233</v>
      </c>
      <c r="H1320" s="99">
        <f>H1331+H1327+H1321</f>
        <v>242578.3</v>
      </c>
      <c r="I1320" s="99">
        <f>I1331+I1327+I1321</f>
        <v>281613</v>
      </c>
    </row>
    <row r="1321" spans="1:9" s="97" customFormat="1" x14ac:dyDescent="0.25">
      <c r="A1321" s="203" t="s">
        <v>167</v>
      </c>
      <c r="B1321" s="3"/>
      <c r="C1321" s="3" t="s">
        <v>9</v>
      </c>
      <c r="D1321" s="3" t="s">
        <v>17</v>
      </c>
      <c r="E1321" s="3" t="s">
        <v>716</v>
      </c>
      <c r="F1321" s="3"/>
      <c r="G1321" s="5">
        <f>G1322</f>
        <v>15015</v>
      </c>
      <c r="H1321" s="5">
        <f t="shared" ref="H1321:I1321" si="599">H1322</f>
        <v>0</v>
      </c>
      <c r="I1321" s="5">
        <f t="shared" si="599"/>
        <v>45821.2</v>
      </c>
    </row>
    <row r="1322" spans="1:9" s="97" customFormat="1" x14ac:dyDescent="0.25">
      <c r="A1322" s="203" t="s">
        <v>771</v>
      </c>
      <c r="B1322" s="3"/>
      <c r="C1322" s="3" t="s">
        <v>9</v>
      </c>
      <c r="D1322" s="3" t="s">
        <v>17</v>
      </c>
      <c r="E1322" s="3" t="s">
        <v>772</v>
      </c>
      <c r="F1322" s="3"/>
      <c r="G1322" s="5">
        <f>G1323+G1325</f>
        <v>15015</v>
      </c>
      <c r="H1322" s="5">
        <f t="shared" ref="H1322:I1322" si="600">H1323+H1325</f>
        <v>0</v>
      </c>
      <c r="I1322" s="5">
        <f t="shared" si="600"/>
        <v>45821.2</v>
      </c>
    </row>
    <row r="1323" spans="1:9" s="97" customFormat="1" x14ac:dyDescent="0.25">
      <c r="A1323" s="203" t="s">
        <v>773</v>
      </c>
      <c r="B1323" s="3"/>
      <c r="C1323" s="3" t="s">
        <v>9</v>
      </c>
      <c r="D1323" s="3" t="s">
        <v>17</v>
      </c>
      <c r="E1323" s="3" t="s">
        <v>774</v>
      </c>
      <c r="F1323" s="3"/>
      <c r="G1323" s="5">
        <f>G1324</f>
        <v>15015</v>
      </c>
      <c r="H1323" s="5">
        <f t="shared" ref="H1323:I1323" si="601">H1324</f>
        <v>0</v>
      </c>
      <c r="I1323" s="5">
        <f t="shared" si="601"/>
        <v>0</v>
      </c>
    </row>
    <row r="1324" spans="1:9" s="97" customFormat="1" ht="31.5" x14ac:dyDescent="0.25">
      <c r="A1324" s="203" t="s">
        <v>22</v>
      </c>
      <c r="B1324" s="3"/>
      <c r="C1324" s="3" t="s">
        <v>9</v>
      </c>
      <c r="D1324" s="3" t="s">
        <v>17</v>
      </c>
      <c r="E1324" s="3" t="s">
        <v>774</v>
      </c>
      <c r="F1324" s="3" t="s">
        <v>32</v>
      </c>
      <c r="G1324" s="5">
        <f>15000+15</f>
        <v>15015</v>
      </c>
      <c r="H1324" s="5">
        <v>0</v>
      </c>
      <c r="I1324" s="5">
        <v>0</v>
      </c>
    </row>
    <row r="1325" spans="1:9" s="97" customFormat="1" ht="31.5" x14ac:dyDescent="0.25">
      <c r="A1325" s="67" t="s">
        <v>775</v>
      </c>
      <c r="B1325" s="3"/>
      <c r="C1325" s="3" t="s">
        <v>9</v>
      </c>
      <c r="D1325" s="3" t="s">
        <v>17</v>
      </c>
      <c r="E1325" s="3" t="s">
        <v>776</v>
      </c>
      <c r="F1325" s="3"/>
      <c r="G1325" s="5">
        <f>G1326</f>
        <v>0</v>
      </c>
      <c r="H1325" s="5">
        <f t="shared" ref="H1325:I1325" si="602">H1326</f>
        <v>0</v>
      </c>
      <c r="I1325" s="5">
        <f t="shared" si="602"/>
        <v>45821.2</v>
      </c>
    </row>
    <row r="1326" spans="1:9" s="97" customFormat="1" ht="31.5" x14ac:dyDescent="0.25">
      <c r="A1326" s="203" t="s">
        <v>22</v>
      </c>
      <c r="B1326" s="3"/>
      <c r="C1326" s="3" t="s">
        <v>9</v>
      </c>
      <c r="D1326" s="3" t="s">
        <v>17</v>
      </c>
      <c r="E1326" s="3" t="s">
        <v>776</v>
      </c>
      <c r="F1326" s="3" t="s">
        <v>32</v>
      </c>
      <c r="G1326" s="5"/>
      <c r="H1326" s="5"/>
      <c r="I1326" s="5">
        <v>45821.2</v>
      </c>
    </row>
    <row r="1327" spans="1:9" x14ac:dyDescent="0.25">
      <c r="A1327" s="203" t="s">
        <v>499</v>
      </c>
      <c r="B1327" s="105"/>
      <c r="C1327" s="3" t="s">
        <v>9</v>
      </c>
      <c r="D1327" s="3" t="s">
        <v>17</v>
      </c>
      <c r="E1327" s="3" t="s">
        <v>483</v>
      </c>
      <c r="F1327" s="3"/>
      <c r="G1327" s="5">
        <f>G1328</f>
        <v>64.3</v>
      </c>
      <c r="H1327" s="5">
        <f t="shared" ref="H1327:I1327" si="603">H1328</f>
        <v>0</v>
      </c>
      <c r="I1327" s="5">
        <f t="shared" si="603"/>
        <v>0</v>
      </c>
    </row>
    <row r="1328" spans="1:9" x14ac:dyDescent="0.25">
      <c r="A1328" s="203" t="s">
        <v>500</v>
      </c>
      <c r="B1328" s="105"/>
      <c r="C1328" s="3" t="s">
        <v>9</v>
      </c>
      <c r="D1328" s="3" t="s">
        <v>17</v>
      </c>
      <c r="E1328" s="3" t="s">
        <v>501</v>
      </c>
      <c r="F1328" s="3"/>
      <c r="G1328" s="5">
        <f>G1329</f>
        <v>64.3</v>
      </c>
      <c r="H1328" s="5">
        <f t="shared" ref="H1328:I1328" si="604">H1329</f>
        <v>0</v>
      </c>
      <c r="I1328" s="5">
        <f t="shared" si="604"/>
        <v>0</v>
      </c>
    </row>
    <row r="1329" spans="1:9" ht="31.5" x14ac:dyDescent="0.25">
      <c r="A1329" s="203" t="s">
        <v>778</v>
      </c>
      <c r="B1329" s="105"/>
      <c r="C1329" s="3" t="s">
        <v>9</v>
      </c>
      <c r="D1329" s="3" t="s">
        <v>17</v>
      </c>
      <c r="E1329" s="3" t="s">
        <v>777</v>
      </c>
      <c r="F1329" s="3"/>
      <c r="G1329" s="5">
        <f>SUM(G1330)</f>
        <v>64.3</v>
      </c>
      <c r="H1329" s="5">
        <f t="shared" ref="H1329:I1329" si="605">SUM(H1330)</f>
        <v>0</v>
      </c>
      <c r="I1329" s="5">
        <f t="shared" si="605"/>
        <v>0</v>
      </c>
    </row>
    <row r="1330" spans="1:9" x14ac:dyDescent="0.25">
      <c r="A1330" s="203" t="s">
        <v>19</v>
      </c>
      <c r="B1330" s="105"/>
      <c r="C1330" s="3" t="s">
        <v>9</v>
      </c>
      <c r="D1330" s="3" t="s">
        <v>17</v>
      </c>
      <c r="E1330" s="3" t="s">
        <v>777</v>
      </c>
      <c r="F1330" s="3" t="s">
        <v>40</v>
      </c>
      <c r="G1330" s="5">
        <v>64.3</v>
      </c>
      <c r="H1330" s="5"/>
      <c r="I1330" s="5">
        <v>0</v>
      </c>
    </row>
    <row r="1331" spans="1:9" x14ac:dyDescent="0.25">
      <c r="A1331" s="203" t="s">
        <v>164</v>
      </c>
      <c r="B1331" s="3"/>
      <c r="C1331" s="3" t="s">
        <v>9</v>
      </c>
      <c r="D1331" s="3" t="s">
        <v>17</v>
      </c>
      <c r="E1331" s="3" t="s">
        <v>490</v>
      </c>
      <c r="F1331" s="3"/>
      <c r="G1331" s="5">
        <f>G1332+G1338+G1342</f>
        <v>257153.7</v>
      </c>
      <c r="H1331" s="5">
        <f t="shared" ref="H1331:I1331" si="606">H1332+H1338+H1342</f>
        <v>242578.3</v>
      </c>
      <c r="I1331" s="5">
        <f t="shared" si="606"/>
        <v>235791.8</v>
      </c>
    </row>
    <row r="1332" spans="1:9" ht="47.25" x14ac:dyDescent="0.25">
      <c r="A1332" s="203" t="s">
        <v>491</v>
      </c>
      <c r="B1332" s="3"/>
      <c r="C1332" s="3" t="s">
        <v>9</v>
      </c>
      <c r="D1332" s="3" t="s">
        <v>17</v>
      </c>
      <c r="E1332" s="3" t="s">
        <v>492</v>
      </c>
      <c r="F1332" s="3"/>
      <c r="G1332" s="5">
        <f>G1333</f>
        <v>224202.80000000002</v>
      </c>
      <c r="H1332" s="5">
        <f t="shared" ref="H1332:I1332" si="607">H1333</f>
        <v>224958.3</v>
      </c>
      <c r="I1332" s="5">
        <f t="shared" si="607"/>
        <v>224958.3</v>
      </c>
    </row>
    <row r="1333" spans="1:9" x14ac:dyDescent="0.25">
      <c r="A1333" s="203" t="s">
        <v>251</v>
      </c>
      <c r="B1333" s="3"/>
      <c r="C1333" s="3" t="s">
        <v>9</v>
      </c>
      <c r="D1333" s="3" t="s">
        <v>17</v>
      </c>
      <c r="E1333" s="3" t="s">
        <v>493</v>
      </c>
      <c r="F1333" s="3"/>
      <c r="G1333" s="5">
        <f>G1334+G1335+G1336+G1337</f>
        <v>224202.80000000002</v>
      </c>
      <c r="H1333" s="5">
        <f t="shared" ref="H1333:I1333" si="608">H1334+H1335+H1336+H1337</f>
        <v>224958.3</v>
      </c>
      <c r="I1333" s="5">
        <f t="shared" si="608"/>
        <v>224958.3</v>
      </c>
    </row>
    <row r="1334" spans="1:9" ht="47.25" x14ac:dyDescent="0.25">
      <c r="A1334" s="203" t="s">
        <v>21</v>
      </c>
      <c r="B1334" s="3"/>
      <c r="C1334" s="3" t="s">
        <v>9</v>
      </c>
      <c r="D1334" s="3" t="s">
        <v>17</v>
      </c>
      <c r="E1334" s="3" t="s">
        <v>493</v>
      </c>
      <c r="F1334" s="3" t="s">
        <v>31</v>
      </c>
      <c r="G1334" s="5">
        <v>104945.8</v>
      </c>
      <c r="H1334" s="5">
        <v>107494.5</v>
      </c>
      <c r="I1334" s="5">
        <v>107494.5</v>
      </c>
    </row>
    <row r="1335" spans="1:9" ht="31.5" x14ac:dyDescent="0.25">
      <c r="A1335" s="203" t="s">
        <v>22</v>
      </c>
      <c r="B1335" s="3"/>
      <c r="C1335" s="3" t="s">
        <v>9</v>
      </c>
      <c r="D1335" s="3" t="s">
        <v>17</v>
      </c>
      <c r="E1335" s="3" t="s">
        <v>493</v>
      </c>
      <c r="F1335" s="3" t="s">
        <v>32</v>
      </c>
      <c r="G1335" s="7">
        <v>14469.1</v>
      </c>
      <c r="H1335" s="7">
        <v>14082.2</v>
      </c>
      <c r="I1335" s="7">
        <v>14082.2</v>
      </c>
    </row>
    <row r="1336" spans="1:9" ht="31.5" x14ac:dyDescent="0.25">
      <c r="A1336" s="203" t="s">
        <v>482</v>
      </c>
      <c r="B1336" s="3"/>
      <c r="C1336" s="3" t="s">
        <v>9</v>
      </c>
      <c r="D1336" s="3" t="s">
        <v>17</v>
      </c>
      <c r="E1336" s="3" t="s">
        <v>493</v>
      </c>
      <c r="F1336" s="3" t="s">
        <v>50</v>
      </c>
      <c r="G1336" s="7">
        <v>104118.5</v>
      </c>
      <c r="H1336" s="7">
        <v>102712.2</v>
      </c>
      <c r="I1336" s="7">
        <v>102712.2</v>
      </c>
    </row>
    <row r="1337" spans="1:9" x14ac:dyDescent="0.25">
      <c r="A1337" s="203" t="s">
        <v>10</v>
      </c>
      <c r="B1337" s="3"/>
      <c r="C1337" s="3" t="s">
        <v>9</v>
      </c>
      <c r="D1337" s="3" t="s">
        <v>17</v>
      </c>
      <c r="E1337" s="3" t="s">
        <v>493</v>
      </c>
      <c r="F1337" s="3" t="s">
        <v>37</v>
      </c>
      <c r="G1337" s="5">
        <v>669.4</v>
      </c>
      <c r="H1337" s="5">
        <v>669.4</v>
      </c>
      <c r="I1337" s="5">
        <v>669.4</v>
      </c>
    </row>
    <row r="1338" spans="1:9" ht="31.5" x14ac:dyDescent="0.25">
      <c r="A1338" s="203" t="s">
        <v>497</v>
      </c>
      <c r="B1338" s="105"/>
      <c r="C1338" s="3" t="s">
        <v>9</v>
      </c>
      <c r="D1338" s="3" t="s">
        <v>17</v>
      </c>
      <c r="E1338" s="3" t="s">
        <v>498</v>
      </c>
      <c r="F1338" s="3"/>
      <c r="G1338" s="5">
        <f>G1339</f>
        <v>32295.4</v>
      </c>
      <c r="H1338" s="5">
        <f t="shared" ref="H1338:I1338" si="609">H1339</f>
        <v>1658.5</v>
      </c>
      <c r="I1338" s="5">
        <f t="shared" si="609"/>
        <v>1657</v>
      </c>
    </row>
    <row r="1339" spans="1:9" x14ac:dyDescent="0.25">
      <c r="A1339" s="203" t="s">
        <v>18</v>
      </c>
      <c r="B1339" s="3"/>
      <c r="C1339" s="3" t="s">
        <v>9</v>
      </c>
      <c r="D1339" s="3" t="s">
        <v>17</v>
      </c>
      <c r="E1339" s="3" t="s">
        <v>930</v>
      </c>
      <c r="F1339" s="3"/>
      <c r="G1339" s="5">
        <f>G1340+G1341</f>
        <v>32295.4</v>
      </c>
      <c r="H1339" s="5">
        <f t="shared" ref="H1339:I1339" si="610">H1340+H1341</f>
        <v>1658.5</v>
      </c>
      <c r="I1339" s="5">
        <f t="shared" si="610"/>
        <v>1657</v>
      </c>
    </row>
    <row r="1340" spans="1:9" ht="31.5" x14ac:dyDescent="0.25">
      <c r="A1340" s="203" t="s">
        <v>22</v>
      </c>
      <c r="B1340" s="105"/>
      <c r="C1340" s="3" t="s">
        <v>9</v>
      </c>
      <c r="D1340" s="3" t="s">
        <v>17</v>
      </c>
      <c r="E1340" s="3" t="s">
        <v>930</v>
      </c>
      <c r="F1340" s="3" t="s">
        <v>32</v>
      </c>
      <c r="G1340" s="5">
        <v>24472.799999999999</v>
      </c>
      <c r="H1340" s="5">
        <v>1658.5</v>
      </c>
      <c r="I1340" s="5">
        <v>1657</v>
      </c>
    </row>
    <row r="1341" spans="1:9" ht="31.5" x14ac:dyDescent="0.25">
      <c r="A1341" s="203" t="s">
        <v>482</v>
      </c>
      <c r="B1341" s="105"/>
      <c r="C1341" s="3" t="s">
        <v>9</v>
      </c>
      <c r="D1341" s="3" t="s">
        <v>17</v>
      </c>
      <c r="E1341" s="3" t="s">
        <v>930</v>
      </c>
      <c r="F1341" s="3" t="s">
        <v>50</v>
      </c>
      <c r="G1341" s="5">
        <v>7822.6</v>
      </c>
      <c r="H1341" s="5">
        <v>0</v>
      </c>
      <c r="I1341" s="5">
        <v>0</v>
      </c>
    </row>
    <row r="1342" spans="1:9" ht="72" customHeight="1" x14ac:dyDescent="0.25">
      <c r="A1342" s="203" t="s">
        <v>512</v>
      </c>
      <c r="B1342" s="3"/>
      <c r="C1342" s="3" t="s">
        <v>9</v>
      </c>
      <c r="D1342" s="3" t="s">
        <v>17</v>
      </c>
      <c r="E1342" s="3" t="s">
        <v>502</v>
      </c>
      <c r="F1342" s="3"/>
      <c r="G1342" s="5">
        <f>G1343</f>
        <v>655.5</v>
      </c>
      <c r="H1342" s="5">
        <f t="shared" ref="H1342:I1343" si="611">H1343</f>
        <v>15961.5</v>
      </c>
      <c r="I1342" s="5">
        <f t="shared" si="611"/>
        <v>9176.5</v>
      </c>
    </row>
    <row r="1343" spans="1:9" x14ac:dyDescent="0.25">
      <c r="A1343" s="203" t="s">
        <v>18</v>
      </c>
      <c r="B1343" s="3"/>
      <c r="C1343" s="3" t="s">
        <v>9</v>
      </c>
      <c r="D1343" s="3" t="s">
        <v>17</v>
      </c>
      <c r="E1343" s="3" t="s">
        <v>931</v>
      </c>
      <c r="F1343" s="3"/>
      <c r="G1343" s="5">
        <f>G1344</f>
        <v>655.5</v>
      </c>
      <c r="H1343" s="5">
        <f t="shared" si="611"/>
        <v>15961.5</v>
      </c>
      <c r="I1343" s="5">
        <f t="shared" si="611"/>
        <v>9176.5</v>
      </c>
    </row>
    <row r="1344" spans="1:9" ht="31.5" x14ac:dyDescent="0.25">
      <c r="A1344" s="203" t="s">
        <v>482</v>
      </c>
      <c r="B1344" s="3"/>
      <c r="C1344" s="3" t="s">
        <v>9</v>
      </c>
      <c r="D1344" s="3" t="s">
        <v>17</v>
      </c>
      <c r="E1344" s="3" t="s">
        <v>931</v>
      </c>
      <c r="F1344" s="3" t="s">
        <v>50</v>
      </c>
      <c r="G1344" s="5">
        <v>655.5</v>
      </c>
      <c r="H1344" s="5">
        <v>15961.5</v>
      </c>
      <c r="I1344" s="5">
        <v>9176.5</v>
      </c>
    </row>
    <row r="1345" spans="1:9" x14ac:dyDescent="0.25">
      <c r="A1345" s="203" t="s">
        <v>503</v>
      </c>
      <c r="B1345" s="105"/>
      <c r="C1345" s="3" t="s">
        <v>9</v>
      </c>
      <c r="D1345" s="3" t="s">
        <v>7</v>
      </c>
      <c r="E1345" s="3"/>
      <c r="F1345" s="105"/>
      <c r="G1345" s="5">
        <f>G1346</f>
        <v>80119.199999999997</v>
      </c>
      <c r="H1345" s="5">
        <f t="shared" ref="H1345:I1346" si="612">H1346</f>
        <v>71742</v>
      </c>
      <c r="I1345" s="5">
        <f t="shared" si="612"/>
        <v>68817.600000000006</v>
      </c>
    </row>
    <row r="1346" spans="1:9" s="97" customFormat="1" ht="22.5" customHeight="1" x14ac:dyDescent="0.25">
      <c r="A1346" s="89" t="s">
        <v>288</v>
      </c>
      <c r="B1346" s="131"/>
      <c r="C1346" s="98" t="s">
        <v>9</v>
      </c>
      <c r="D1346" s="98" t="s">
        <v>7</v>
      </c>
      <c r="E1346" s="98" t="s">
        <v>287</v>
      </c>
      <c r="F1346" s="131"/>
      <c r="G1346" s="99">
        <f>G1347</f>
        <v>80119.199999999997</v>
      </c>
      <c r="H1346" s="99">
        <f t="shared" si="612"/>
        <v>71742</v>
      </c>
      <c r="I1346" s="99">
        <f t="shared" si="612"/>
        <v>68817.600000000006</v>
      </c>
    </row>
    <row r="1347" spans="1:9" x14ac:dyDescent="0.25">
      <c r="A1347" s="203" t="s">
        <v>164</v>
      </c>
      <c r="B1347" s="3"/>
      <c r="C1347" s="3" t="s">
        <v>9</v>
      </c>
      <c r="D1347" s="3" t="s">
        <v>17</v>
      </c>
      <c r="E1347" s="3" t="s">
        <v>490</v>
      </c>
      <c r="F1347" s="105"/>
      <c r="G1347" s="5">
        <f>G1348+G1357+G1362+G1368</f>
        <v>80119.199999999997</v>
      </c>
      <c r="H1347" s="5">
        <f>H1348+H1357+H1362+H1368</f>
        <v>71742</v>
      </c>
      <c r="I1347" s="5">
        <f>I1348+I1357+I1362+I1368</f>
        <v>68817.600000000006</v>
      </c>
    </row>
    <row r="1348" spans="1:9" ht="31.5" x14ac:dyDescent="0.25">
      <c r="A1348" s="203" t="s">
        <v>504</v>
      </c>
      <c r="B1348" s="105"/>
      <c r="C1348" s="3" t="s">
        <v>9</v>
      </c>
      <c r="D1348" s="3" t="s">
        <v>7</v>
      </c>
      <c r="E1348" s="3" t="s">
        <v>505</v>
      </c>
      <c r="F1348" s="3"/>
      <c r="G1348" s="5">
        <f>G1349+G1352+G1355</f>
        <v>8234</v>
      </c>
      <c r="H1348" s="5">
        <f t="shared" ref="H1348:I1348" si="613">H1349+H1352+H1355</f>
        <v>6964.5</v>
      </c>
      <c r="I1348" s="5">
        <f t="shared" si="613"/>
        <v>6964.5</v>
      </c>
    </row>
    <row r="1349" spans="1:9" x14ac:dyDescent="0.25">
      <c r="A1349" s="74" t="s">
        <v>27</v>
      </c>
      <c r="B1349" s="72"/>
      <c r="C1349" s="72" t="s">
        <v>9</v>
      </c>
      <c r="D1349" s="72" t="s">
        <v>7</v>
      </c>
      <c r="E1349" s="3" t="s">
        <v>506</v>
      </c>
      <c r="F1349" s="72"/>
      <c r="G1349" s="73">
        <f>+G1350+G1351</f>
        <v>7845.8</v>
      </c>
      <c r="H1349" s="73">
        <f t="shared" ref="H1349:I1349" si="614">+H1350+H1351</f>
        <v>6266</v>
      </c>
      <c r="I1349" s="73">
        <f t="shared" si="614"/>
        <v>6266</v>
      </c>
    </row>
    <row r="1350" spans="1:9" ht="47.25" x14ac:dyDescent="0.25">
      <c r="A1350" s="74" t="s">
        <v>21</v>
      </c>
      <c r="B1350" s="72"/>
      <c r="C1350" s="72" t="s">
        <v>9</v>
      </c>
      <c r="D1350" s="72" t="s">
        <v>7</v>
      </c>
      <c r="E1350" s="3" t="s">
        <v>506</v>
      </c>
      <c r="F1350" s="72" t="s">
        <v>31</v>
      </c>
      <c r="G1350" s="73">
        <v>7845.3</v>
      </c>
      <c r="H1350" s="73">
        <v>6265.5</v>
      </c>
      <c r="I1350" s="73">
        <v>6265.5</v>
      </c>
    </row>
    <row r="1351" spans="1:9" ht="31.5" x14ac:dyDescent="0.25">
      <c r="A1351" s="74" t="s">
        <v>22</v>
      </c>
      <c r="B1351" s="72"/>
      <c r="C1351" s="72" t="s">
        <v>9</v>
      </c>
      <c r="D1351" s="72" t="s">
        <v>7</v>
      </c>
      <c r="E1351" s="3" t="s">
        <v>506</v>
      </c>
      <c r="F1351" s="72" t="s">
        <v>32</v>
      </c>
      <c r="G1351" s="73">
        <v>0.5</v>
      </c>
      <c r="H1351" s="73">
        <v>0.5</v>
      </c>
      <c r="I1351" s="73">
        <v>0.5</v>
      </c>
    </row>
    <row r="1352" spans="1:9" x14ac:dyDescent="0.25">
      <c r="A1352" s="74" t="s">
        <v>36</v>
      </c>
      <c r="B1352" s="72"/>
      <c r="C1352" s="72" t="s">
        <v>9</v>
      </c>
      <c r="D1352" s="72" t="s">
        <v>7</v>
      </c>
      <c r="E1352" s="3" t="s">
        <v>507</v>
      </c>
      <c r="F1352" s="72"/>
      <c r="G1352" s="73">
        <f>G1353+G1354</f>
        <v>263.39999999999998</v>
      </c>
      <c r="H1352" s="73">
        <f t="shared" ref="H1352:I1352" si="615">H1353+H1354</f>
        <v>263.5</v>
      </c>
      <c r="I1352" s="73">
        <f t="shared" si="615"/>
        <v>263.5</v>
      </c>
    </row>
    <row r="1353" spans="1:9" ht="31.5" x14ac:dyDescent="0.25">
      <c r="A1353" s="74" t="s">
        <v>22</v>
      </c>
      <c r="B1353" s="72"/>
      <c r="C1353" s="72" t="s">
        <v>9</v>
      </c>
      <c r="D1353" s="72" t="s">
        <v>7</v>
      </c>
      <c r="E1353" s="3" t="s">
        <v>507</v>
      </c>
      <c r="F1353" s="72" t="s">
        <v>32</v>
      </c>
      <c r="G1353" s="73">
        <v>262</v>
      </c>
      <c r="H1353" s="73">
        <v>262.10000000000002</v>
      </c>
      <c r="I1353" s="73">
        <v>262.10000000000002</v>
      </c>
    </row>
    <row r="1354" spans="1:9" x14ac:dyDescent="0.25">
      <c r="A1354" s="203" t="s">
        <v>10</v>
      </c>
      <c r="B1354" s="72"/>
      <c r="C1354" s="72" t="s">
        <v>9</v>
      </c>
      <c r="D1354" s="72" t="s">
        <v>7</v>
      </c>
      <c r="E1354" s="3" t="s">
        <v>507</v>
      </c>
      <c r="F1354" s="72" t="s">
        <v>37</v>
      </c>
      <c r="G1354" s="73">
        <v>1.4</v>
      </c>
      <c r="H1354" s="73">
        <v>1.4</v>
      </c>
      <c r="I1354" s="73">
        <v>1.4</v>
      </c>
    </row>
    <row r="1355" spans="1:9" ht="31.5" x14ac:dyDescent="0.25">
      <c r="A1355" s="203" t="s">
        <v>39</v>
      </c>
      <c r="B1355" s="72"/>
      <c r="C1355" s="72" t="s">
        <v>9</v>
      </c>
      <c r="D1355" s="72" t="s">
        <v>7</v>
      </c>
      <c r="E1355" s="3" t="s">
        <v>508</v>
      </c>
      <c r="F1355" s="72"/>
      <c r="G1355" s="73">
        <f>SUM(G1356:G1356)</f>
        <v>124.8</v>
      </c>
      <c r="H1355" s="73">
        <f t="shared" ref="H1355:I1355" si="616">SUM(H1356:H1356)</f>
        <v>435</v>
      </c>
      <c r="I1355" s="73">
        <f t="shared" si="616"/>
        <v>435</v>
      </c>
    </row>
    <row r="1356" spans="1:9" ht="31.5" x14ac:dyDescent="0.25">
      <c r="A1356" s="74" t="s">
        <v>22</v>
      </c>
      <c r="B1356" s="72"/>
      <c r="C1356" s="72" t="s">
        <v>9</v>
      </c>
      <c r="D1356" s="72" t="s">
        <v>7</v>
      </c>
      <c r="E1356" s="3" t="s">
        <v>508</v>
      </c>
      <c r="F1356" s="72" t="s">
        <v>32</v>
      </c>
      <c r="G1356" s="73">
        <v>124.8</v>
      </c>
      <c r="H1356" s="73">
        <v>435</v>
      </c>
      <c r="I1356" s="73">
        <v>435</v>
      </c>
    </row>
    <row r="1357" spans="1:9" ht="47.25" x14ac:dyDescent="0.25">
      <c r="A1357" s="203" t="s">
        <v>706</v>
      </c>
      <c r="B1357" s="105"/>
      <c r="C1357" s="3" t="s">
        <v>9</v>
      </c>
      <c r="D1357" s="3" t="s">
        <v>7</v>
      </c>
      <c r="E1357" s="3" t="s">
        <v>509</v>
      </c>
      <c r="F1357" s="105"/>
      <c r="G1357" s="5">
        <f>G1358</f>
        <v>53384.5</v>
      </c>
      <c r="H1357" s="5">
        <f t="shared" ref="H1357:I1357" si="617">H1358</f>
        <v>54517.5</v>
      </c>
      <c r="I1357" s="5">
        <f t="shared" si="617"/>
        <v>54517.5</v>
      </c>
    </row>
    <row r="1358" spans="1:9" x14ac:dyDescent="0.25">
      <c r="A1358" s="203" t="s">
        <v>251</v>
      </c>
      <c r="B1358" s="105"/>
      <c r="C1358" s="3" t="s">
        <v>9</v>
      </c>
      <c r="D1358" s="3" t="s">
        <v>7</v>
      </c>
      <c r="E1358" s="3" t="s">
        <v>510</v>
      </c>
      <c r="F1358" s="105"/>
      <c r="G1358" s="5">
        <f>G1359+G1360+G1361</f>
        <v>53384.5</v>
      </c>
      <c r="H1358" s="5">
        <f t="shared" ref="H1358:I1358" si="618">H1359+H1360+H1361</f>
        <v>54517.5</v>
      </c>
      <c r="I1358" s="5">
        <f t="shared" si="618"/>
        <v>54517.5</v>
      </c>
    </row>
    <row r="1359" spans="1:9" ht="47.25" x14ac:dyDescent="0.25">
      <c r="A1359" s="203" t="s">
        <v>21</v>
      </c>
      <c r="B1359" s="105"/>
      <c r="C1359" s="3" t="s">
        <v>9</v>
      </c>
      <c r="D1359" s="3" t="s">
        <v>7</v>
      </c>
      <c r="E1359" s="3" t="s">
        <v>510</v>
      </c>
      <c r="F1359" s="3" t="s">
        <v>31</v>
      </c>
      <c r="G1359" s="5">
        <v>51417.7</v>
      </c>
      <c r="H1359" s="5">
        <v>51417.7</v>
      </c>
      <c r="I1359" s="5">
        <v>51417.7</v>
      </c>
    </row>
    <row r="1360" spans="1:9" ht="31.5" x14ac:dyDescent="0.25">
      <c r="A1360" s="203" t="s">
        <v>22</v>
      </c>
      <c r="B1360" s="105"/>
      <c r="C1360" s="3" t="s">
        <v>9</v>
      </c>
      <c r="D1360" s="3" t="s">
        <v>7</v>
      </c>
      <c r="E1360" s="3" t="s">
        <v>510</v>
      </c>
      <c r="F1360" s="3" t="s">
        <v>32</v>
      </c>
      <c r="G1360" s="5">
        <v>1963.4</v>
      </c>
      <c r="H1360" s="5">
        <v>3096.4</v>
      </c>
      <c r="I1360" s="5">
        <v>3096.4</v>
      </c>
    </row>
    <row r="1361" spans="1:9" x14ac:dyDescent="0.25">
      <c r="A1361" s="203" t="s">
        <v>10</v>
      </c>
      <c r="B1361" s="105"/>
      <c r="C1361" s="3" t="s">
        <v>9</v>
      </c>
      <c r="D1361" s="3" t="s">
        <v>7</v>
      </c>
      <c r="E1361" s="3" t="s">
        <v>510</v>
      </c>
      <c r="F1361" s="3" t="s">
        <v>37</v>
      </c>
      <c r="G1361" s="5">
        <v>3.4</v>
      </c>
      <c r="H1361" s="5">
        <v>3.4</v>
      </c>
      <c r="I1361" s="5">
        <v>3.4</v>
      </c>
    </row>
    <row r="1362" spans="1:9" ht="31.5" x14ac:dyDescent="0.25">
      <c r="A1362" s="203" t="s">
        <v>494</v>
      </c>
      <c r="B1362" s="105"/>
      <c r="C1362" s="3" t="s">
        <v>9</v>
      </c>
      <c r="D1362" s="3" t="s">
        <v>7</v>
      </c>
      <c r="E1362" s="3" t="s">
        <v>495</v>
      </c>
      <c r="F1362" s="3"/>
      <c r="G1362" s="5">
        <f>G1363</f>
        <v>18300.7</v>
      </c>
      <c r="H1362" s="5">
        <f t="shared" ref="H1362:I1362" si="619">H1363</f>
        <v>9310</v>
      </c>
      <c r="I1362" s="5">
        <f t="shared" si="619"/>
        <v>6352.6</v>
      </c>
    </row>
    <row r="1363" spans="1:9" x14ac:dyDescent="0.25">
      <c r="A1363" s="203" t="s">
        <v>18</v>
      </c>
      <c r="B1363" s="105"/>
      <c r="C1363" s="3" t="s">
        <v>9</v>
      </c>
      <c r="D1363" s="3" t="s">
        <v>7</v>
      </c>
      <c r="E1363" s="3" t="s">
        <v>496</v>
      </c>
      <c r="F1363" s="3"/>
      <c r="G1363" s="5">
        <f t="shared" ref="G1363:I1363" si="620">SUM(G1364:G1367)</f>
        <v>18300.7</v>
      </c>
      <c r="H1363" s="5">
        <f t="shared" si="620"/>
        <v>9310</v>
      </c>
      <c r="I1363" s="5">
        <f t="shared" si="620"/>
        <v>6352.6</v>
      </c>
    </row>
    <row r="1364" spans="1:9" ht="47.25" x14ac:dyDescent="0.25">
      <c r="A1364" s="74" t="s">
        <v>21</v>
      </c>
      <c r="B1364" s="105"/>
      <c r="C1364" s="3" t="s">
        <v>9</v>
      </c>
      <c r="D1364" s="3" t="s">
        <v>7</v>
      </c>
      <c r="E1364" s="3" t="s">
        <v>496</v>
      </c>
      <c r="F1364" s="3" t="s">
        <v>31</v>
      </c>
      <c r="G1364" s="5">
        <v>7.7</v>
      </c>
      <c r="H1364" s="5"/>
      <c r="I1364" s="5"/>
    </row>
    <row r="1365" spans="1:9" ht="31.5" x14ac:dyDescent="0.25">
      <c r="A1365" s="203" t="s">
        <v>22</v>
      </c>
      <c r="B1365" s="105"/>
      <c r="C1365" s="3" t="s">
        <v>9</v>
      </c>
      <c r="D1365" s="3" t="s">
        <v>7</v>
      </c>
      <c r="E1365" s="3" t="s">
        <v>496</v>
      </c>
      <c r="F1365" s="3" t="s">
        <v>32</v>
      </c>
      <c r="G1365" s="5">
        <v>5214.5</v>
      </c>
      <c r="H1365" s="5">
        <v>2780</v>
      </c>
      <c r="I1365" s="5">
        <v>510</v>
      </c>
    </row>
    <row r="1366" spans="1:9" hidden="1" x14ac:dyDescent="0.25">
      <c r="A1366" s="203" t="s">
        <v>19</v>
      </c>
      <c r="B1366" s="105"/>
      <c r="C1366" s="3" t="s">
        <v>9</v>
      </c>
      <c r="D1366" s="3" t="s">
        <v>7</v>
      </c>
      <c r="E1366" s="3" t="s">
        <v>496</v>
      </c>
      <c r="F1366" s="3" t="s">
        <v>40</v>
      </c>
      <c r="G1366" s="5"/>
      <c r="H1366" s="5"/>
      <c r="I1366" s="5"/>
    </row>
    <row r="1367" spans="1:9" ht="31.5" x14ac:dyDescent="0.25">
      <c r="A1367" s="203" t="s">
        <v>482</v>
      </c>
      <c r="B1367" s="105"/>
      <c r="C1367" s="3" t="s">
        <v>9</v>
      </c>
      <c r="D1367" s="3" t="s">
        <v>7</v>
      </c>
      <c r="E1367" s="3" t="s">
        <v>496</v>
      </c>
      <c r="F1367" s="3" t="s">
        <v>50</v>
      </c>
      <c r="G1367" s="5">
        <v>13078.5</v>
      </c>
      <c r="H1367" s="5">
        <v>6530</v>
      </c>
      <c r="I1367" s="5">
        <v>5842.6</v>
      </c>
    </row>
    <row r="1368" spans="1:9" ht="31.5" x14ac:dyDescent="0.25">
      <c r="A1368" s="203" t="s">
        <v>497</v>
      </c>
      <c r="B1368" s="105"/>
      <c r="C1368" s="3" t="s">
        <v>9</v>
      </c>
      <c r="D1368" s="3" t="s">
        <v>7</v>
      </c>
      <c r="E1368" s="3" t="s">
        <v>498</v>
      </c>
      <c r="F1368" s="3"/>
      <c r="G1368" s="5">
        <f t="shared" ref="G1368:I1369" si="621">G1369</f>
        <v>200</v>
      </c>
      <c r="H1368" s="5">
        <f t="shared" si="621"/>
        <v>950</v>
      </c>
      <c r="I1368" s="5">
        <f t="shared" si="621"/>
        <v>983</v>
      </c>
    </row>
    <row r="1369" spans="1:9" x14ac:dyDescent="0.25">
      <c r="A1369" s="203" t="s">
        <v>18</v>
      </c>
      <c r="B1369" s="105"/>
      <c r="C1369" s="3" t="s">
        <v>9</v>
      </c>
      <c r="D1369" s="3" t="s">
        <v>7</v>
      </c>
      <c r="E1369" s="3" t="s">
        <v>930</v>
      </c>
      <c r="F1369" s="3"/>
      <c r="G1369" s="5">
        <f t="shared" si="621"/>
        <v>200</v>
      </c>
      <c r="H1369" s="5">
        <f t="shared" si="621"/>
        <v>950</v>
      </c>
      <c r="I1369" s="5">
        <f t="shared" si="621"/>
        <v>983</v>
      </c>
    </row>
    <row r="1370" spans="1:9" ht="31.5" x14ac:dyDescent="0.25">
      <c r="A1370" s="203" t="s">
        <v>22</v>
      </c>
      <c r="B1370" s="105"/>
      <c r="C1370" s="3" t="s">
        <v>9</v>
      </c>
      <c r="D1370" s="3" t="s">
        <v>7</v>
      </c>
      <c r="E1370" s="3" t="s">
        <v>930</v>
      </c>
      <c r="F1370" s="3" t="s">
        <v>32</v>
      </c>
      <c r="G1370" s="5">
        <v>200</v>
      </c>
      <c r="H1370" s="5">
        <v>950</v>
      </c>
      <c r="I1370" s="5">
        <v>983</v>
      </c>
    </row>
    <row r="1371" spans="1:9" x14ac:dyDescent="0.25">
      <c r="A1371" s="61" t="s">
        <v>120</v>
      </c>
      <c r="B1371" s="123"/>
      <c r="C1371" s="58"/>
      <c r="D1371" s="58"/>
      <c r="E1371" s="58"/>
      <c r="F1371" s="58"/>
      <c r="G1371" s="64"/>
      <c r="H1371" s="64">
        <v>150000</v>
      </c>
      <c r="I1371" s="64">
        <v>330000</v>
      </c>
    </row>
    <row r="1372" spans="1:9" x14ac:dyDescent="0.25">
      <c r="A1372" s="62" t="s">
        <v>511</v>
      </c>
      <c r="B1372" s="124"/>
      <c r="C1372" s="54"/>
      <c r="D1372" s="54"/>
      <c r="E1372" s="54"/>
      <c r="F1372" s="54"/>
      <c r="G1372" s="60">
        <f>G10+G36+G661+G712+G856+G980+G1270+G1371</f>
        <v>10062437.399999999</v>
      </c>
      <c r="H1372" s="60">
        <f>H10+H36+H661+H712+H856+H980+H1270+H1371</f>
        <v>8519918.0999999978</v>
      </c>
      <c r="I1372" s="60">
        <f>I10+I36+I661+I712+I856+I980+I1270+I1371</f>
        <v>9218095.5</v>
      </c>
    </row>
    <row r="1373" spans="1:9" hidden="1" outlineLevel="1" x14ac:dyDescent="0.25">
      <c r="G1373" s="25"/>
      <c r="H1373" s="25">
        <f>H1372-H1371</f>
        <v>8369918.0999999978</v>
      </c>
      <c r="I1373" s="25">
        <f>I1372-I1371</f>
        <v>8888095.5</v>
      </c>
    </row>
    <row r="1374" spans="1:9" hidden="1" outlineLevel="1" x14ac:dyDescent="0.25">
      <c r="G1374" s="25">
        <v>10062437.4</v>
      </c>
      <c r="H1374" s="25">
        <f>8469918.1+150000-100000</f>
        <v>8519918.0999999996</v>
      </c>
      <c r="I1374" s="25">
        <f>8949300.9+330000+33794.6-95000</f>
        <v>9218095.5</v>
      </c>
    </row>
    <row r="1375" spans="1:9" hidden="1" outlineLevel="1" x14ac:dyDescent="0.25">
      <c r="G1375" s="102"/>
      <c r="H1375" s="102"/>
      <c r="I1375" s="102"/>
    </row>
    <row r="1376" spans="1:9" hidden="1" outlineLevel="1" x14ac:dyDescent="0.25">
      <c r="G1376" s="167">
        <f>G1374-G1372</f>
        <v>0</v>
      </c>
      <c r="H1376" s="167">
        <f t="shared" ref="H1376:I1376" si="622">H1374-H1372</f>
        <v>0</v>
      </c>
      <c r="I1376" s="167">
        <f t="shared" si="622"/>
        <v>0</v>
      </c>
    </row>
    <row r="1377" spans="7:9" hidden="1" outlineLevel="1" x14ac:dyDescent="0.25"/>
    <row r="1378" spans="7:9" collapsed="1" x14ac:dyDescent="0.25">
      <c r="G1378" s="25"/>
      <c r="H1378" s="25"/>
      <c r="I1378" s="25"/>
    </row>
  </sheetData>
  <mergeCells count="5">
    <mergeCell ref="G8:G9"/>
    <mergeCell ref="H8:H9"/>
    <mergeCell ref="I8:I9"/>
    <mergeCell ref="A8:A9"/>
    <mergeCell ref="B8:F8"/>
  </mergeCells>
  <pageMargins left="0.47244094488188981" right="0.11811023622047245" top="0" bottom="0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61"/>
  <sheetViews>
    <sheetView zoomScale="90" zoomScaleNormal="90" workbookViewId="0">
      <pane xSplit="3" ySplit="7" topLeftCell="D36" activePane="bottomRight" state="frozen"/>
      <selection pane="topRight" activeCell="D1" sqref="D1"/>
      <selection pane="bottomLeft" activeCell="A9" sqref="A9"/>
      <selection pane="bottomRight" activeCell="A59" sqref="A59:XFD61"/>
    </sheetView>
  </sheetViews>
  <sheetFormatPr defaultRowHeight="15.75" x14ac:dyDescent="0.2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 x14ac:dyDescent="0.25">
      <c r="A1" s="190"/>
      <c r="B1" s="191"/>
      <c r="C1" s="192"/>
      <c r="D1" s="191"/>
      <c r="E1" s="193"/>
      <c r="F1" s="188" t="s">
        <v>959</v>
      </c>
      <c r="G1" s="188"/>
      <c r="H1" s="188"/>
      <c r="I1" s="188"/>
      <c r="J1" s="188"/>
    </row>
    <row r="2" spans="1:11" ht="15.75" customHeight="1" x14ac:dyDescent="0.25">
      <c r="A2" s="190"/>
      <c r="B2" s="191"/>
      <c r="C2" s="192"/>
      <c r="D2" s="191"/>
      <c r="E2" s="192"/>
      <c r="F2" s="195" t="s">
        <v>952</v>
      </c>
      <c r="G2" s="189"/>
      <c r="H2" s="189"/>
      <c r="I2" s="189"/>
      <c r="J2" s="189"/>
    </row>
    <row r="3" spans="1:11" ht="15.75" customHeight="1" x14ac:dyDescent="0.25">
      <c r="A3" s="190"/>
      <c r="B3" s="191"/>
      <c r="C3" s="192"/>
      <c r="D3" s="191"/>
      <c r="E3" s="192"/>
      <c r="F3" s="195" t="s">
        <v>953</v>
      </c>
      <c r="G3" s="189"/>
      <c r="H3" s="189"/>
      <c r="I3" s="189"/>
      <c r="J3" s="189"/>
    </row>
    <row r="4" spans="1:11" x14ac:dyDescent="0.25">
      <c r="A4" s="190"/>
      <c r="B4" s="191"/>
      <c r="C4" s="192"/>
      <c r="D4" s="191"/>
      <c r="E4" s="192"/>
      <c r="F4" s="195" t="s">
        <v>960</v>
      </c>
      <c r="G4" s="187"/>
      <c r="I4" s="191"/>
      <c r="J4" s="194"/>
    </row>
    <row r="5" spans="1:11" ht="46.5" customHeight="1" x14ac:dyDescent="0.25">
      <c r="A5" s="238" t="s">
        <v>256</v>
      </c>
      <c r="B5" s="239"/>
      <c r="C5" s="239"/>
      <c r="D5" s="240"/>
      <c r="E5" s="240"/>
      <c r="F5" s="240"/>
    </row>
    <row r="6" spans="1:11" x14ac:dyDescent="0.25">
      <c r="D6" s="28"/>
      <c r="E6" s="28"/>
      <c r="F6" s="28" t="s">
        <v>106</v>
      </c>
    </row>
    <row r="7" spans="1:11" ht="27" customHeight="1" x14ac:dyDescent="0.25">
      <c r="A7" s="29" t="s">
        <v>52</v>
      </c>
      <c r="B7" s="30" t="s">
        <v>56</v>
      </c>
      <c r="C7" s="30" t="s">
        <v>57</v>
      </c>
      <c r="D7" s="18" t="s">
        <v>713</v>
      </c>
      <c r="E7" s="18" t="s">
        <v>714</v>
      </c>
      <c r="F7" s="18" t="s">
        <v>715</v>
      </c>
    </row>
    <row r="8" spans="1:11" s="34" customFormat="1" x14ac:dyDescent="0.25">
      <c r="A8" s="31" t="s">
        <v>29</v>
      </c>
      <c r="B8" s="32" t="s">
        <v>17</v>
      </c>
      <c r="C8" s="32" t="s">
        <v>15</v>
      </c>
      <c r="D8" s="33">
        <f>SUM(D9:D16)</f>
        <v>579133.10000000009</v>
      </c>
      <c r="E8" s="33">
        <f>SUM(E9:E16)</f>
        <v>308531.90000000002</v>
      </c>
      <c r="F8" s="33">
        <f>SUM(F9:F16)</f>
        <v>543836.69999999995</v>
      </c>
    </row>
    <row r="9" spans="1:11" ht="47.25" x14ac:dyDescent="0.25">
      <c r="A9" s="35" t="s">
        <v>58</v>
      </c>
      <c r="B9" s="36" t="s">
        <v>17</v>
      </c>
      <c r="C9" s="36" t="s">
        <v>20</v>
      </c>
      <c r="D9" s="37">
        <f>Ведомственная!G38</f>
        <v>7595.6</v>
      </c>
      <c r="E9" s="37">
        <f>Ведомственная!H38</f>
        <v>5063.7</v>
      </c>
      <c r="F9" s="37">
        <f>Ведомственная!I38</f>
        <v>5063.7</v>
      </c>
    </row>
    <row r="10" spans="1:11" ht="63" x14ac:dyDescent="0.25">
      <c r="A10" s="35" t="s">
        <v>59</v>
      </c>
      <c r="B10" s="36" t="s">
        <v>17</v>
      </c>
      <c r="C10" s="36" t="s">
        <v>24</v>
      </c>
      <c r="D10" s="37">
        <f>Ведомственная!G12</f>
        <v>35821.1</v>
      </c>
      <c r="E10" s="37">
        <f>Ведомственная!H12</f>
        <v>26466.6</v>
      </c>
      <c r="F10" s="37">
        <f>Ведомственная!I12</f>
        <v>26466.6</v>
      </c>
    </row>
    <row r="11" spans="1:11" ht="63" x14ac:dyDescent="0.25">
      <c r="A11" s="35" t="s">
        <v>60</v>
      </c>
      <c r="B11" s="36" t="s">
        <v>17</v>
      </c>
      <c r="C11" s="36" t="s">
        <v>7</v>
      </c>
      <c r="D11" s="37">
        <f>Ведомственная!G44</f>
        <v>320249.20000000007</v>
      </c>
      <c r="E11" s="37">
        <f>Ведомственная!H44</f>
        <v>119231.59999999999</v>
      </c>
      <c r="F11" s="37">
        <f>Ведомственная!I44</f>
        <v>235320.49999999997</v>
      </c>
      <c r="H11" s="44"/>
      <c r="I11" s="44"/>
      <c r="J11" s="44"/>
      <c r="K11" s="44"/>
    </row>
    <row r="12" spans="1:11" x14ac:dyDescent="0.25">
      <c r="A12" s="35" t="s">
        <v>61</v>
      </c>
      <c r="B12" s="36" t="s">
        <v>17</v>
      </c>
      <c r="C12" s="36" t="s">
        <v>62</v>
      </c>
      <c r="D12" s="37">
        <f>Ведомственная!G71</f>
        <v>12.5</v>
      </c>
      <c r="E12" s="37">
        <f>Ведомственная!H71</f>
        <v>154.69999999999999</v>
      </c>
      <c r="F12" s="37">
        <f>Ведомственная!I71</f>
        <v>12</v>
      </c>
      <c r="H12" s="44"/>
      <c r="I12" s="44"/>
      <c r="J12" s="44"/>
      <c r="K12" s="44"/>
    </row>
    <row r="13" spans="1:11" ht="47.25" x14ac:dyDescent="0.25">
      <c r="A13" s="35" t="s">
        <v>41</v>
      </c>
      <c r="B13" s="36" t="s">
        <v>17</v>
      </c>
      <c r="C13" s="36" t="s">
        <v>26</v>
      </c>
      <c r="D13" s="37">
        <f>Ведомственная!G663</f>
        <v>68175.5</v>
      </c>
      <c r="E13" s="37">
        <f>Ведомственная!H663</f>
        <v>48323.100000000006</v>
      </c>
      <c r="F13" s="37">
        <f>Ведомственная!I663</f>
        <v>48323.100000000006</v>
      </c>
      <c r="H13" s="44"/>
      <c r="I13" s="44"/>
      <c r="J13" s="44"/>
      <c r="K13" s="44"/>
    </row>
    <row r="14" spans="1:11" x14ac:dyDescent="0.25">
      <c r="A14" s="35" t="s">
        <v>110</v>
      </c>
      <c r="B14" s="36" t="s">
        <v>17</v>
      </c>
      <c r="C14" s="36" t="s">
        <v>48</v>
      </c>
      <c r="D14" s="37">
        <f>Ведомственная!G75</f>
        <v>10500</v>
      </c>
      <c r="E14" s="37">
        <f>Ведомственная!H75</f>
        <v>0</v>
      </c>
      <c r="F14" s="37">
        <f>Ведомственная!I75</f>
        <v>0</v>
      </c>
      <c r="H14" s="44"/>
      <c r="I14" s="44"/>
      <c r="J14" s="44"/>
      <c r="K14" s="44"/>
    </row>
    <row r="15" spans="1:11" x14ac:dyDescent="0.25">
      <c r="A15" s="35" t="s">
        <v>51</v>
      </c>
      <c r="B15" s="36" t="s">
        <v>17</v>
      </c>
      <c r="C15" s="36" t="s">
        <v>63</v>
      </c>
      <c r="D15" s="37">
        <f>Ведомственная!G670</f>
        <v>3208.7</v>
      </c>
      <c r="E15" s="37">
        <f>Ведомственная!H670</f>
        <v>10000</v>
      </c>
      <c r="F15" s="37">
        <f>Ведомственная!I670</f>
        <v>10000</v>
      </c>
      <c r="H15" s="44"/>
      <c r="I15" s="44"/>
      <c r="J15" s="44"/>
      <c r="K15" s="44"/>
    </row>
    <row r="16" spans="1:11" x14ac:dyDescent="0.25">
      <c r="A16" s="35" t="s">
        <v>34</v>
      </c>
      <c r="B16" s="36" t="s">
        <v>17</v>
      </c>
      <c r="C16" s="36" t="s">
        <v>35</v>
      </c>
      <c r="D16" s="37">
        <f>Ведомственная!G20+Ведомственная!G79+Ведомственная!G674</f>
        <v>133570.5</v>
      </c>
      <c r="E16" s="37">
        <f>Ведомственная!H20+Ведомственная!H79+Ведомственная!H674</f>
        <v>99292.2</v>
      </c>
      <c r="F16" s="37">
        <f>Ведомственная!I20+Ведомственная!I79+Ведомственная!I674</f>
        <v>218650.8</v>
      </c>
    </row>
    <row r="17" spans="1:6" s="34" customFormat="1" ht="31.5" x14ac:dyDescent="0.25">
      <c r="A17" s="31" t="s">
        <v>92</v>
      </c>
      <c r="B17" s="32" t="s">
        <v>24</v>
      </c>
      <c r="C17" s="32" t="s">
        <v>15</v>
      </c>
      <c r="D17" s="33">
        <f>SUM(D18:D21)</f>
        <v>121262.59999999999</v>
      </c>
      <c r="E17" s="33">
        <f t="shared" ref="E17:F17" si="0">SUM(E18:E21)</f>
        <v>61446</v>
      </c>
      <c r="F17" s="33">
        <f t="shared" si="0"/>
        <v>61673.5</v>
      </c>
    </row>
    <row r="18" spans="1:6" x14ac:dyDescent="0.25">
      <c r="A18" s="35" t="s">
        <v>64</v>
      </c>
      <c r="B18" s="36" t="s">
        <v>24</v>
      </c>
      <c r="C18" s="36" t="s">
        <v>7</v>
      </c>
      <c r="D18" s="37">
        <f>Ведомственная!G135</f>
        <v>8594.6</v>
      </c>
      <c r="E18" s="37">
        <f>Ведомственная!H135</f>
        <v>7916.5</v>
      </c>
      <c r="F18" s="37">
        <f>Ведомственная!I135</f>
        <v>8144</v>
      </c>
    </row>
    <row r="19" spans="1:6" x14ac:dyDescent="0.25">
      <c r="A19" s="35" t="s">
        <v>122</v>
      </c>
      <c r="B19" s="36" t="s">
        <v>24</v>
      </c>
      <c r="C19" s="36" t="s">
        <v>65</v>
      </c>
      <c r="D19" s="37">
        <f>Ведомственная!G144</f>
        <v>37379.300000000003</v>
      </c>
      <c r="E19" s="37">
        <f>Ведомственная!H144</f>
        <v>31588.3</v>
      </c>
      <c r="F19" s="37">
        <f>Ведомственная!I144</f>
        <v>31026.600000000002</v>
      </c>
    </row>
    <row r="20" spans="1:6" ht="47.25" x14ac:dyDescent="0.25">
      <c r="A20" s="2" t="s">
        <v>123</v>
      </c>
      <c r="B20" s="36" t="s">
        <v>24</v>
      </c>
      <c r="C20" s="36" t="s">
        <v>14</v>
      </c>
      <c r="D20" s="37">
        <f>Ведомственная!G158</f>
        <v>29622</v>
      </c>
      <c r="E20" s="37">
        <f>Ведомственная!H158</f>
        <v>21941.199999999997</v>
      </c>
      <c r="F20" s="37">
        <f>Ведомственная!I158</f>
        <v>22502.899999999998</v>
      </c>
    </row>
    <row r="21" spans="1:6" ht="31.5" x14ac:dyDescent="0.25">
      <c r="A21" s="2" t="s">
        <v>942</v>
      </c>
      <c r="B21" s="36" t="s">
        <v>24</v>
      </c>
      <c r="C21" s="36" t="s">
        <v>941</v>
      </c>
      <c r="D21" s="38">
        <f>Ведомственная!G188</f>
        <v>45666.7</v>
      </c>
      <c r="E21" s="38">
        <f>Ведомственная!H188</f>
        <v>0</v>
      </c>
      <c r="F21" s="38">
        <f>Ведомственная!I188</f>
        <v>0</v>
      </c>
    </row>
    <row r="22" spans="1:6" s="34" customFormat="1" x14ac:dyDescent="0.25">
      <c r="A22" s="31" t="s">
        <v>6</v>
      </c>
      <c r="B22" s="32" t="s">
        <v>7</v>
      </c>
      <c r="C22" s="32" t="s">
        <v>15</v>
      </c>
      <c r="D22" s="33">
        <f>SUM(D23:D25)</f>
        <v>1272038.2</v>
      </c>
      <c r="E22" s="33">
        <f>SUM(E23:E25)</f>
        <v>856381.3</v>
      </c>
      <c r="F22" s="33">
        <f>SUM(F23:F25)</f>
        <v>786061.5</v>
      </c>
    </row>
    <row r="23" spans="1:6" x14ac:dyDescent="0.25">
      <c r="A23" s="35" t="s">
        <v>8</v>
      </c>
      <c r="B23" s="36" t="s">
        <v>7</v>
      </c>
      <c r="C23" s="36" t="s">
        <v>9</v>
      </c>
      <c r="D23" s="37">
        <f>Ведомственная!G198</f>
        <v>531466.6</v>
      </c>
      <c r="E23" s="37">
        <f>Ведомственная!H198</f>
        <v>416805.30000000005</v>
      </c>
      <c r="F23" s="37">
        <f>Ведомственная!I198</f>
        <v>457662.70000000007</v>
      </c>
    </row>
    <row r="24" spans="1:6" x14ac:dyDescent="0.25">
      <c r="A24" s="35" t="s">
        <v>66</v>
      </c>
      <c r="B24" s="36" t="s">
        <v>7</v>
      </c>
      <c r="C24" s="36" t="s">
        <v>65</v>
      </c>
      <c r="D24" s="37">
        <f>Ведомственная!G229</f>
        <v>704262.39999999991</v>
      </c>
      <c r="E24" s="37">
        <f>Ведомственная!H229</f>
        <v>406388.4</v>
      </c>
      <c r="F24" s="37">
        <f>Ведомственная!I229</f>
        <v>293872.59999999998</v>
      </c>
    </row>
    <row r="25" spans="1:6" x14ac:dyDescent="0.25">
      <c r="A25" s="35" t="s">
        <v>11</v>
      </c>
      <c r="B25" s="36" t="s">
        <v>7</v>
      </c>
      <c r="C25" s="36" t="s">
        <v>12</v>
      </c>
      <c r="D25" s="37">
        <f>Ведомственная!G314</f>
        <v>36309.199999999997</v>
      </c>
      <c r="E25" s="37">
        <f>Ведомственная!H314</f>
        <v>33187.599999999999</v>
      </c>
      <c r="F25" s="37">
        <f>Ведомственная!I314</f>
        <v>34526.199999999997</v>
      </c>
    </row>
    <row r="26" spans="1:6" ht="14.25" customHeight="1" x14ac:dyDescent="0.25">
      <c r="A26" s="31" t="s">
        <v>93</v>
      </c>
      <c r="B26" s="32" t="s">
        <v>62</v>
      </c>
      <c r="C26" s="32" t="s">
        <v>15</v>
      </c>
      <c r="D26" s="33">
        <f>SUM(D27:D30)</f>
        <v>1256997.4000000001</v>
      </c>
      <c r="E26" s="33">
        <f>SUM(E27:E30)</f>
        <v>652293.4</v>
      </c>
      <c r="F26" s="33">
        <f>SUM(F27:F30)</f>
        <v>727306.1</v>
      </c>
    </row>
    <row r="27" spans="1:6" x14ac:dyDescent="0.25">
      <c r="A27" s="35" t="s">
        <v>67</v>
      </c>
      <c r="B27" s="36" t="s">
        <v>62</v>
      </c>
      <c r="C27" s="36" t="s">
        <v>17</v>
      </c>
      <c r="D27" s="37">
        <f>Ведомственная!G356</f>
        <v>0</v>
      </c>
      <c r="E27" s="37">
        <f>Ведомственная!H356</f>
        <v>0</v>
      </c>
      <c r="F27" s="37">
        <f>Ведомственная!I356</f>
        <v>120846.5</v>
      </c>
    </row>
    <row r="28" spans="1:6" x14ac:dyDescent="0.25">
      <c r="A28" s="35" t="s">
        <v>68</v>
      </c>
      <c r="B28" s="36" t="s">
        <v>62</v>
      </c>
      <c r="C28" s="36" t="s">
        <v>20</v>
      </c>
      <c r="D28" s="37">
        <f>Ведомственная!G372</f>
        <v>263160.8</v>
      </c>
      <c r="E28" s="37">
        <f>Ведомственная!H372</f>
        <v>102112.6</v>
      </c>
      <c r="F28" s="37">
        <f>Ведомственная!I372</f>
        <v>103925.6</v>
      </c>
    </row>
    <row r="29" spans="1:6" x14ac:dyDescent="0.25">
      <c r="A29" s="35" t="s">
        <v>69</v>
      </c>
      <c r="B29" s="36" t="s">
        <v>62</v>
      </c>
      <c r="C29" s="36" t="s">
        <v>24</v>
      </c>
      <c r="D29" s="38">
        <f>Ведомственная!G428+Ведомственная!G858</f>
        <v>981327</v>
      </c>
      <c r="E29" s="38">
        <f>Ведомственная!H428+Ведомственная!H858</f>
        <v>528003.5</v>
      </c>
      <c r="F29" s="38">
        <f>Ведомственная!I428+Ведомственная!I858</f>
        <v>481304.69999999995</v>
      </c>
    </row>
    <row r="30" spans="1:6" ht="31.5" x14ac:dyDescent="0.25">
      <c r="A30" s="35" t="s">
        <v>70</v>
      </c>
      <c r="B30" s="36" t="s">
        <v>62</v>
      </c>
      <c r="C30" s="36" t="s">
        <v>62</v>
      </c>
      <c r="D30" s="38">
        <f>Ведомственная!G559+Ведомственная!G868</f>
        <v>12509.6</v>
      </c>
      <c r="E30" s="38">
        <f>Ведомственная!H559+Ведомственная!H868</f>
        <v>22177.300000000003</v>
      </c>
      <c r="F30" s="38">
        <f>Ведомственная!I559+Ведомственная!I868</f>
        <v>21229.300000000003</v>
      </c>
    </row>
    <row r="31" spans="1:6" s="34" customFormat="1" x14ac:dyDescent="0.25">
      <c r="A31" s="31" t="s">
        <v>104</v>
      </c>
      <c r="B31" s="32" t="s">
        <v>26</v>
      </c>
      <c r="C31" s="32" t="s">
        <v>15</v>
      </c>
      <c r="D31" s="33">
        <f>SUM(D32:D33)</f>
        <v>51079.7</v>
      </c>
      <c r="E31" s="33">
        <f>SUM(E32:E33)</f>
        <v>25465.599999999999</v>
      </c>
      <c r="F31" s="33">
        <f>SUM(F32:F33)</f>
        <v>25734.6</v>
      </c>
    </row>
    <row r="32" spans="1:6" ht="31.5" x14ac:dyDescent="0.25">
      <c r="A32" s="35" t="s">
        <v>95</v>
      </c>
      <c r="B32" s="36" t="s">
        <v>26</v>
      </c>
      <c r="C32" s="36" t="s">
        <v>24</v>
      </c>
      <c r="D32" s="37">
        <f>Ведомственная!G574</f>
        <v>15270</v>
      </c>
      <c r="E32" s="37">
        <f>Ведомственная!H574</f>
        <v>11021.5</v>
      </c>
      <c r="F32" s="37">
        <f>Ведомственная!I574</f>
        <v>11021.5</v>
      </c>
    </row>
    <row r="33" spans="1:6" x14ac:dyDescent="0.25">
      <c r="A33" s="35" t="s">
        <v>71</v>
      </c>
      <c r="B33" s="36" t="s">
        <v>26</v>
      </c>
      <c r="C33" s="36" t="s">
        <v>62</v>
      </c>
      <c r="D33" s="37">
        <f>Ведомственная!G583+Ведомственная!G689</f>
        <v>35809.699999999997</v>
      </c>
      <c r="E33" s="37">
        <f>Ведомственная!H583+Ведомственная!H689</f>
        <v>14444.1</v>
      </c>
      <c r="F33" s="37">
        <f>Ведомственная!I583+Ведомственная!I689</f>
        <v>14713.1</v>
      </c>
    </row>
    <row r="34" spans="1:6" s="34" customFormat="1" x14ac:dyDescent="0.25">
      <c r="A34" s="31" t="s">
        <v>47</v>
      </c>
      <c r="B34" s="32" t="s">
        <v>48</v>
      </c>
      <c r="C34" s="32" t="s">
        <v>15</v>
      </c>
      <c r="D34" s="33">
        <f>SUM(D35:D40)</f>
        <v>4587139.0000000009</v>
      </c>
      <c r="E34" s="33">
        <f>SUM(E35:E40)</f>
        <v>4278176.5999999996</v>
      </c>
      <c r="F34" s="33">
        <f>SUM(F35:F40)</f>
        <v>4508040.4000000004</v>
      </c>
    </row>
    <row r="35" spans="1:6" x14ac:dyDescent="0.25">
      <c r="A35" s="35" t="s">
        <v>72</v>
      </c>
      <c r="B35" s="36" t="s">
        <v>48</v>
      </c>
      <c r="C35" s="36" t="s">
        <v>17</v>
      </c>
      <c r="D35" s="37">
        <f>Ведомственная!G982</f>
        <v>1436525.4999999998</v>
      </c>
      <c r="E35" s="37">
        <f>Ведомственная!H982</f>
        <v>1363333.1999999997</v>
      </c>
      <c r="F35" s="37">
        <f>Ведомственная!I982</f>
        <v>1415254.6999999997</v>
      </c>
    </row>
    <row r="36" spans="1:6" x14ac:dyDescent="0.25">
      <c r="A36" s="35" t="s">
        <v>73</v>
      </c>
      <c r="B36" s="36" t="s">
        <v>48</v>
      </c>
      <c r="C36" s="36" t="s">
        <v>20</v>
      </c>
      <c r="D36" s="37">
        <f>Ведомственная!G1032</f>
        <v>2553800.5999999996</v>
      </c>
      <c r="E36" s="37">
        <f>Ведомственная!H1032</f>
        <v>2358058.9000000004</v>
      </c>
      <c r="F36" s="37">
        <f>Ведомственная!I1032</f>
        <v>2516933.2000000007</v>
      </c>
    </row>
    <row r="37" spans="1:6" x14ac:dyDescent="0.25">
      <c r="A37" s="35" t="s">
        <v>49</v>
      </c>
      <c r="B37" s="36" t="s">
        <v>48</v>
      </c>
      <c r="C37" s="36" t="s">
        <v>24</v>
      </c>
      <c r="D37" s="37">
        <f>Ведомственная!G1124+Ведомственная!G1272</f>
        <v>419869.2</v>
      </c>
      <c r="E37" s="37">
        <f>Ведомственная!H1124+Ведомственная!H1272</f>
        <v>402292</v>
      </c>
      <c r="F37" s="37">
        <f>Ведомственная!I1124+Ведомственная!I1272</f>
        <v>421278.2</v>
      </c>
    </row>
    <row r="38" spans="1:6" ht="31.5" x14ac:dyDescent="0.25">
      <c r="A38" s="2" t="s">
        <v>121</v>
      </c>
      <c r="B38" s="36" t="s">
        <v>48</v>
      </c>
      <c r="C38" s="36" t="s">
        <v>62</v>
      </c>
      <c r="D38" s="38">
        <f>Ведомственная!G602+Ведомственная!G694+Ведомственная!G714</f>
        <v>408.90000000000003</v>
      </c>
      <c r="E38" s="38">
        <f>Ведомственная!H602+Ведомственная!H694+Ведомственная!H714</f>
        <v>310.60000000000002</v>
      </c>
      <c r="F38" s="38">
        <f>Ведомственная!I602+Ведомственная!I694+Ведомственная!I714</f>
        <v>310.60000000000002</v>
      </c>
    </row>
    <row r="39" spans="1:6" x14ac:dyDescent="0.25">
      <c r="A39" s="35" t="s">
        <v>74</v>
      </c>
      <c r="B39" s="36" t="s">
        <v>48</v>
      </c>
      <c r="C39" s="36" t="s">
        <v>48</v>
      </c>
      <c r="D39" s="37">
        <f>Ведомственная!G879+Ведомственная!G1154+Ведомственная!G1295</f>
        <v>7267.9000000000005</v>
      </c>
      <c r="E39" s="37">
        <f>Ведомственная!H879+Ведомственная!H1154+Ведомственная!H1295</f>
        <v>8986.2999999999993</v>
      </c>
      <c r="F39" s="37">
        <f>Ведомственная!I879+Ведомственная!I1154+Ведомственная!I1295</f>
        <v>8986.2999999999993</v>
      </c>
    </row>
    <row r="40" spans="1:6" x14ac:dyDescent="0.25">
      <c r="A40" s="35" t="s">
        <v>75</v>
      </c>
      <c r="B40" s="36" t="s">
        <v>48</v>
      </c>
      <c r="C40" s="36" t="s">
        <v>65</v>
      </c>
      <c r="D40" s="37">
        <f>Ведомственная!G1180+Ведомственная!G613</f>
        <v>169266.9</v>
      </c>
      <c r="E40" s="37">
        <f>Ведомственная!H1180+Ведомственная!H613</f>
        <v>145195.6</v>
      </c>
      <c r="F40" s="37">
        <f>Ведомственная!I1180+Ведомственная!I613</f>
        <v>145277.4</v>
      </c>
    </row>
    <row r="41" spans="1:6" s="34" customFormat="1" x14ac:dyDescent="0.25">
      <c r="A41" s="31" t="s">
        <v>105</v>
      </c>
      <c r="B41" s="32" t="s">
        <v>9</v>
      </c>
      <c r="C41" s="32" t="s">
        <v>15</v>
      </c>
      <c r="D41" s="33">
        <f>SUM(D42:D43)</f>
        <v>390793.39999999997</v>
      </c>
      <c r="E41" s="33">
        <f>SUM(E42:E43)</f>
        <v>499552.6</v>
      </c>
      <c r="F41" s="33">
        <f>SUM(F42:F43)</f>
        <v>408890.1</v>
      </c>
    </row>
    <row r="42" spans="1:6" x14ac:dyDescent="0.25">
      <c r="A42" s="35" t="s">
        <v>76</v>
      </c>
      <c r="B42" s="36" t="s">
        <v>9</v>
      </c>
      <c r="C42" s="36" t="s">
        <v>17</v>
      </c>
      <c r="D42" s="37">
        <f>Ведомственная!G1304+Ведомственная!G620</f>
        <v>310674.19999999995</v>
      </c>
      <c r="E42" s="37">
        <f>Ведомственная!H1304+Ведомственная!H620</f>
        <v>427810.6</v>
      </c>
      <c r="F42" s="37">
        <f>Ведомственная!I1304+Ведомственная!I620</f>
        <v>340072.5</v>
      </c>
    </row>
    <row r="43" spans="1:6" x14ac:dyDescent="0.25">
      <c r="A43" s="35" t="s">
        <v>137</v>
      </c>
      <c r="B43" s="36" t="s">
        <v>9</v>
      </c>
      <c r="C43" s="36" t="s">
        <v>7</v>
      </c>
      <c r="D43" s="37">
        <f>Ведомственная!G1345</f>
        <v>80119.199999999997</v>
      </c>
      <c r="E43" s="37">
        <f>Ведомственная!H1345</f>
        <v>71742</v>
      </c>
      <c r="F43" s="37">
        <f>Ведомственная!I1345</f>
        <v>68817.600000000006</v>
      </c>
    </row>
    <row r="44" spans="1:6" s="34" customFormat="1" x14ac:dyDescent="0.25">
      <c r="A44" s="31" t="s">
        <v>13</v>
      </c>
      <c r="B44" s="32" t="s">
        <v>14</v>
      </c>
      <c r="C44" s="32" t="s">
        <v>15</v>
      </c>
      <c r="D44" s="33">
        <f>SUM(D45:D48)</f>
        <v>1217246.0000000002</v>
      </c>
      <c r="E44" s="33">
        <f>SUM(E45:E48)</f>
        <v>1194498.8999999999</v>
      </c>
      <c r="F44" s="33">
        <f>SUM(F45:F48)</f>
        <v>1274654.9000000001</v>
      </c>
    </row>
    <row r="45" spans="1:6" x14ac:dyDescent="0.25">
      <c r="A45" s="35" t="s">
        <v>16</v>
      </c>
      <c r="B45" s="36" t="s">
        <v>14</v>
      </c>
      <c r="C45" s="36" t="s">
        <v>17</v>
      </c>
      <c r="D45" s="37">
        <f>Ведомственная!G721</f>
        <v>31877</v>
      </c>
      <c r="E45" s="37">
        <f>Ведомственная!H721</f>
        <v>21300</v>
      </c>
      <c r="F45" s="37">
        <f>Ведомственная!I721</f>
        <v>21300</v>
      </c>
    </row>
    <row r="46" spans="1:6" x14ac:dyDescent="0.25">
      <c r="A46" s="35" t="s">
        <v>23</v>
      </c>
      <c r="B46" s="36" t="s">
        <v>14</v>
      </c>
      <c r="C46" s="36" t="s">
        <v>24</v>
      </c>
      <c r="D46" s="37">
        <f>Ведомственная!G886+Ведомственная!G1237+Ведомственная!G727</f>
        <v>725413.30000000016</v>
      </c>
      <c r="E46" s="37">
        <f>Ведомственная!H886+Ведомственная!H1237+Ведомственная!H727</f>
        <v>705028.29999999981</v>
      </c>
      <c r="F46" s="37">
        <f>Ведомственная!I886+Ведомственная!I1237+Ведомственная!I727</f>
        <v>726874.90000000014</v>
      </c>
    </row>
    <row r="47" spans="1:6" x14ac:dyDescent="0.25">
      <c r="A47" s="35" t="s">
        <v>77</v>
      </c>
      <c r="B47" s="36" t="s">
        <v>14</v>
      </c>
      <c r="C47" s="36" t="s">
        <v>7</v>
      </c>
      <c r="D47" s="37">
        <f>Ведомственная!G632+Ведомственная!G1243+Ведомственная!G802</f>
        <v>363831</v>
      </c>
      <c r="E47" s="37">
        <f>Ведомственная!H632+Ведомственная!H1243+Ведомственная!H802</f>
        <v>378755.1</v>
      </c>
      <c r="F47" s="37">
        <f>Ведомственная!I632+Ведомственная!I1243+Ведомственная!I802</f>
        <v>384237.19999999995</v>
      </c>
    </row>
    <row r="48" spans="1:6" x14ac:dyDescent="0.25">
      <c r="A48" s="35" t="s">
        <v>25</v>
      </c>
      <c r="B48" s="36" t="s">
        <v>14</v>
      </c>
      <c r="C48" s="36" t="s">
        <v>26</v>
      </c>
      <c r="D48" s="37">
        <f>Ведомственная!G819+Ведомственная!G701+Ведомственная!G644</f>
        <v>96124.700000000012</v>
      </c>
      <c r="E48" s="37">
        <f>Ведомственная!H819+Ведомственная!H701+Ведомственная!H644</f>
        <v>89415.5</v>
      </c>
      <c r="F48" s="37">
        <f>Ведомственная!I819+Ведомственная!I701+Ведомственная!I644</f>
        <v>142242.79999999999</v>
      </c>
    </row>
    <row r="49" spans="1:6" s="34" customFormat="1" x14ac:dyDescent="0.25">
      <c r="A49" s="31" t="s">
        <v>99</v>
      </c>
      <c r="B49" s="32" t="s">
        <v>63</v>
      </c>
      <c r="C49" s="32" t="s">
        <v>15</v>
      </c>
      <c r="D49" s="33">
        <f>SUM(D50:D53)</f>
        <v>583348</v>
      </c>
      <c r="E49" s="33">
        <f>SUM(E50:E53)</f>
        <v>463571.8</v>
      </c>
      <c r="F49" s="33">
        <f>SUM(F50:F53)</f>
        <v>539897.69999999995</v>
      </c>
    </row>
    <row r="50" spans="1:6" x14ac:dyDescent="0.25">
      <c r="A50" s="35" t="s">
        <v>78</v>
      </c>
      <c r="B50" s="36" t="s">
        <v>63</v>
      </c>
      <c r="C50" s="36" t="s">
        <v>17</v>
      </c>
      <c r="D50" s="37">
        <f>Ведомственная!G893</f>
        <v>401628.99999999994</v>
      </c>
      <c r="E50" s="37">
        <f>Ведомственная!H893</f>
        <v>364147.1</v>
      </c>
      <c r="F50" s="37">
        <f>Ведомственная!I893</f>
        <v>364070.9</v>
      </c>
    </row>
    <row r="51" spans="1:6" x14ac:dyDescent="0.25">
      <c r="A51" s="35" t="s">
        <v>79</v>
      </c>
      <c r="B51" s="36" t="s">
        <v>63</v>
      </c>
      <c r="C51" s="36" t="s">
        <v>20</v>
      </c>
      <c r="D51" s="37">
        <f>Ведомственная!G917</f>
        <v>14327.7</v>
      </c>
      <c r="E51" s="37">
        <f>Ведомственная!H917</f>
        <v>72673.3</v>
      </c>
      <c r="F51" s="37">
        <f>Ведомственная!I917</f>
        <v>148946.69999999998</v>
      </c>
    </row>
    <row r="52" spans="1:6" ht="13.5" customHeight="1" x14ac:dyDescent="0.25">
      <c r="A52" s="35" t="s">
        <v>80</v>
      </c>
      <c r="B52" s="36" t="s">
        <v>63</v>
      </c>
      <c r="C52" s="36" t="s">
        <v>24</v>
      </c>
      <c r="D52" s="37">
        <f>Ведомственная!G952</f>
        <v>14291.5</v>
      </c>
      <c r="E52" s="37">
        <f>Ведомственная!H952</f>
        <v>9567</v>
      </c>
      <c r="F52" s="37">
        <f>Ведомственная!I952</f>
        <v>9695.7000000000007</v>
      </c>
    </row>
    <row r="53" spans="1:6" ht="31.5" x14ac:dyDescent="0.25">
      <c r="A53" s="35" t="s">
        <v>81</v>
      </c>
      <c r="B53" s="36" t="s">
        <v>63</v>
      </c>
      <c r="C53" s="36" t="s">
        <v>62</v>
      </c>
      <c r="D53" s="37">
        <f>Ведомственная!G965+Ведомственная!G1264+Ведомственная!G651</f>
        <v>153099.79999999999</v>
      </c>
      <c r="E53" s="37">
        <f>Ведомственная!H965+Ведомственная!H1264+Ведомственная!H651</f>
        <v>17184.400000000001</v>
      </c>
      <c r="F53" s="37">
        <f>Ведомственная!I965+Ведомственная!I1264+Ведомственная!I651</f>
        <v>17184.400000000001</v>
      </c>
    </row>
    <row r="54" spans="1:6" ht="31.5" x14ac:dyDescent="0.25">
      <c r="A54" s="35" t="s">
        <v>972</v>
      </c>
      <c r="B54" s="213" t="s">
        <v>35</v>
      </c>
      <c r="C54" s="213" t="s">
        <v>15</v>
      </c>
      <c r="D54" s="33">
        <f>D55</f>
        <v>3400</v>
      </c>
      <c r="E54" s="33">
        <f t="shared" ref="E54:F54" si="1">E55</f>
        <v>30000</v>
      </c>
      <c r="F54" s="33">
        <f t="shared" si="1"/>
        <v>12000</v>
      </c>
    </row>
    <row r="55" spans="1:6" ht="31.5" x14ac:dyDescent="0.25">
      <c r="A55" s="35" t="s">
        <v>973</v>
      </c>
      <c r="B55" s="214" t="s">
        <v>35</v>
      </c>
      <c r="C55" s="214" t="s">
        <v>17</v>
      </c>
      <c r="D55" s="37">
        <f>Ведомственная!G711</f>
        <v>3400</v>
      </c>
      <c r="E55" s="37">
        <f>Ведомственная!H711</f>
        <v>30000</v>
      </c>
      <c r="F55" s="37">
        <f>Ведомственная!I711</f>
        <v>12000</v>
      </c>
    </row>
    <row r="56" spans="1:6" x14ac:dyDescent="0.25">
      <c r="A56" s="31" t="s">
        <v>120</v>
      </c>
      <c r="B56" s="36"/>
      <c r="C56" s="36"/>
      <c r="D56" s="37"/>
      <c r="E56" s="86">
        <v>150000</v>
      </c>
      <c r="F56" s="86">
        <v>330000</v>
      </c>
    </row>
    <row r="57" spans="1:6" s="34" customFormat="1" ht="20.25" customHeight="1" x14ac:dyDescent="0.25">
      <c r="A57" s="31" t="s">
        <v>82</v>
      </c>
      <c r="B57" s="39"/>
      <c r="C57" s="39"/>
      <c r="D57" s="40">
        <f>SUM(D8+D17+D22+D26+D31+D34+D41+D44+D49)+D56+D54</f>
        <v>10062437.400000002</v>
      </c>
      <c r="E57" s="40">
        <f t="shared" ref="E57:F57" si="2">SUM(E8+E17+E22+E26+E31+E34+E41+E44+E49)+E56+E54</f>
        <v>8519918.0999999978</v>
      </c>
      <c r="F57" s="40">
        <f t="shared" si="2"/>
        <v>9218095.5</v>
      </c>
    </row>
    <row r="58" spans="1:6" x14ac:dyDescent="0.25">
      <c r="D58" s="41"/>
      <c r="E58" s="41"/>
      <c r="F58" s="41"/>
    </row>
    <row r="59" spans="1:6" hidden="1" x14ac:dyDescent="0.25">
      <c r="D59" s="42">
        <v>10062437.4</v>
      </c>
      <c r="E59" s="42">
        <f>SUM(Ведомственная!H1372)</f>
        <v>8519918.0999999978</v>
      </c>
      <c r="F59" s="42">
        <f>SUM(Ведомственная!I1372)</f>
        <v>9218095.5</v>
      </c>
    </row>
    <row r="60" spans="1:6" hidden="1" x14ac:dyDescent="0.25">
      <c r="D60" s="42">
        <f>SUM(D59-D57)</f>
        <v>-1.862645149230957E-9</v>
      </c>
      <c r="E60" s="42">
        <f>SUM(E59-E57)</f>
        <v>0</v>
      </c>
      <c r="F60" s="42">
        <f>SUM(F59-F57)</f>
        <v>0</v>
      </c>
    </row>
    <row r="61" spans="1:6" hidden="1" x14ac:dyDescent="0.25">
      <c r="D61" s="43"/>
      <c r="E61" s="43"/>
      <c r="F61" s="43"/>
    </row>
  </sheetData>
  <mergeCells count="1">
    <mergeCell ref="A5:F5"/>
  </mergeCells>
  <conditionalFormatting sqref="D8:D56 E23:F25 E42:F43 E45:F48 E27:F30 E32:F33 E35:F40 E9:F21 E50:F55">
    <cfRule type="cellIs" dxfId="2" priority="16" operator="lessThan">
      <formula>0</formula>
    </cfRule>
  </conditionalFormatting>
  <conditionalFormatting sqref="E8 E41 E22 E49 E44 E34 E31 E26 E56:F56">
    <cfRule type="cellIs" dxfId="1" priority="2" operator="lessThan">
      <formula>0</formula>
    </cfRule>
  </conditionalFormatting>
  <conditionalFormatting sqref="F8 F41 F22 F49 F44 F34 F31 F26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2025-10-16T07:40:49Z</cp:lastPrinted>
  <dcterms:created xsi:type="dcterms:W3CDTF">2016-11-10T06:54:02Z</dcterms:created>
  <dcterms:modified xsi:type="dcterms:W3CDTF">2025-10-16T10:07:36Z</dcterms:modified>
</cp:coreProperties>
</file>