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/>
  </bookViews>
  <sheets>
    <sheet name="прилож 4" sheetId="1" r:id="rId1"/>
  </sheets>
  <definedNames>
    <definedName name="_PBuh_">#REF!</definedName>
    <definedName name="_PRuk_">#REF!</definedName>
    <definedName name="_xlnm.Print_Titles" localSheetId="0">'прилож 4'!$4:$5</definedName>
  </definedNames>
  <calcPr calcId="145621"/>
</workbook>
</file>

<file path=xl/calcChain.xml><?xml version="1.0" encoding="utf-8"?>
<calcChain xmlns="http://schemas.openxmlformats.org/spreadsheetml/2006/main">
  <c r="F20" i="1" l="1"/>
  <c r="D53" i="1" l="1"/>
  <c r="D27" i="1"/>
  <c r="D18" i="1"/>
  <c r="D48" i="1" l="1"/>
  <c r="D40" i="1"/>
  <c r="D49" i="1" l="1"/>
  <c r="D11" i="1" l="1"/>
  <c r="C11" i="1"/>
  <c r="D39" i="1" l="1"/>
  <c r="F43" i="1" l="1"/>
  <c r="F39" i="1" l="1"/>
  <c r="F14" i="1" l="1"/>
  <c r="E53" i="1" l="1"/>
  <c r="E52" i="1"/>
  <c r="F50" i="1"/>
  <c r="E51" i="1"/>
  <c r="D50" i="1"/>
  <c r="C50" i="1"/>
  <c r="E49" i="1"/>
  <c r="E48" i="1"/>
  <c r="E47" i="1"/>
  <c r="E46" i="1"/>
  <c r="E45" i="1"/>
  <c r="E44" i="1"/>
  <c r="D43" i="1"/>
  <c r="C43" i="1"/>
  <c r="E42" i="1"/>
  <c r="E40" i="1"/>
  <c r="C39" i="1"/>
  <c r="E38" i="1"/>
  <c r="E37" i="1"/>
  <c r="E36" i="1"/>
  <c r="E34" i="1"/>
  <c r="E33" i="1"/>
  <c r="E31" i="1"/>
  <c r="E27" i="1"/>
  <c r="D26" i="1"/>
  <c r="C26" i="1"/>
  <c r="E25" i="1"/>
  <c r="E23" i="1"/>
  <c r="F22" i="1"/>
  <c r="D22" i="1"/>
  <c r="C22" i="1"/>
  <c r="F17" i="1"/>
  <c r="E18" i="1"/>
  <c r="D17" i="1"/>
  <c r="C17" i="1"/>
  <c r="E15" i="1"/>
  <c r="D14" i="1"/>
  <c r="C14" i="1"/>
  <c r="E13" i="1"/>
  <c r="F12" i="1"/>
  <c r="D12" i="1"/>
  <c r="C12" i="1"/>
  <c r="E11" i="1"/>
  <c r="E10" i="1"/>
  <c r="E9" i="1"/>
  <c r="E7" i="1"/>
  <c r="F6" i="1"/>
  <c r="D6" i="1"/>
  <c r="C6" i="1"/>
  <c r="E39" i="1" l="1"/>
  <c r="I39" i="1" s="1"/>
  <c r="E22" i="1"/>
  <c r="I22" i="1" s="1"/>
  <c r="E43" i="1"/>
  <c r="I43" i="1" s="1"/>
  <c r="E14" i="1"/>
  <c r="I14" i="1" s="1"/>
  <c r="E12" i="1"/>
  <c r="I12" i="1" s="1"/>
  <c r="C57" i="1"/>
  <c r="E17" i="1"/>
  <c r="I17" i="1" s="1"/>
  <c r="F26" i="1"/>
  <c r="F57" i="1" s="1"/>
  <c r="E50" i="1"/>
  <c r="I50" i="1" s="1"/>
  <c r="D57" i="1"/>
  <c r="E6" i="1"/>
  <c r="I6" i="1" s="1"/>
  <c r="E26" i="1"/>
  <c r="I26" i="1" l="1"/>
  <c r="E57" i="1"/>
  <c r="I57" i="1" s="1"/>
</calcChain>
</file>

<file path=xl/sharedStrings.xml><?xml version="1.0" encoding="utf-8"?>
<sst xmlns="http://schemas.openxmlformats.org/spreadsheetml/2006/main" count="73" uniqueCount="61">
  <si>
    <t>тыс. рублей</t>
  </si>
  <si>
    <t xml:space="preserve"> Раз дел</t>
  </si>
  <si>
    <t>Наименование разделов/ ГРБС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</si>
  <si>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</si>
  <si>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</si>
  <si>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</si>
  <si>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</si>
  <si>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</si>
  <si>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</si>
  <si>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</si>
  <si>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</si>
  <si>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Финансовое управление  Администрации МГО</t>
  </si>
  <si>
    <t>в т.ч.</t>
  </si>
  <si>
    <t>резервный фонд Администрации МГО, зарезервированные на выполнение обязательств по исполнению судебных решений по искам, удовлетворяемых за счет бюджета Округа и иных незапланированных расходов бюджета Округа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</si>
  <si>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</si>
  <si>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</si>
  <si>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</si>
  <si>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</si>
  <si>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</si>
  <si>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</t>
    </r>
    <r>
      <rPr>
        <i/>
        <sz val="10"/>
        <rFont val="Times New Roman"/>
        <family val="1"/>
        <charset val="204"/>
      </rPr>
      <t>"Комитет по строительству", Управление ЖКХ, энергетики и транспорта (транспорт))</t>
    </r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</si>
  <si>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</si>
  <si>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</si>
  <si>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</si>
  <si>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</si>
  <si>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</si>
  <si>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</si>
  <si>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</si>
  <si>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</si>
  <si>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</si>
  <si>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</si>
  <si>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</si>
  <si>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</si>
  <si>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</si>
  <si>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</si>
  <si>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</si>
  <si>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</si>
  <si>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</si>
  <si>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пособия, пенсии, компенсации и т.д.)</t>
    </r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</si>
  <si>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</si>
  <si>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</si>
  <si>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</si>
  <si>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</si>
  <si>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ВСЕГО</t>
  </si>
  <si>
    <t>Приложение 4 к реестру</t>
  </si>
  <si>
    <r>
      <t xml:space="preserve">Утвержденный бюджет на 2024 год  </t>
    </r>
    <r>
      <rPr>
        <i/>
        <sz val="9"/>
        <rFont val="Times New Roman"/>
        <family val="1"/>
        <charset val="204"/>
      </rPr>
      <t>(согласно РСД МГО от 22.12.2023 № 2)</t>
    </r>
  </si>
  <si>
    <t>Ассигнования на 2024 год</t>
  </si>
  <si>
    <t>Увеличение (перемещение) ассигнований в сумме 290 тыс. рублей по наказам избирателей между ГРБС с раздела 0500</t>
  </si>
  <si>
    <t>Увеличение (перемещение) ассигнований в сумме 8004,6 тыс. рублей  с зарезервированных средств на фонд оплаты труда (приведение в соответствие с расчетной потребностью)</t>
  </si>
  <si>
    <t xml:space="preserve">Уменьшение (перемещение) ассигнований в сумме 81055,3 тыс. рублей  с зарезервированных средств на фонд оплаты труда (разделы 0700,0800,1100) </t>
  </si>
  <si>
    <t xml:space="preserve">в сумме 3800,0 тыс. рублей  по инициативному бюджетированию с аналогичных расходов с раздела 0500 </t>
  </si>
  <si>
    <t>в сумме 62863,1 тыс. рублей  с зарезервированных средств на фонд оплаты труда (приведение в соответствие с расчетной потребностью)</t>
  </si>
  <si>
    <t>Увеличение (перемещение) ассигнований в сумме 73011,7 тыс. рублей, в том числе:</t>
  </si>
  <si>
    <t xml:space="preserve"> в сумме 10187,6 тыс. рублей  с зарезервированных средств на фонд оплаты труда (приведение в соответствие с расчетной потребностью)</t>
  </si>
  <si>
    <t>Увеличение (перемещение) ассигнований в сумме  19990,4 тыс. рублей, в том числе:</t>
  </si>
  <si>
    <t>в сумме 550 тыс. рублей по наказам избирателей между ГРБС с раздела 0500</t>
  </si>
  <si>
    <t>в сумме  6348,6 тыс. рублей по наказам избирателей между ГРБС с раздела 0500</t>
  </si>
  <si>
    <t xml:space="preserve">Информация об изменении ассигнований бюджета Миасского городского округа в 2024г. (после принятия решения Собранием депутатов МГО от 22.12.2023г. №2 )  по 30.01.2024                                           </t>
  </si>
  <si>
    <t>Уменьшение (перемещение) ассигнований в сумме 27340,4 тыс. рублей, в том числе:</t>
  </si>
  <si>
    <t xml:space="preserve">Увеличение (перемщение) ассигнований в сумме 7099,0 тыс. рублей  по инициативному бюджетированию с аналогичных расходов с раздела 0500 </t>
  </si>
  <si>
    <t>в сумме 14287,6 тыс. рублей  по наказам избирателей  на аналогичные расходы на разделы 0700,0800,1100</t>
  </si>
  <si>
    <t>в сумме 13052,83 тыс. рублей  по инициативному бюджетированию на аналогичные расходы на разделы 0400, 0700,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</si>
</sst>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  <font>
      <b/>
      <sz val="11.5"/>
      <name val="Times New Roman"/>
      <family val="1"/>
      <charset val="204"/>
    </font>
    <font>
      <sz val="11.5"/>
      <name val="Arial Cyr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0" fillId="0" borderId="0"/>
    <xf numFmtId="0" fontId="3" fillId="0" borderId="0" applyFont="0" applyFill="0" applyBorder="0" applyAlignment="0" applyProtection="0"/>
    <xf numFmtId="0" fontId="18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25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justify" vertical="center"/>
    </xf>
    <xf numFmtId="164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justify" vertical="center" wrapText="1"/>
    </xf>
    <xf numFmtId="164" fontId="7" fillId="0" borderId="0" xfId="0" applyNumberFormat="1" applyFont="1" applyFill="1" applyBorder="1" applyAlignment="1">
      <alignment horizontal="justify" vertical="center" wrapText="1"/>
    </xf>
    <xf numFmtId="164" fontId="4" fillId="0" borderId="0" xfId="0" applyNumberFormat="1" applyFont="1" applyFill="1"/>
    <xf numFmtId="164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/>
    </xf>
    <xf numFmtId="0" fontId="12" fillId="0" borderId="0" xfId="0" applyFont="1" applyFill="1" applyAlignment="1"/>
    <xf numFmtId="0" fontId="13" fillId="0" borderId="0" xfId="0" applyFont="1" applyFill="1" applyAlignment="1"/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5" fillId="0" borderId="0" xfId="0" applyFont="1" applyFill="1"/>
    <xf numFmtId="0" fontId="10" fillId="2" borderId="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164" fontId="4" fillId="2" borderId="0" xfId="0" applyNumberFormat="1" applyFont="1" applyFill="1"/>
    <xf numFmtId="0" fontId="7" fillId="2" borderId="3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49" fontId="7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0" borderId="0" xfId="0" applyFont="1" applyFill="1"/>
    <xf numFmtId="49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justify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justify" vertical="center" wrapText="1"/>
    </xf>
    <xf numFmtId="164" fontId="23" fillId="2" borderId="1" xfId="0" applyNumberFormat="1" applyFont="1" applyFill="1" applyBorder="1" applyAlignment="1">
      <alignment horizontal="justify" vertical="center" wrapText="1"/>
    </xf>
    <xf numFmtId="164" fontId="24" fillId="2" borderId="1" xfId="0" applyNumberFormat="1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justify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</cellXfs>
  <cellStyles count="23">
    <cellStyle name="Normal" xfId="1"/>
    <cellStyle name="Обычный" xfId="0" builtinId="0"/>
    <cellStyle name="Обычный 2" xfId="2"/>
    <cellStyle name="Обычный 2 2" xfId="3"/>
    <cellStyle name="Обычный 2 2 2" xfId="17"/>
    <cellStyle name="Обычный 2 3" xfId="16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Обычный 9" xfId="18"/>
    <cellStyle name="Процентный 2" xfId="19"/>
    <cellStyle name="Финансовый 2" xfId="20"/>
    <cellStyle name="Финансовый 2 2 2" xfId="15"/>
    <cellStyle name="Финансовый 2 5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7"/>
  <sheetViews>
    <sheetView tabSelected="1" workbookViewId="0">
      <selection activeCell="M11" sqref="M11"/>
    </sheetView>
  </sheetViews>
  <sheetFormatPr defaultColWidth="14.42578125" defaultRowHeight="15.75" outlineLevelCol="1" x14ac:dyDescent="0.25"/>
  <cols>
    <col min="1" max="1" width="5.5703125" style="47" customWidth="1"/>
    <col min="2" max="2" width="46.7109375" style="5" customWidth="1"/>
    <col min="3" max="3" width="14.42578125" style="6" customWidth="1"/>
    <col min="4" max="4" width="13.5703125" style="6" customWidth="1"/>
    <col min="5" max="5" width="11.42578125" style="6" customWidth="1"/>
    <col min="6" max="6" width="14.140625" style="7" customWidth="1" outlineLevel="1"/>
    <col min="7" max="7" width="41.5703125" style="48" customWidth="1"/>
    <col min="8" max="8" width="6.42578125" style="48" customWidth="1"/>
    <col min="9" max="9" width="15" style="2" hidden="1" customWidth="1"/>
    <col min="10" max="10" width="9.140625" style="3" hidden="1" customWidth="1"/>
    <col min="11" max="141" width="9.140625" style="3" customWidth="1"/>
    <col min="142" max="142" width="60.42578125" style="3" customWidth="1"/>
    <col min="143" max="143" width="0" style="3" hidden="1" customWidth="1"/>
    <col min="144" max="144" width="14.7109375" style="3" customWidth="1"/>
    <col min="145" max="145" width="14.5703125" style="3" customWidth="1"/>
    <col min="146" max="146" width="0" style="3" hidden="1" customWidth="1"/>
    <col min="147" max="147" width="14.5703125" style="3" customWidth="1"/>
    <col min="148" max="148" width="15" style="3" customWidth="1"/>
    <col min="149" max="150" width="14.5703125" style="3" customWidth="1"/>
    <col min="151" max="16384" width="14.42578125" style="3"/>
  </cols>
  <sheetData>
    <row r="1" spans="1:9" x14ac:dyDescent="0.25">
      <c r="G1" s="57" t="s">
        <v>43</v>
      </c>
    </row>
    <row r="2" spans="1:9" ht="31.5" customHeight="1" x14ac:dyDescent="0.25">
      <c r="A2" s="100" t="s">
        <v>56</v>
      </c>
      <c r="B2" s="100"/>
      <c r="C2" s="100"/>
      <c r="D2" s="100"/>
      <c r="E2" s="100"/>
      <c r="F2" s="100"/>
      <c r="G2" s="101"/>
      <c r="H2" s="1"/>
    </row>
    <row r="3" spans="1:9" x14ac:dyDescent="0.25">
      <c r="A3" s="4"/>
      <c r="G3" s="8" t="s">
        <v>0</v>
      </c>
      <c r="H3" s="8"/>
    </row>
    <row r="4" spans="1:9" s="2" customFormat="1" ht="86.25" customHeight="1" x14ac:dyDescent="0.25">
      <c r="A4" s="9" t="s">
        <v>1</v>
      </c>
      <c r="B4" s="11" t="s">
        <v>2</v>
      </c>
      <c r="C4" s="11" t="s">
        <v>44</v>
      </c>
      <c r="D4" s="53" t="s">
        <v>45</v>
      </c>
      <c r="E4" s="53" t="s">
        <v>3</v>
      </c>
      <c r="F4" s="12" t="s">
        <v>4</v>
      </c>
      <c r="G4" s="13" t="s">
        <v>5</v>
      </c>
      <c r="H4" s="14"/>
    </row>
    <row r="5" spans="1:9" x14ac:dyDescent="0.25">
      <c r="A5" s="15" t="s">
        <v>6</v>
      </c>
      <c r="B5" s="16">
        <v>2</v>
      </c>
      <c r="C5" s="17">
        <v>3</v>
      </c>
      <c r="D5" s="17">
        <v>4</v>
      </c>
      <c r="E5" s="17">
        <v>5</v>
      </c>
      <c r="F5" s="18"/>
      <c r="G5" s="13">
        <v>6</v>
      </c>
      <c r="H5" s="14"/>
    </row>
    <row r="6" spans="1:9" ht="31.5" x14ac:dyDescent="0.25">
      <c r="A6" s="51" t="s">
        <v>7</v>
      </c>
      <c r="B6" s="19" t="s">
        <v>8</v>
      </c>
      <c r="C6" s="20">
        <f>SUM(C7:C11)-C11</f>
        <v>345466.7</v>
      </c>
      <c r="D6" s="20">
        <f>SUM(D7:D11)-D11</f>
        <v>345466.7</v>
      </c>
      <c r="E6" s="20">
        <f t="shared" ref="E6:E17" si="0">D6-C6</f>
        <v>0</v>
      </c>
      <c r="F6" s="21">
        <f>SUM(F7:F10)</f>
        <v>0</v>
      </c>
      <c r="G6" s="22"/>
      <c r="H6" s="23"/>
      <c r="I6" s="24">
        <f>E6-F6</f>
        <v>0</v>
      </c>
    </row>
    <row r="7" spans="1:9" x14ac:dyDescent="0.25">
      <c r="A7" s="86"/>
      <c r="B7" s="77" t="s">
        <v>9</v>
      </c>
      <c r="C7" s="75">
        <v>261548.4</v>
      </c>
      <c r="D7" s="75">
        <v>261548.4</v>
      </c>
      <c r="E7" s="75">
        <f>D7-C7</f>
        <v>0</v>
      </c>
      <c r="F7" s="25"/>
      <c r="G7" s="72"/>
      <c r="H7" s="23"/>
      <c r="I7" s="24"/>
    </row>
    <row r="8" spans="1:9" x14ac:dyDescent="0.25">
      <c r="A8" s="87"/>
      <c r="B8" s="83"/>
      <c r="C8" s="76"/>
      <c r="D8" s="76"/>
      <c r="E8" s="76"/>
      <c r="F8" s="25"/>
      <c r="G8" s="39"/>
      <c r="H8" s="23"/>
      <c r="I8" s="24"/>
    </row>
    <row r="9" spans="1:9" x14ac:dyDescent="0.25">
      <c r="A9" s="102"/>
      <c r="B9" s="10" t="s">
        <v>10</v>
      </c>
      <c r="C9" s="53">
        <v>27724.3</v>
      </c>
      <c r="D9" s="53">
        <v>27724.3</v>
      </c>
      <c r="E9" s="52">
        <f t="shared" si="0"/>
        <v>0</v>
      </c>
      <c r="F9" s="63"/>
      <c r="G9" s="26"/>
      <c r="H9" s="23"/>
    </row>
    <row r="10" spans="1:9" s="28" customFormat="1" ht="31.5" x14ac:dyDescent="0.25">
      <c r="A10" s="79"/>
      <c r="B10" s="10" t="s">
        <v>11</v>
      </c>
      <c r="C10" s="52">
        <v>56194</v>
      </c>
      <c r="D10" s="52">
        <v>56194</v>
      </c>
      <c r="E10" s="68">
        <f t="shared" si="0"/>
        <v>0</v>
      </c>
      <c r="F10" s="66"/>
      <c r="G10" s="65"/>
      <c r="H10" s="23"/>
      <c r="I10" s="27"/>
    </row>
    <row r="11" spans="1:9" s="33" customFormat="1" ht="63.75" x14ac:dyDescent="0.2">
      <c r="A11" s="29" t="s">
        <v>12</v>
      </c>
      <c r="B11" s="30" t="s">
        <v>13</v>
      </c>
      <c r="C11" s="31">
        <f>2500+2500</f>
        <v>5000</v>
      </c>
      <c r="D11" s="31">
        <f>2500+2500</f>
        <v>5000</v>
      </c>
      <c r="E11" s="31">
        <f>D11-C11</f>
        <v>0</v>
      </c>
      <c r="F11" s="31"/>
      <c r="G11" s="67"/>
      <c r="H11" s="32"/>
    </row>
    <row r="12" spans="1:9" s="2" customFormat="1" ht="47.25" x14ac:dyDescent="0.25">
      <c r="A12" s="51" t="s">
        <v>14</v>
      </c>
      <c r="B12" s="19" t="s">
        <v>15</v>
      </c>
      <c r="C12" s="20">
        <f>C13</f>
        <v>38254</v>
      </c>
      <c r="D12" s="20">
        <f>D13</f>
        <v>38254</v>
      </c>
      <c r="E12" s="20">
        <f t="shared" si="0"/>
        <v>0</v>
      </c>
      <c r="F12" s="21">
        <f>F13</f>
        <v>0</v>
      </c>
      <c r="G12" s="34"/>
      <c r="H12" s="35"/>
      <c r="I12" s="24">
        <f>F12-E12</f>
        <v>0</v>
      </c>
    </row>
    <row r="13" spans="1:9" s="2" customFormat="1" ht="31.5" x14ac:dyDescent="0.25">
      <c r="A13" s="51"/>
      <c r="B13" s="10" t="s">
        <v>16</v>
      </c>
      <c r="C13" s="52">
        <v>38254</v>
      </c>
      <c r="D13" s="52">
        <v>38254</v>
      </c>
      <c r="E13" s="52">
        <f t="shared" si="0"/>
        <v>0</v>
      </c>
      <c r="F13" s="25"/>
      <c r="G13" s="39"/>
      <c r="H13" s="23"/>
    </row>
    <row r="14" spans="1:9" s="2" customFormat="1" x14ac:dyDescent="0.25">
      <c r="A14" s="51" t="s">
        <v>17</v>
      </c>
      <c r="B14" s="19" t="s">
        <v>18</v>
      </c>
      <c r="C14" s="20">
        <f>C15</f>
        <v>1023981.9</v>
      </c>
      <c r="D14" s="20">
        <f>D15</f>
        <v>1023981.9</v>
      </c>
      <c r="E14" s="20">
        <f t="shared" si="0"/>
        <v>0</v>
      </c>
      <c r="F14" s="21">
        <f>SUM(F15:F16)</f>
        <v>7099</v>
      </c>
      <c r="G14" s="36"/>
      <c r="H14" s="37"/>
      <c r="I14" s="38">
        <f>F14-E14</f>
        <v>7099</v>
      </c>
    </row>
    <row r="15" spans="1:9" s="2" customFormat="1" ht="60" x14ac:dyDescent="0.25">
      <c r="A15" s="86"/>
      <c r="B15" s="77" t="s">
        <v>19</v>
      </c>
      <c r="C15" s="75">
        <v>1023981.9</v>
      </c>
      <c r="D15" s="75">
        <v>1023981.9</v>
      </c>
      <c r="E15" s="75">
        <f>D15-C15</f>
        <v>0</v>
      </c>
      <c r="F15" s="25">
        <v>7099</v>
      </c>
      <c r="G15" s="69" t="s">
        <v>58</v>
      </c>
      <c r="H15" s="37"/>
      <c r="I15" s="38"/>
    </row>
    <row r="16" spans="1:9" s="2" customFormat="1" hidden="1" x14ac:dyDescent="0.25">
      <c r="A16" s="87"/>
      <c r="B16" s="83"/>
      <c r="C16" s="76"/>
      <c r="D16" s="76"/>
      <c r="E16" s="76"/>
      <c r="F16" s="25"/>
      <c r="G16" s="39"/>
      <c r="H16" s="37"/>
      <c r="I16" s="38"/>
    </row>
    <row r="17" spans="1:9" ht="31.5" x14ac:dyDescent="0.25">
      <c r="A17" s="51" t="s">
        <v>20</v>
      </c>
      <c r="B17" s="19" t="s">
        <v>21</v>
      </c>
      <c r="C17" s="20">
        <f>C18</f>
        <v>866020.2</v>
      </c>
      <c r="D17" s="20">
        <f>D18</f>
        <v>845778.79999999993</v>
      </c>
      <c r="E17" s="20">
        <f t="shared" si="0"/>
        <v>-20241.400000000023</v>
      </c>
      <c r="F17" s="20">
        <f>SUM(F18:F21)</f>
        <v>-27340.400000000001</v>
      </c>
      <c r="G17" s="36"/>
      <c r="H17" s="37"/>
      <c r="I17" s="24">
        <f>F17-E17</f>
        <v>-7098.9999999999782</v>
      </c>
    </row>
    <row r="18" spans="1:9" ht="30" x14ac:dyDescent="0.25">
      <c r="A18" s="56"/>
      <c r="B18" s="95" t="s">
        <v>22</v>
      </c>
      <c r="C18" s="75">
        <v>866020.2</v>
      </c>
      <c r="D18" s="75">
        <f>866020.2-7188.6-13052.8</f>
        <v>845778.79999999993</v>
      </c>
      <c r="E18" s="84">
        <f>D18-C18</f>
        <v>-20241.400000000023</v>
      </c>
      <c r="F18" s="25"/>
      <c r="G18" s="22" t="s">
        <v>57</v>
      </c>
      <c r="H18" s="37"/>
      <c r="I18" s="24"/>
    </row>
    <row r="19" spans="1:9" ht="60" x14ac:dyDescent="0.25">
      <c r="A19" s="87"/>
      <c r="B19" s="96"/>
      <c r="C19" s="76"/>
      <c r="D19" s="76"/>
      <c r="E19" s="85"/>
      <c r="F19" s="25">
        <v>-13052.8</v>
      </c>
      <c r="G19" s="74" t="s">
        <v>60</v>
      </c>
      <c r="H19" s="37"/>
      <c r="I19" s="24"/>
    </row>
    <row r="20" spans="1:9" ht="45" x14ac:dyDescent="0.25">
      <c r="A20" s="87"/>
      <c r="B20" s="96"/>
      <c r="C20" s="76"/>
      <c r="D20" s="76"/>
      <c r="E20" s="85"/>
      <c r="F20" s="25">
        <f>-7188.6-7099</f>
        <v>-14287.6</v>
      </c>
      <c r="G20" s="22" t="s">
        <v>59</v>
      </c>
      <c r="H20" s="37"/>
      <c r="I20" s="24"/>
    </row>
    <row r="21" spans="1:9" x14ac:dyDescent="0.25">
      <c r="A21" s="87"/>
      <c r="B21" s="96"/>
      <c r="C21" s="76"/>
      <c r="D21" s="76"/>
      <c r="E21" s="85"/>
      <c r="F21" s="25"/>
      <c r="G21" s="36"/>
      <c r="H21" s="37"/>
      <c r="I21" s="24"/>
    </row>
    <row r="22" spans="1:9" x14ac:dyDescent="0.25">
      <c r="A22" s="51" t="s">
        <v>23</v>
      </c>
      <c r="B22" s="19" t="s">
        <v>24</v>
      </c>
      <c r="C22" s="20">
        <f>C23+C25</f>
        <v>36204.199999999997</v>
      </c>
      <c r="D22" s="20">
        <f>D23+D25</f>
        <v>36204.199999999997</v>
      </c>
      <c r="E22" s="20">
        <f>SUM(E23:E25)</f>
        <v>0</v>
      </c>
      <c r="F22" s="21">
        <f>F23+F24+F25</f>
        <v>0</v>
      </c>
      <c r="G22" s="60"/>
      <c r="H22" s="37"/>
      <c r="I22" s="24">
        <f>F22-E22</f>
        <v>0</v>
      </c>
    </row>
    <row r="23" spans="1:9" x14ac:dyDescent="0.25">
      <c r="A23" s="86"/>
      <c r="B23" s="95" t="s">
        <v>25</v>
      </c>
      <c r="C23" s="75">
        <v>34886.5</v>
      </c>
      <c r="D23" s="75">
        <v>34886.5</v>
      </c>
      <c r="E23" s="75">
        <f>SUM(D23-C23)</f>
        <v>0</v>
      </c>
      <c r="F23" s="91"/>
      <c r="G23" s="93"/>
      <c r="H23" s="37"/>
      <c r="I23" s="24"/>
    </row>
    <row r="24" spans="1:9" s="2" customFormat="1" x14ac:dyDescent="0.25">
      <c r="A24" s="88"/>
      <c r="B24" s="98"/>
      <c r="C24" s="99"/>
      <c r="D24" s="99"/>
      <c r="E24" s="99"/>
      <c r="F24" s="92"/>
      <c r="G24" s="94"/>
      <c r="H24" s="23"/>
    </row>
    <row r="25" spans="1:9" s="2" customFormat="1" ht="31.5" x14ac:dyDescent="0.25">
      <c r="A25" s="50"/>
      <c r="B25" s="54" t="s">
        <v>11</v>
      </c>
      <c r="C25" s="55">
        <v>1317.7</v>
      </c>
      <c r="D25" s="71">
        <v>1317.7</v>
      </c>
      <c r="E25" s="55">
        <f>D25-C25</f>
        <v>0</v>
      </c>
      <c r="F25" s="25"/>
      <c r="G25" s="22"/>
      <c r="H25" s="23"/>
    </row>
    <row r="26" spans="1:9" x14ac:dyDescent="0.25">
      <c r="A26" s="51" t="s">
        <v>26</v>
      </c>
      <c r="B26" s="19" t="s">
        <v>27</v>
      </c>
      <c r="C26" s="20">
        <f>C27+C31+C33+C34+C36+C37+C38</f>
        <v>3582146.1</v>
      </c>
      <c r="D26" s="20">
        <f>D27+D31+D33+D34+D36+D37+D38</f>
        <v>3655157.8000000003</v>
      </c>
      <c r="E26" s="20">
        <f>D26-C26</f>
        <v>73011.700000000186</v>
      </c>
      <c r="F26" s="21">
        <f>SUM(F27:F38)</f>
        <v>73011.700000000012</v>
      </c>
      <c r="G26" s="60"/>
      <c r="H26" s="37"/>
      <c r="I26" s="24">
        <f>F26-E26</f>
        <v>-1.7462298274040222E-10</v>
      </c>
    </row>
    <row r="27" spans="1:9" ht="30" x14ac:dyDescent="0.25">
      <c r="A27" s="80"/>
      <c r="B27" s="95" t="s">
        <v>28</v>
      </c>
      <c r="C27" s="84">
        <v>3443587.9</v>
      </c>
      <c r="D27" s="84">
        <f>3443587.9+6348.6+62863.1+3800</f>
        <v>3516599.6</v>
      </c>
      <c r="E27" s="75">
        <f>SUM(D27-C27)</f>
        <v>73011.700000000186</v>
      </c>
      <c r="F27" s="25"/>
      <c r="G27" s="69" t="s">
        <v>51</v>
      </c>
      <c r="H27" s="23"/>
      <c r="I27" s="24"/>
    </row>
    <row r="28" spans="1:9" ht="60" x14ac:dyDescent="0.25">
      <c r="A28" s="80"/>
      <c r="B28" s="96"/>
      <c r="C28" s="85"/>
      <c r="D28" s="85"/>
      <c r="E28" s="76"/>
      <c r="F28" s="25">
        <v>62863.1</v>
      </c>
      <c r="G28" s="69" t="s">
        <v>50</v>
      </c>
      <c r="H28" s="23"/>
      <c r="I28" s="24"/>
    </row>
    <row r="29" spans="1:9" ht="45" x14ac:dyDescent="0.25">
      <c r="A29" s="80"/>
      <c r="B29" s="96"/>
      <c r="C29" s="85"/>
      <c r="D29" s="85"/>
      <c r="E29" s="76"/>
      <c r="F29" s="25">
        <v>3800</v>
      </c>
      <c r="G29" s="69" t="s">
        <v>49</v>
      </c>
      <c r="H29" s="23"/>
      <c r="I29" s="24"/>
    </row>
    <row r="30" spans="1:9" ht="30" x14ac:dyDescent="0.25">
      <c r="A30" s="80"/>
      <c r="B30" s="97"/>
      <c r="C30" s="85"/>
      <c r="D30" s="85"/>
      <c r="E30" s="76"/>
      <c r="F30" s="66">
        <v>6348.6</v>
      </c>
      <c r="G30" s="69" t="s">
        <v>55</v>
      </c>
      <c r="H30" s="23"/>
      <c r="I30" s="24"/>
    </row>
    <row r="31" spans="1:9" s="40" customFormat="1" x14ac:dyDescent="0.25">
      <c r="A31" s="80"/>
      <c r="B31" s="77" t="s">
        <v>29</v>
      </c>
      <c r="C31" s="75">
        <v>138350.70000000001</v>
      </c>
      <c r="D31" s="75">
        <v>138350.70000000001</v>
      </c>
      <c r="E31" s="75">
        <f>D31-C31</f>
        <v>0</v>
      </c>
      <c r="F31" s="25"/>
      <c r="G31" s="22"/>
      <c r="H31" s="23"/>
      <c r="I31" s="24"/>
    </row>
    <row r="32" spans="1:9" s="40" customFormat="1" x14ac:dyDescent="0.25">
      <c r="A32" s="80"/>
      <c r="B32" s="83"/>
      <c r="C32" s="76"/>
      <c r="D32" s="76"/>
      <c r="E32" s="76"/>
      <c r="F32" s="25"/>
      <c r="G32" s="22"/>
      <c r="H32" s="23"/>
      <c r="I32" s="24"/>
    </row>
    <row r="33" spans="1:9" ht="31.5" x14ac:dyDescent="0.25">
      <c r="A33" s="80"/>
      <c r="B33" s="10" t="s">
        <v>30</v>
      </c>
      <c r="C33" s="52">
        <v>40</v>
      </c>
      <c r="D33" s="52">
        <v>40</v>
      </c>
      <c r="E33" s="52">
        <f t="shared" ref="E33:E38" si="1">SUM(D33-C33)</f>
        <v>0</v>
      </c>
      <c r="F33" s="25"/>
      <c r="G33" s="61"/>
      <c r="H33" s="23"/>
    </row>
    <row r="34" spans="1:9" s="2" customFormat="1" x14ac:dyDescent="0.25">
      <c r="A34" s="80"/>
      <c r="B34" s="77" t="s">
        <v>9</v>
      </c>
      <c r="C34" s="75">
        <v>50</v>
      </c>
      <c r="D34" s="75">
        <v>50</v>
      </c>
      <c r="E34" s="75">
        <f t="shared" si="1"/>
        <v>0</v>
      </c>
      <c r="F34" s="25"/>
      <c r="G34" s="22"/>
      <c r="H34" s="23"/>
    </row>
    <row r="35" spans="1:9" s="2" customFormat="1" x14ac:dyDescent="0.25">
      <c r="A35" s="80"/>
      <c r="B35" s="78"/>
      <c r="C35" s="79"/>
      <c r="D35" s="79"/>
      <c r="E35" s="79"/>
      <c r="F35" s="25"/>
      <c r="G35" s="22"/>
      <c r="H35" s="23"/>
    </row>
    <row r="36" spans="1:9" s="2" customFormat="1" ht="15.75" hidden="1" customHeight="1" x14ac:dyDescent="0.25">
      <c r="A36" s="80"/>
      <c r="B36" s="10" t="s">
        <v>10</v>
      </c>
      <c r="C36" s="52">
        <v>0</v>
      </c>
      <c r="D36" s="52">
        <v>0</v>
      </c>
      <c r="E36" s="52">
        <f t="shared" si="1"/>
        <v>0</v>
      </c>
      <c r="F36" s="25"/>
      <c r="G36" s="61"/>
      <c r="H36" s="23"/>
    </row>
    <row r="37" spans="1:9" s="2" customFormat="1" ht="15.75" hidden="1" customHeight="1" x14ac:dyDescent="0.25">
      <c r="A37" s="80"/>
      <c r="B37" s="10" t="s">
        <v>31</v>
      </c>
      <c r="C37" s="52">
        <v>0</v>
      </c>
      <c r="D37" s="52">
        <v>0</v>
      </c>
      <c r="E37" s="52">
        <f t="shared" si="1"/>
        <v>0</v>
      </c>
      <c r="F37" s="25"/>
      <c r="G37" s="61"/>
      <c r="H37" s="41"/>
    </row>
    <row r="38" spans="1:9" s="2" customFormat="1" ht="31.5" x14ac:dyDescent="0.25">
      <c r="A38" s="80"/>
      <c r="B38" s="10" t="s">
        <v>11</v>
      </c>
      <c r="C38" s="52">
        <v>117.5</v>
      </c>
      <c r="D38" s="52">
        <v>117.5</v>
      </c>
      <c r="E38" s="52">
        <f t="shared" si="1"/>
        <v>0</v>
      </c>
      <c r="F38" s="25"/>
      <c r="G38" s="61"/>
      <c r="H38" s="23"/>
    </row>
    <row r="39" spans="1:9" x14ac:dyDescent="0.25">
      <c r="A39" s="51" t="s">
        <v>32</v>
      </c>
      <c r="B39" s="19" t="s">
        <v>33</v>
      </c>
      <c r="C39" s="20">
        <f>C40+C42</f>
        <v>260608.5</v>
      </c>
      <c r="D39" s="20">
        <f>SUM(D40:D42)</f>
        <v>268903.10000000003</v>
      </c>
      <c r="E39" s="20">
        <f>SUM(E40:E42)</f>
        <v>8294.6000000000058</v>
      </c>
      <c r="F39" s="20">
        <f>SUM(F40:F42)</f>
        <v>8294.6</v>
      </c>
      <c r="G39" s="60"/>
      <c r="H39" s="37"/>
      <c r="I39" s="24">
        <f>F39-E39</f>
        <v>0</v>
      </c>
    </row>
    <row r="40" spans="1:9" ht="75" x14ac:dyDescent="0.25">
      <c r="A40" s="86"/>
      <c r="B40" s="77" t="s">
        <v>34</v>
      </c>
      <c r="C40" s="75">
        <v>253666.1</v>
      </c>
      <c r="D40" s="75">
        <f>253666.1+290+8004.6</f>
        <v>261960.7</v>
      </c>
      <c r="E40" s="89">
        <f>SUM(D40-C40)</f>
        <v>8294.6000000000058</v>
      </c>
      <c r="F40" s="66">
        <v>8004.6</v>
      </c>
      <c r="G40" s="69" t="s">
        <v>47</v>
      </c>
      <c r="H40" s="37"/>
      <c r="I40" s="24"/>
    </row>
    <row r="41" spans="1:9" ht="45" x14ac:dyDescent="0.25">
      <c r="A41" s="87"/>
      <c r="B41" s="83"/>
      <c r="C41" s="76"/>
      <c r="D41" s="76"/>
      <c r="E41" s="90"/>
      <c r="F41" s="66">
        <v>290</v>
      </c>
      <c r="G41" s="69" t="s">
        <v>46</v>
      </c>
      <c r="H41" s="37"/>
      <c r="I41" s="24"/>
    </row>
    <row r="42" spans="1:9" s="2" customFormat="1" x14ac:dyDescent="0.25">
      <c r="A42" s="88"/>
      <c r="B42" s="10" t="s">
        <v>9</v>
      </c>
      <c r="C42" s="52">
        <v>6942.4</v>
      </c>
      <c r="D42" s="52">
        <v>6942.4</v>
      </c>
      <c r="E42" s="52">
        <f t="shared" ref="E42" si="2">SUM(D42-C42)</f>
        <v>0</v>
      </c>
      <c r="F42" s="25"/>
      <c r="G42" s="61"/>
      <c r="H42" s="23"/>
    </row>
    <row r="43" spans="1:9" x14ac:dyDescent="0.25">
      <c r="A43" s="51" t="s">
        <v>35</v>
      </c>
      <c r="B43" s="19" t="s">
        <v>36</v>
      </c>
      <c r="C43" s="20">
        <f>C44+C45+C46+C48+C49</f>
        <v>1326371.0999999999</v>
      </c>
      <c r="D43" s="20">
        <f>D44+D45+D46+D48+D49</f>
        <v>1245315.8</v>
      </c>
      <c r="E43" s="20">
        <f t="shared" ref="E43:E51" si="3">D43-C43</f>
        <v>-81055.299999999814</v>
      </c>
      <c r="F43" s="21">
        <f>SUM(F44:F49)</f>
        <v>-81055.3</v>
      </c>
      <c r="G43" s="60"/>
      <c r="H43" s="37"/>
      <c r="I43" s="24">
        <f>F43-E43</f>
        <v>-1.8917489796876907E-10</v>
      </c>
    </row>
    <row r="44" spans="1:9" ht="66" customHeight="1" x14ac:dyDescent="0.25">
      <c r="A44" s="80"/>
      <c r="B44" s="58" t="s">
        <v>37</v>
      </c>
      <c r="C44" s="59">
        <v>1026924</v>
      </c>
      <c r="D44" s="70">
        <v>1026924</v>
      </c>
      <c r="E44" s="59">
        <f>D44-C44</f>
        <v>0</v>
      </c>
      <c r="F44" s="64"/>
      <c r="G44" s="36"/>
      <c r="H44" s="37"/>
      <c r="I44" s="24"/>
    </row>
    <row r="45" spans="1:9" ht="31.5" x14ac:dyDescent="0.25">
      <c r="A45" s="80"/>
      <c r="B45" s="10" t="s">
        <v>28</v>
      </c>
      <c r="C45" s="52">
        <v>80939</v>
      </c>
      <c r="D45" s="52">
        <v>80939</v>
      </c>
      <c r="E45" s="52">
        <f t="shared" si="3"/>
        <v>0</v>
      </c>
      <c r="F45" s="25"/>
      <c r="G45" s="61"/>
      <c r="H45" s="23"/>
    </row>
    <row r="46" spans="1:9" x14ac:dyDescent="0.25">
      <c r="A46" s="80"/>
      <c r="B46" s="10" t="s">
        <v>9</v>
      </c>
      <c r="C46" s="52">
        <v>98665.2</v>
      </c>
      <c r="D46" s="52">
        <v>98665.2</v>
      </c>
      <c r="E46" s="52">
        <f t="shared" si="3"/>
        <v>0</v>
      </c>
      <c r="F46" s="25"/>
      <c r="G46" s="36"/>
      <c r="H46" s="23"/>
    </row>
    <row r="47" spans="1:9" hidden="1" x14ac:dyDescent="0.25">
      <c r="A47" s="80"/>
      <c r="B47" s="10" t="s">
        <v>34</v>
      </c>
      <c r="C47" s="52">
        <v>0</v>
      </c>
      <c r="D47" s="52">
        <v>0</v>
      </c>
      <c r="E47" s="52">
        <f t="shared" si="3"/>
        <v>0</v>
      </c>
      <c r="F47" s="25"/>
      <c r="G47" s="60"/>
      <c r="H47" s="37"/>
    </row>
    <row r="48" spans="1:9" s="43" customFormat="1" ht="60" x14ac:dyDescent="0.25">
      <c r="A48" s="80"/>
      <c r="B48" s="10" t="s">
        <v>38</v>
      </c>
      <c r="C48" s="52">
        <v>119542.9</v>
      </c>
      <c r="D48" s="52">
        <f>119542.9-81055.3</f>
        <v>38487.599999999991</v>
      </c>
      <c r="E48" s="52">
        <f t="shared" si="3"/>
        <v>-81055.3</v>
      </c>
      <c r="F48" s="25">
        <v>-81055.3</v>
      </c>
      <c r="G48" s="69" t="s">
        <v>48</v>
      </c>
      <c r="H48" s="23"/>
      <c r="I48" s="42"/>
    </row>
    <row r="49" spans="1:9" s="43" customFormat="1" x14ac:dyDescent="0.25">
      <c r="A49" s="80"/>
      <c r="B49" s="10" t="s">
        <v>31</v>
      </c>
      <c r="C49" s="52">
        <v>300</v>
      </c>
      <c r="D49" s="52">
        <f>300</f>
        <v>300</v>
      </c>
      <c r="E49" s="52">
        <f t="shared" si="3"/>
        <v>0</v>
      </c>
      <c r="F49" s="25"/>
      <c r="G49" s="72"/>
      <c r="H49" s="37"/>
      <c r="I49" s="42"/>
    </row>
    <row r="50" spans="1:9" s="43" customFormat="1" x14ac:dyDescent="0.25">
      <c r="A50" s="51" t="s">
        <v>39</v>
      </c>
      <c r="B50" s="19" t="s">
        <v>40</v>
      </c>
      <c r="C50" s="20">
        <f>C51+C52+C53</f>
        <v>494080.39999999997</v>
      </c>
      <c r="D50" s="20">
        <f>D51+D52+D53</f>
        <v>514070.79999999993</v>
      </c>
      <c r="E50" s="20">
        <f>SUM(E51:E53)</f>
        <v>19990.399999999965</v>
      </c>
      <c r="F50" s="20">
        <f>SUM(F51:F56)</f>
        <v>19990.400000000001</v>
      </c>
      <c r="G50" s="60"/>
      <c r="H50" s="37"/>
      <c r="I50" s="24">
        <f>F50-E50</f>
        <v>3.637978807091713E-11</v>
      </c>
    </row>
    <row r="51" spans="1:9" ht="31.5" x14ac:dyDescent="0.25">
      <c r="A51" s="81"/>
      <c r="B51" s="10" t="s">
        <v>41</v>
      </c>
      <c r="C51" s="52">
        <v>164296.79999999999</v>
      </c>
      <c r="D51" s="52">
        <v>164296.79999999999</v>
      </c>
      <c r="E51" s="52">
        <f t="shared" si="3"/>
        <v>0</v>
      </c>
      <c r="F51" s="25"/>
      <c r="G51" s="22"/>
      <c r="H51" s="23"/>
    </row>
    <row r="52" spans="1:9" s="2" customFormat="1" ht="31.5" x14ac:dyDescent="0.25">
      <c r="A52" s="82"/>
      <c r="B52" s="10" t="s">
        <v>28</v>
      </c>
      <c r="C52" s="52">
        <v>3454.5</v>
      </c>
      <c r="D52" s="52">
        <v>3454.5</v>
      </c>
      <c r="E52" s="52">
        <f>D52-C52</f>
        <v>0</v>
      </c>
      <c r="F52" s="25"/>
      <c r="G52" s="61"/>
      <c r="H52" s="23"/>
    </row>
    <row r="53" spans="1:9" s="2" customFormat="1" ht="30" x14ac:dyDescent="0.25">
      <c r="A53" s="82"/>
      <c r="B53" s="77" t="s">
        <v>31</v>
      </c>
      <c r="C53" s="84">
        <v>326329.09999999998</v>
      </c>
      <c r="D53" s="84">
        <f>326329.1+550+10187.6+9252.8</f>
        <v>346319.49999999994</v>
      </c>
      <c r="E53" s="75">
        <f>D53-C53</f>
        <v>19990.399999999965</v>
      </c>
      <c r="F53" s="25"/>
      <c r="G53" s="69" t="s">
        <v>53</v>
      </c>
      <c r="H53" s="23"/>
    </row>
    <row r="54" spans="1:9" s="2" customFormat="1" ht="60" x14ac:dyDescent="0.25">
      <c r="A54" s="73"/>
      <c r="B54" s="83"/>
      <c r="C54" s="85"/>
      <c r="D54" s="85"/>
      <c r="E54" s="76"/>
      <c r="F54" s="25">
        <v>10187.6</v>
      </c>
      <c r="G54" s="69" t="s">
        <v>52</v>
      </c>
      <c r="H54" s="23"/>
    </row>
    <row r="55" spans="1:9" s="2" customFormat="1" ht="45" x14ac:dyDescent="0.25">
      <c r="A55" s="73"/>
      <c r="B55" s="83"/>
      <c r="C55" s="85"/>
      <c r="D55" s="85"/>
      <c r="E55" s="76"/>
      <c r="F55" s="25">
        <v>9252.7999999999993</v>
      </c>
      <c r="G55" s="69" t="s">
        <v>49</v>
      </c>
      <c r="H55" s="23"/>
    </row>
    <row r="56" spans="1:9" s="2" customFormat="1" ht="30" x14ac:dyDescent="0.25">
      <c r="A56" s="49"/>
      <c r="B56" s="83"/>
      <c r="C56" s="85"/>
      <c r="D56" s="85"/>
      <c r="E56" s="76"/>
      <c r="F56" s="66">
        <v>550</v>
      </c>
      <c r="G56" s="69" t="s">
        <v>54</v>
      </c>
      <c r="H56" s="23"/>
    </row>
    <row r="57" spans="1:9" x14ac:dyDescent="0.25">
      <c r="A57" s="44"/>
      <c r="B57" s="45" t="s">
        <v>42</v>
      </c>
      <c r="C57" s="20">
        <f>C6+C12+C14+C17+C22+C26+C39+C43+C50</f>
        <v>7973133.0999999996</v>
      </c>
      <c r="D57" s="20">
        <f>D6+D12+D14+D17+D22+D26+D39+D43+D50</f>
        <v>7973133.0999999996</v>
      </c>
      <c r="E57" s="20">
        <f>E6+E12+E14+E17+E22+E26+E39+E43+E50</f>
        <v>3.2014213502407074E-10</v>
      </c>
      <c r="F57" s="20">
        <f>F6+F12+F14+F17+F22+F26+F39+F43+F50</f>
        <v>0</v>
      </c>
      <c r="G57" s="62"/>
      <c r="H57" s="46"/>
      <c r="I57" s="24">
        <f>F57-E57</f>
        <v>-3.2014213502407074E-10</v>
      </c>
    </row>
  </sheetData>
  <mergeCells count="47">
    <mergeCell ref="B18:B21"/>
    <mergeCell ref="C18:C21"/>
    <mergeCell ref="D18:D21"/>
    <mergeCell ref="E18:E21"/>
    <mergeCell ref="A19:A21"/>
    <mergeCell ref="A15:A16"/>
    <mergeCell ref="B15:B16"/>
    <mergeCell ref="C15:C16"/>
    <mergeCell ref="D15:D16"/>
    <mergeCell ref="E15:E16"/>
    <mergeCell ref="A2:G2"/>
    <mergeCell ref="B7:B8"/>
    <mergeCell ref="C7:C8"/>
    <mergeCell ref="D7:D8"/>
    <mergeCell ref="E7:E8"/>
    <mergeCell ref="A7:A10"/>
    <mergeCell ref="F23:F24"/>
    <mergeCell ref="G23:G24"/>
    <mergeCell ref="A27:A38"/>
    <mergeCell ref="B31:B32"/>
    <mergeCell ref="C31:C32"/>
    <mergeCell ref="D31:D32"/>
    <mergeCell ref="E31:E32"/>
    <mergeCell ref="B27:B30"/>
    <mergeCell ref="C27:C30"/>
    <mergeCell ref="D27:D30"/>
    <mergeCell ref="B23:B24"/>
    <mergeCell ref="C23:C24"/>
    <mergeCell ref="D23:D24"/>
    <mergeCell ref="E23:E24"/>
    <mergeCell ref="A23:A24"/>
    <mergeCell ref="A40:A42"/>
    <mergeCell ref="B40:B41"/>
    <mergeCell ref="C40:C41"/>
    <mergeCell ref="D40:D41"/>
    <mergeCell ref="E40:E41"/>
    <mergeCell ref="A44:A49"/>
    <mergeCell ref="A51:A53"/>
    <mergeCell ref="B53:B56"/>
    <mergeCell ref="C53:C56"/>
    <mergeCell ref="D53:D56"/>
    <mergeCell ref="E53:E56"/>
    <mergeCell ref="E27:E30"/>
    <mergeCell ref="B34:B35"/>
    <mergeCell ref="C34:C35"/>
    <mergeCell ref="D34:D35"/>
    <mergeCell ref="E34:E35"/>
  </mergeCells>
  <pageMargins left="0" right="0" top="0" bottom="0" header="0.31496062992125984" footer="0.31496062992125984"/>
  <pageSetup paperSize="9" scale="77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4</vt:lpstr>
      <vt:lpstr>'прилож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2024-01-16T05:29:50Z</cp:lastPrinted>
  <dcterms:created xsi:type="dcterms:W3CDTF">2023-11-13T10:17:57Z</dcterms:created>
  <dcterms:modified xsi:type="dcterms:W3CDTF">2024-01-30T06:38:58Z</dcterms:modified>
</cp:coreProperties>
</file>