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0230" windowHeight="7020" activeTab="5"/>
  </bookViews>
  <sheets>
    <sheet name="Пр№1 к Р СД " sheetId="1" r:id="rId1"/>
    <sheet name="Пр№2 к Р СД " sheetId="2" r:id="rId2"/>
    <sheet name="Пр№3 к Р СД" sheetId="3" r:id="rId3"/>
    <sheet name="Пр№4 к Р СД" sheetId="4" r:id="rId4"/>
    <sheet name="Пр№5 к Р СД" sheetId="5" r:id="rId5"/>
    <sheet name="Пр№6 к Р СД " sheetId="6" r:id="rId6"/>
  </sheets>
  <externalReferences>
    <externalReference r:id="rId9"/>
  </externalReferences>
  <definedNames>
    <definedName name="FILE_NAME">#REF!</definedName>
    <definedName name="FORM_CODE">#REF!</definedName>
    <definedName name="PARAMS">#REF!</definedName>
    <definedName name="PERIOD">#REF!</definedName>
    <definedName name="RANGE_NAMES">#REF!</definedName>
    <definedName name="REG_DATE">#REF!</definedName>
    <definedName name="SRC_CODE">#REF!</definedName>
    <definedName name="SRC_KIND">#REF!</definedName>
    <definedName name="_xlnm.Print_Titles" localSheetId="0">'Пр№1 к Р СД '!$10:$10</definedName>
    <definedName name="_xlnm.Print_Titles" localSheetId="1">'Пр№2 к Р СД '!$9:$9</definedName>
    <definedName name="_xlnm.Print_Titles" localSheetId="5">'Пр№6 к Р СД '!$8:$8</definedName>
    <definedName name="_xlnm.Print_Area" localSheetId="0">'Пр№1 к Р СД '!$A$1:$D$159</definedName>
    <definedName name="_xlnm.Print_Area" localSheetId="1">'Пр№2 к Р СД '!$A$1:$D$311</definedName>
    <definedName name="_xlnm.Print_Area" localSheetId="4">'Пр№5 к Р СД'!$A$1:$D$33</definedName>
    <definedName name="_xlnm.Print_Area" localSheetId="5">'Пр№6 к Р СД '!$A$1:$C$30</definedName>
  </definedNames>
  <calcPr fullCalcOnLoad="1"/>
</workbook>
</file>

<file path=xl/sharedStrings.xml><?xml version="1.0" encoding="utf-8"?>
<sst xmlns="http://schemas.openxmlformats.org/spreadsheetml/2006/main" count="8694" uniqueCount="1567">
  <si>
    <t>21900000000000 000</t>
  </si>
  <si>
    <t>21904000040000 151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</si>
  <si>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</si>
  <si>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</si>
  <si>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</si>
  <si>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</si>
  <si>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</si>
  <si>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</si>
  <si>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</si>
  <si>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</si>
  <si>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</si>
  <si>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Иные источники внутреннего финансирования дефицитов бюджетов</t>
  </si>
  <si>
    <t>RESPPERSONS&amp;=Руководитель Фин. управления=Батутина Л. В.&amp;&amp;:Главный бухгалтер=Молостова Р. А.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</si>
  <si>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</si>
  <si>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-</t>
  </si>
  <si>
    <t>182 10102020010000 110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</si>
  <si>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</si>
  <si>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</si>
  <si>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(пени, проценты)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</si>
  <si>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</si>
  <si>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182 10605000020000 110</t>
  </si>
  <si>
    <t>182 10904052040000 110</t>
  </si>
  <si>
    <t>182 10907032040000 110</t>
  </si>
  <si>
    <t>182 10907052040000 110</t>
  </si>
  <si>
    <t>048 11201010010000 120</t>
  </si>
  <si>
    <t>048 11201020010000 120</t>
  </si>
  <si>
    <t>048 11201030010000 120</t>
  </si>
  <si>
    <t>048 11201040010000 120</t>
  </si>
  <si>
    <t>Доходы от оказания платных услуг (работ)</t>
  </si>
  <si>
    <t>283 11301994040000 130</t>
  </si>
  <si>
    <t>285 11301994040000 130</t>
  </si>
  <si>
    <t>289 11301994040000 130</t>
  </si>
  <si>
    <t>Доходы от компенсации затрат государства</t>
  </si>
  <si>
    <t>288 11302064040000 130</t>
  </si>
  <si>
    <t>283 11302994040000 130</t>
  </si>
  <si>
    <t>284 11302994040000 130</t>
  </si>
  <si>
    <t>285 11302994040000 130</t>
  </si>
  <si>
    <t>288 11302994040000 130</t>
  </si>
  <si>
    <t>290 11302994040000 130</t>
  </si>
  <si>
    <t>283 11623041040000 140</t>
  </si>
  <si>
    <t>188 11630013010000 140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</si>
  <si>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</si>
  <si>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034 11633040040000 140</t>
  </si>
  <si>
    <t>161 11633040040000 140</t>
  </si>
  <si>
    <t>188 11643000010000 140</t>
  </si>
  <si>
    <t>192 11643000010000 140</t>
  </si>
  <si>
    <t>008 11690040040000 140</t>
  </si>
  <si>
    <t>288 11690040040000 140</t>
  </si>
  <si>
    <t>415 11690040040000 140</t>
  </si>
  <si>
    <t>283 20202009040000 151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</si>
  <si>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</si>
  <si>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</si>
  <si>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290 20203024040000 151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</si>
  <si>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</si>
  <si>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285 20404020040000 180</t>
  </si>
  <si>
    <t>288 20404020040000 180</t>
  </si>
  <si>
    <t xml:space="preserve">Транспортный налог </t>
  </si>
  <si>
    <t xml:space="preserve">Государственная пошлина по делам, рассматриваемым в судах общей юрисдикции, мировыми судьями </t>
  </si>
  <si>
    <t>Государственная пошлина за государственную регистарацию, а также за совершение прочих юридически значимых действий</t>
  </si>
  <si>
    <t>в том числе:</t>
  </si>
  <si>
    <t>источники внутреннего финансирования бюджета</t>
  </si>
  <si>
    <t>520</t>
  </si>
  <si>
    <t>*** 01000000000000 000</t>
  </si>
  <si>
    <t>из них:</t>
  </si>
  <si>
    <t>000 01020000000000 710</t>
  </si>
  <si>
    <t>000 01020000000000 810</t>
  </si>
  <si>
    <t>000 01030000000000 710</t>
  </si>
  <si>
    <t>000 01030000000000 810</t>
  </si>
  <si>
    <t>000 01060000000000 640</t>
  </si>
  <si>
    <t>000 01060501040000 640</t>
  </si>
  <si>
    <t>000 01060000000000 810</t>
  </si>
  <si>
    <t>000 01060400040000 810</t>
  </si>
  <si>
    <t>Изменение остатков средств</t>
  </si>
  <si>
    <t>700</t>
  </si>
  <si>
    <t>*** 01050000000000 000</t>
  </si>
  <si>
    <t>увеличение остатков средств</t>
  </si>
  <si>
    <t>710</t>
  </si>
  <si>
    <t>*** 01050000000000 510</t>
  </si>
  <si>
    <t>000 01050000000000 510</t>
  </si>
  <si>
    <t>уменьшение остатков средств</t>
  </si>
  <si>
    <t>720</t>
  </si>
  <si>
    <t>*** 01050000000000 610</t>
  </si>
  <si>
    <t>000 01050000000000 610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</si>
  <si>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</si>
  <si>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</si>
  <si>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1050200002000 110</t>
  </si>
  <si>
    <t>10503000010000 110</t>
  </si>
  <si>
    <t xml:space="preserve"> 11301994040000 130</t>
  </si>
  <si>
    <t xml:space="preserve"> 11302994040000 130</t>
  </si>
  <si>
    <t xml:space="preserve"> 11402040040000 410</t>
  </si>
  <si>
    <t xml:space="preserve"> 11705040040000 180</t>
  </si>
  <si>
    <t xml:space="preserve"> 11705000000000 180</t>
  </si>
  <si>
    <t>10102010014000 110</t>
  </si>
  <si>
    <t>10102010015000 110</t>
  </si>
  <si>
    <t>10102020010000 110</t>
  </si>
  <si>
    <t>10102020011000 110</t>
  </si>
  <si>
    <t>10102020012000 110</t>
  </si>
  <si>
    <t>10102020013000 110</t>
  </si>
  <si>
    <t>10502010021000 110</t>
  </si>
  <si>
    <t>10503010012000 110</t>
  </si>
  <si>
    <t>10503010013000 110</t>
  </si>
  <si>
    <t>10503020014000 110</t>
  </si>
  <si>
    <t>10604011024000 110</t>
  </si>
  <si>
    <t>10605000020000 110</t>
  </si>
  <si>
    <t>10605000021000 110</t>
  </si>
  <si>
    <t>10904052040000 110</t>
  </si>
  <si>
    <t>10904052041000 110</t>
  </si>
  <si>
    <t>10904052042000 110</t>
  </si>
  <si>
    <t>10904052043000 110</t>
  </si>
  <si>
    <t>10907032040000 110</t>
  </si>
  <si>
    <t>10907032041000 110</t>
  </si>
  <si>
    <t>10907052040000 110</t>
  </si>
  <si>
    <t>10907052041000 110</t>
  </si>
  <si>
    <t>10907052042000 110</t>
  </si>
  <si>
    <t>11105012040000 120</t>
  </si>
  <si>
    <t>11105024040000 120</t>
  </si>
  <si>
    <t>11105034040000 120</t>
  </si>
  <si>
    <t>11201010010000 120</t>
  </si>
  <si>
    <t>11201010016000 120</t>
  </si>
  <si>
    <t>11201020010000 120</t>
  </si>
  <si>
    <t>11201020016000 120</t>
  </si>
  <si>
    <t>11201030010000 120</t>
  </si>
  <si>
    <t>11201030016000 120</t>
  </si>
  <si>
    <t>11201040010000 120</t>
  </si>
  <si>
    <t>11201040016000 120</t>
  </si>
  <si>
    <t>11301000000000 130</t>
  </si>
  <si>
    <t>11302000000000 130</t>
  </si>
  <si>
    <t>11302064040000 130</t>
  </si>
  <si>
    <t>11402043040000 410</t>
  </si>
  <si>
    <t>11402043040000 440</t>
  </si>
  <si>
    <t>11600000000000 000</t>
  </si>
  <si>
    <t>11603010016000 140</t>
  </si>
  <si>
    <t>11603030016000 140</t>
  </si>
  <si>
    <t>11606000016000 140</t>
  </si>
  <si>
    <t>11621040046000 140</t>
  </si>
  <si>
    <t>11623041040000 140</t>
  </si>
  <si>
    <t>11625000000000 140</t>
  </si>
  <si>
    <t>11628000016000 140</t>
  </si>
  <si>
    <t>11630013010000 140</t>
  </si>
  <si>
    <t>11630013016000 140</t>
  </si>
  <si>
    <t>11633000000000 140</t>
  </si>
  <si>
    <t>11633040040000 140</t>
  </si>
  <si>
    <t>11633040046000 140</t>
  </si>
  <si>
    <t>11635020046000 140</t>
  </si>
  <si>
    <t>11643000010000 140</t>
  </si>
  <si>
    <t>11643000016000 140</t>
  </si>
  <si>
    <t>11690040046000 140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</si>
  <si>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</si>
  <si>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</si>
  <si>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</si>
  <si>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</si>
  <si>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Денежные взыскания (штрафы) за правонарушения в области дорожного движения</t>
  </si>
  <si>
    <t>20201001000000 151</t>
  </si>
  <si>
    <t>20202009000000 151</t>
  </si>
  <si>
    <t>20202009040000 151</t>
  </si>
  <si>
    <t>20202041000000 151</t>
  </si>
  <si>
    <t>20202041040000 151</t>
  </si>
  <si>
    <t>20202051000000 151</t>
  </si>
  <si>
    <t>20202051040000 151</t>
  </si>
  <si>
    <t>20203024040000 151</t>
  </si>
  <si>
    <t>20204034000001 151</t>
  </si>
  <si>
    <t>20204041000000 151</t>
  </si>
  <si>
    <t>20204041040000 151</t>
  </si>
  <si>
    <t>20404000040000 180</t>
  </si>
  <si>
    <t>20404020040000 180</t>
  </si>
  <si>
    <t>Дотации на выравнивание бюджетной обеспеченности</t>
  </si>
  <si>
    <t xml:space="preserve">Субсидии бюджетам на обеспечение жильем молодых семей </t>
  </si>
  <si>
    <t>Субсидии бюджетам на государственную поддержку малого и среднего предпринимательства, включая  крестьянские (фермерские) хозяйства</t>
  </si>
  <si>
    <t>Субсидии бюджетам городских округов на обеспечение мероприятий по капитальному ремонту многоквартирных домов и переселению граждан 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</si>
  <si>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</si>
  <si>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образований на ежемесячное денежное вознаграждение за классное руководство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</si>
  <si>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</si>
  <si>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</si>
  <si>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</si>
  <si>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</si>
  <si>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</si>
  <si>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</si>
  <si>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на реализацию программ и мероприятий по модернизации здравоохранения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</si>
  <si>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</si>
  <si>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</si>
  <si>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20400000000000 180</t>
  </si>
  <si>
    <t>Безвозмездные поступления  от негосударственных организаций в бюджеты городских округов</t>
  </si>
  <si>
    <t>11690040047000 140</t>
  </si>
  <si>
    <t>Прочие поступления от денежных взысканий (штрафов) и иных сумм в возмещение ущерба, зачисляемые в бюджеты городских округов (федеральные казенные учреждения)</t>
  </si>
  <si>
    <t>01000000000000 000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</si>
  <si>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</si>
  <si>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</si>
  <si>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</si>
  <si>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</si>
  <si>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</si>
  <si>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</si>
  <si>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</si>
  <si>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</si>
  <si>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 xml:space="preserve">Уменьшение прочих остатков денежных средств бюджетов 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</si>
  <si>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</si>
  <si>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Исполнение гарантий городских округов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</si>
  <si>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</si>
  <si>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Прочие безвозмездные поступления</t>
  </si>
  <si>
    <t>Прочие безвозмездные поступления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</si>
  <si>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</si>
  <si>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Сумма</t>
  </si>
  <si>
    <t>ВСЕГО</t>
  </si>
  <si>
    <t>Налог на доходы физических лиц</t>
  </si>
  <si>
    <t>Единый налог на вмененный доход для отдельных видов деятельности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</si>
  <si>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</si>
  <si>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</si>
  <si>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</si>
  <si>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182 10502020020000 110</t>
  </si>
  <si>
    <t>182 10503010010000 110</t>
  </si>
  <si>
    <t>Единый сельскохозяйственный налог (за налоговые периоды, истекшие до 1 января 2011 года)</t>
  </si>
  <si>
    <t>182 10503020010000 110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</si>
  <si>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</si>
  <si>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182 10601020040000 110</t>
  </si>
  <si>
    <t>Транспортный налог с организаций</t>
  </si>
  <si>
    <t>182 10604011020000 110</t>
  </si>
  <si>
    <t>Транспортный налог с физических лиц</t>
  </si>
  <si>
    <t>182 10604012020000 110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</si>
  <si>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</si>
  <si>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182 10606012040000 110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</si>
  <si>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</si>
  <si>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182 10606022040000 110</t>
  </si>
  <si>
    <t>182 10803010010000 110</t>
  </si>
  <si>
    <t>283 10807083010000 110</t>
  </si>
  <si>
    <t>Государственная пошлина за выдачу разрешения на установку рекламной конструкции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</si>
  <si>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</si>
  <si>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</si>
  <si>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</si>
  <si>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</si>
  <si>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</si>
  <si>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182 11603010010000 140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</si>
  <si>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</si>
  <si>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182 11603030010000 140</t>
  </si>
  <si>
    <t>182 11606000010000 140</t>
  </si>
  <si>
    <t>322 11621040040000 140</t>
  </si>
  <si>
    <t>009 11625020010000 140</t>
  </si>
  <si>
    <t>009 11625050010000 140</t>
  </si>
  <si>
    <t>321 11625060010000 140</t>
  </si>
  <si>
    <t>141 11628000010000 140</t>
  </si>
  <si>
    <t>388 11628000010000 140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</si>
  <si>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</si>
  <si>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011 11690040040000 140</t>
  </si>
  <si>
    <t>106 11690040040000 140</t>
  </si>
  <si>
    <t>177 11690040040000 140</t>
  </si>
  <si>
    <t>188 11690040040000 140</t>
  </si>
  <si>
    <t>192 11690040040000 140</t>
  </si>
  <si>
    <t>283 11690040040000 140</t>
  </si>
  <si>
    <t>283 11705040040000 180</t>
  </si>
  <si>
    <t>Дотации бюджетам городских округов на выравнивание бюджетной обеспеченности</t>
  </si>
  <si>
    <t>284 20201001040000 151</t>
  </si>
  <si>
    <t>Дотации бюджетам городских округов на поддержку мер по обеспечению сбалансированности бюджетов</t>
  </si>
  <si>
    <t>284 20201003040000 151</t>
  </si>
  <si>
    <t>Субсидии бюджетам городских округов на обеспечение жильем молодых семей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</si>
  <si>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</si>
  <si>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округов на реализацию федеральных целевых программ</t>
  </si>
  <si>
    <t>283 20202077040000 151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</si>
  <si>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</si>
  <si>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городских округов на модернизацию региональных систем общего образования</t>
  </si>
  <si>
    <t>288 20202145040000 151</t>
  </si>
  <si>
    <t>Прочие субсидии бюджетам городских округов</t>
  </si>
  <si>
    <t>283 20202999040000 151</t>
  </si>
  <si>
    <t>284 20202999040000 151</t>
  </si>
  <si>
    <t>285 20202999040000 151</t>
  </si>
  <si>
    <t>287 20202999040000 151</t>
  </si>
  <si>
    <t>288 20202999040000 151</t>
  </si>
  <si>
    <t>285 20203001040000 151</t>
  </si>
  <si>
    <t>283 20203003040000 151</t>
  </si>
  <si>
    <t>285 20203004040000 151</t>
  </si>
  <si>
    <t>285 20203012040000 151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</si>
  <si>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</si>
  <si>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285 20203013040000 151</t>
  </si>
  <si>
    <t>Субвенции бюджетам городских округов на ежемесячное денежное вознаграждение за классное руководство</t>
  </si>
  <si>
    <t>288 20203021040000 151</t>
  </si>
  <si>
    <t>285 20203022040000 151</t>
  </si>
  <si>
    <t>Субвенции бюджетам городских округов на выполнение передаваемых полномочий субъектов Российской Федерации</t>
  </si>
  <si>
    <t>283 20203024040000 151</t>
  </si>
  <si>
    <t>285 20203024040000 151</t>
  </si>
  <si>
    <t>288 20203024040000 151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</si>
  <si>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</si>
  <si>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</si>
  <si>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285 20203027040000 151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</si>
  <si>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</si>
  <si>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288 20203029040000 151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</si>
  <si>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</si>
  <si>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283 21904000040000 151</t>
  </si>
  <si>
    <t>285 21904000040000 151</t>
  </si>
  <si>
    <t>288 21904000040000 151</t>
  </si>
  <si>
    <t>290 21904000040000 151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</si>
  <si>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</si>
  <si>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Налог на имущество физических лиц</t>
  </si>
  <si>
    <t>Земельный налог</t>
  </si>
  <si>
    <t>Налоги на имущество</t>
  </si>
  <si>
    <t>Прочие налоги и сборы (по отмененным местным налогам и сборам)</t>
  </si>
  <si>
    <t>Платежи от государственных и муниципальных унитарных предприятий</t>
  </si>
  <si>
    <t>Плата за негативное воздействие на окружающую среду</t>
  </si>
  <si>
    <t>Невыясненные поступления</t>
  </si>
  <si>
    <t>Прочие неналоговые доходы</t>
  </si>
  <si>
    <t>Дотации бюджетам субъектов Российской Федерации и муниципальных образований</t>
  </si>
  <si>
    <t>Иные межбюджетные трансферты</t>
  </si>
  <si>
    <t>182 10102010010000 110</t>
  </si>
  <si>
    <t>182 10102030010000 110</t>
  </si>
  <si>
    <t>182 10102040010000 110</t>
  </si>
  <si>
    <t>182 10502010020000 110</t>
  </si>
  <si>
    <t>Единый налог на вмененный доход для отдельных видов деятельности (за налоговые периоды, истекшие до 1 января 2011 года)</t>
  </si>
  <si>
    <t>10102030010000 110</t>
  </si>
  <si>
    <t>10102030011000 110</t>
  </si>
  <si>
    <t>10102030012000 110</t>
  </si>
  <si>
    <t>10102030013000 110</t>
  </si>
  <si>
    <t>10102040010000 110</t>
  </si>
  <si>
    <t>10102040011000 110</t>
  </si>
  <si>
    <t>10500000000000 000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</si>
  <si>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</si>
  <si>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</si>
  <si>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</si>
  <si>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Доходы от возмещения ущерба при возникновении страховых случаев</t>
  </si>
  <si>
    <t>Прочие поступления от денежных взысканий (штрафов) и иных сумм в возмещение ущерба</t>
  </si>
  <si>
    <t>тыс.руб.</t>
  </si>
  <si>
    <t>Единый сельскохозяйственный налог</t>
  </si>
  <si>
    <t>Налог на игорный бизнес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</si>
  <si>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</si>
  <si>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Код бюджетной классификации 
Российской Федерации</t>
  </si>
  <si>
    <t>10000000000000 000</t>
  </si>
  <si>
    <t>10100000000000 000</t>
  </si>
  <si>
    <t>10102000010000 110</t>
  </si>
  <si>
    <t>10102010010000 110</t>
  </si>
  <si>
    <t>10102010011000 110</t>
  </si>
  <si>
    <t>10102010012000 110</t>
  </si>
  <si>
    <t>10102010013000 110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</si>
  <si>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</si>
  <si>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</si>
  <si>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</si>
  <si>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10502010020000 110</t>
  </si>
  <si>
    <t>Единый налог на вмененный доход для отдельных видов деятельности (сумма платежа)</t>
  </si>
  <si>
    <t>Единый налог на вмененный доход для отдельных видов деятельности (пени, проценты)</t>
  </si>
  <si>
    <t>10502010022000 110</t>
  </si>
  <si>
    <t>Единый налог на вмененный доход для отдельных видов деятельности (взыскания)</t>
  </si>
  <si>
    <t>10502010023000 110</t>
  </si>
  <si>
    <t>Единый налог на вмененный доход для отдельных видов деятельности (прочие поступления)</t>
  </si>
  <si>
    <t>10502010024000 110</t>
  </si>
  <si>
    <t>10502020020000 110</t>
  </si>
  <si>
    <t>Единый налог на вмененный доход для отдельных видов деятельности (за налоговые периоды, истекшие до 1 января 2011 года) (сумма платежа)</t>
  </si>
  <si>
    <t>10502020021000 110</t>
  </si>
  <si>
    <t>Единый налог на вмененный доход для отдельных видов деятельности (за налоговые периоды, истекшие до 1 января 2011 года) (пени, проценты)</t>
  </si>
  <si>
    <t>10502020022000 110</t>
  </si>
  <si>
    <t>Единый налог на вмененный доход для отдельных видов деятельности (за налоговые периоды, истекшие до 1 января 2011 года) (взыскания)</t>
  </si>
  <si>
    <t>10502020023000 110</t>
  </si>
  <si>
    <t>Единый налог на вмененный доход для отдельных видов деятельности (за налоговые периоды, истекшие до 1 января 2011 года) (прочие поступления)</t>
  </si>
  <si>
    <t>10502020024000 110</t>
  </si>
  <si>
    <t>10503010010000 110</t>
  </si>
  <si>
    <t>Единый сельскохозяйственный налог (сумма платежа)</t>
  </si>
  <si>
    <t>10503010011000 110</t>
  </si>
  <si>
    <t>10503020010000 110</t>
  </si>
  <si>
    <t>Единый сельскохозяйственный налог (за налоговые периоды, истекшие до 1 января 2011 года) (сумма платежа)</t>
  </si>
  <si>
    <t>10503020011000 110</t>
  </si>
  <si>
    <t>Единый сельскохозяйственный налог (за налоговые периоды, истекшие до 1 января 2011 года) (пени, проценты)</t>
  </si>
  <si>
    <t>10503020012000 110</t>
  </si>
  <si>
    <t>10600000000000 000</t>
  </si>
  <si>
    <t>10601000000000 110</t>
  </si>
  <si>
    <t>10601020040000 110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</si>
  <si>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платежа)</t>
  </si>
  <si>
    <t>10601020041000 110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</si>
  <si>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(пени, проценты)</t>
  </si>
  <si>
    <t>10601020042000 110</t>
  </si>
  <si>
    <t>10604000020000 110</t>
  </si>
  <si>
    <t>10604011020000 110</t>
  </si>
  <si>
    <t>Транспортный налог с организаций (сумма платежа)</t>
  </si>
  <si>
    <t>10604011021000 110</t>
  </si>
  <si>
    <t>Транспортный налог с организаций (пени, проценты)</t>
  </si>
  <si>
    <t>10604011022000 110</t>
  </si>
  <si>
    <t>Транспортный налог с организаций (взыскания)</t>
  </si>
  <si>
    <t>10604011023000 110</t>
  </si>
  <si>
    <t>10604012020000 110</t>
  </si>
  <si>
    <t>Транспортный налог с физических лиц (сумма платежа)</t>
  </si>
  <si>
    <t>10604012021000 110</t>
  </si>
  <si>
    <t>Транспортный налог с физических лиц (пени, проценты)</t>
  </si>
  <si>
    <t>10604012022000 110</t>
  </si>
  <si>
    <t>Транспортный налог с физических лиц (взыскания)</t>
  </si>
  <si>
    <t>10604012023000 110</t>
  </si>
  <si>
    <t>10606000000000 110</t>
  </si>
  <si>
    <t>10606012040000 110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</si>
  <si>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 (сумма платежа)</t>
  </si>
  <si>
    <t>10606012041000 110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</si>
  <si>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 (пени, проценты)</t>
  </si>
  <si>
    <t>10606012042000 110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</si>
  <si>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 (взыскания)</t>
  </si>
  <si>
    <t>10606012043000 110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</si>
  <si>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</si>
  <si>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10606022040000 110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</si>
  <si>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 (сумма платежа)</t>
  </si>
  <si>
    <t>10606022041000 110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</si>
  <si>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 (пени, проценты)</t>
  </si>
  <si>
    <t>10606022042000 110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</si>
  <si>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 (взыскания)</t>
  </si>
  <si>
    <t>10606022043000 110</t>
  </si>
  <si>
    <t>10800000000000 000</t>
  </si>
  <si>
    <t>10803000010000 110</t>
  </si>
  <si>
    <t>10803010010000 110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</si>
  <si>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платежа)</t>
  </si>
  <si>
    <t>10803010011000 110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</si>
  <si>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</si>
  <si>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10803010014000 110</t>
  </si>
  <si>
    <t>10807000010000 110</t>
  </si>
  <si>
    <t>10807083010000 110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</si>
  <si>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 (сумма платежа)</t>
  </si>
  <si>
    <t>10807083011000 110</t>
  </si>
  <si>
    <t>10807150010000 110</t>
  </si>
  <si>
    <t>Государственная пошлина за выдачу разрешения на установку рекламной конструкции (сумма платежа)</t>
  </si>
  <si>
    <t>10807150011000 110</t>
  </si>
  <si>
    <t>10807173010000 110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</si>
  <si>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(сумма платежа)</t>
  </si>
  <si>
    <t>10807173011000 110</t>
  </si>
  <si>
    <t>10900000000000 000</t>
  </si>
  <si>
    <t>10904000000000 110</t>
  </si>
  <si>
    <t>Земельный налог (по обязательствам, возникшим до 1 января 2006 года), мобилизуемый на территориях городских округов (сумма платежа)</t>
  </si>
  <si>
    <t>Земельный налог (по обязательствам, возникшим до 1 января 2006 года), мобилизуемый на территориях городских округов (пени, проценты)</t>
  </si>
  <si>
    <t>10907000000000 110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</si>
  <si>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(сумма платежа)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</si>
  <si>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</si>
  <si>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государственную регистрацию актов гражданского состояния</t>
  </si>
  <si>
    <t>11406024040000 430</t>
  </si>
  <si>
    <t>11603000000000 140</t>
  </si>
  <si>
    <t>11603010010000 140</t>
  </si>
  <si>
    <t>11603030010000 140</t>
  </si>
  <si>
    <t>11606000010000 140</t>
  </si>
  <si>
    <t>11608000010000 140</t>
  </si>
  <si>
    <t>11621000000000 140</t>
  </si>
  <si>
    <t>11621040040000 140</t>
  </si>
  <si>
    <t>11623000000000 140</t>
  </si>
  <si>
    <t>11625020010000 140</t>
  </si>
  <si>
    <t>11625050010000 140</t>
  </si>
  <si>
    <t>11625060010000 140</t>
  </si>
  <si>
    <t>11628000010000 140</t>
  </si>
  <si>
    <t>11630000010000 140</t>
  </si>
  <si>
    <t>Суммы по искам о возмещении вреда, причиненного окружающей среде</t>
  </si>
  <si>
    <t>11635000000000 140</t>
  </si>
  <si>
    <t>11635020040000 140</t>
  </si>
  <si>
    <t>11690000000000 140</t>
  </si>
  <si>
    <t>11690040040000 140</t>
  </si>
  <si>
    <t>11700000000000 000</t>
  </si>
  <si>
    <t>11701000000000 180</t>
  </si>
  <si>
    <t>11701040040000 180</t>
  </si>
  <si>
    <t>20000000000000 000</t>
  </si>
  <si>
    <t>20200000000000 000</t>
  </si>
  <si>
    <t>20201000000000 151</t>
  </si>
  <si>
    <t>20201001040000 151</t>
  </si>
  <si>
    <t>Дотации бюджетам на поддержку мер по обеспечению сбалансированности бюджетов</t>
  </si>
  <si>
    <t>20201003000000 151</t>
  </si>
  <si>
    <t>20201003040000 151</t>
  </si>
  <si>
    <t>20202000000000 151</t>
  </si>
  <si>
    <t>20202008000000 151</t>
  </si>
  <si>
    <t>20202008040000 151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</si>
  <si>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</si>
  <si>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20202077000000 151</t>
  </si>
  <si>
    <t>20202077040000 151</t>
  </si>
  <si>
    <t>20202088000000 151</t>
  </si>
  <si>
    <t>20202088040000 151</t>
  </si>
  <si>
    <t>20202088040001 151</t>
  </si>
  <si>
    <t>20202089000000 151</t>
  </si>
  <si>
    <t>20202089040000 151</t>
  </si>
  <si>
    <t>20202089040001 151</t>
  </si>
  <si>
    <t>Субсидии бюджетам на модернизацию региональных систем общего образования</t>
  </si>
  <si>
    <t>20202145000000 151</t>
  </si>
  <si>
    <t>20202145040000 151</t>
  </si>
  <si>
    <t>20202999000000 151</t>
  </si>
  <si>
    <t>20202999040000 151</t>
  </si>
  <si>
    <t>Субвенции бюджетам субъектов Российской Федерации и муниципальных образований</t>
  </si>
  <si>
    <t>20203000000000 151</t>
  </si>
  <si>
    <t>Субвенции бюджетам на оплату жилищно-коммунальных услуг отдельным категориям граждан</t>
  </si>
  <si>
    <t>20203001000000 151</t>
  </si>
  <si>
    <t>20203001040000 151</t>
  </si>
  <si>
    <t>Субвенции бюджетам на государственную регистрацию актов гражданского состояния</t>
  </si>
  <si>
    <t>20203003000000 151</t>
  </si>
  <si>
    <t>20203003040000 151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</si>
  <si>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</si>
  <si>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20203004000000 151</t>
  </si>
  <si>
    <t>20203004040000 151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</si>
  <si>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</si>
  <si>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20203012000000 151</t>
  </si>
  <si>
    <t>20203012040000 151</t>
  </si>
  <si>
    <t>20203013000000 151</t>
  </si>
  <si>
    <t>20203013040000 151</t>
  </si>
  <si>
    <t>20203021000000 151</t>
  </si>
  <si>
    <t>20203021040000 151</t>
  </si>
  <si>
    <t>20203022000000 151</t>
  </si>
  <si>
    <t>20203022040000 151</t>
  </si>
  <si>
    <t>20203024000000 151</t>
  </si>
  <si>
    <t>20203026000000 151</t>
  </si>
  <si>
    <t>20203026040000 151</t>
  </si>
  <si>
    <t>20203027000000 151</t>
  </si>
  <si>
    <t>20203027040000 151</t>
  </si>
  <si>
    <t>20203029000000 151</t>
  </si>
  <si>
    <t>20203029040000 151</t>
  </si>
  <si>
    <t>20204000000000 151</t>
  </si>
  <si>
    <t>20204025000000 151</t>
  </si>
  <si>
    <t>20204025040000 151</t>
  </si>
  <si>
    <t>20204034000000 151</t>
  </si>
  <si>
    <t>20204034040001 151</t>
  </si>
  <si>
    <t>20700000000000 000</t>
  </si>
  <si>
    <t>20704000040000 180</t>
  </si>
  <si>
    <t>Поступления от денежных пожертвований, предоставляемых негосударственными организациями получателям средств бюджетов городских округов</t>
  </si>
  <si>
    <t/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</si>
  <si>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</si>
  <si>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Плата за выбросы загрязняющих веществ в атмосферный воздух стационарными объектами (федеральные государственные органы)</t>
  </si>
  <si>
    <t>Плата за выбросы загрязняющих веществ в атмосферный воздух передвижными объектами (федеральные государственные органы)</t>
  </si>
  <si>
    <t>Плата за сбросы загрязняющих веществ в водные объекты (федеральные государственные органы)</t>
  </si>
  <si>
    <t>Плата за размещение отходов производства и потребления (федеральные государственные органы)</t>
  </si>
  <si>
    <t>Суммы по искам о возмещении вреда, причиненного окружающей среде, подлежащие зачислению в бюджеты городских округов (федеральные государственные органы)</t>
  </si>
  <si>
    <t>Прочие поступления от денежных взысканий (штрафов) и иных сумм в возмещение ущерба, зачисляемые в бюджеты городских округов (федеральные государственные органы)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</si>
  <si>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(федеральные государственные органы)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</si>
  <si>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 (федеральные государственные органы)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</si>
  <si>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</si>
  <si>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(пени, проценты)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</si>
  <si>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(взыскания)</t>
  </si>
  <si>
    <t>Единый сельскохозяйственный налог (пени, проценты)</t>
  </si>
  <si>
    <t>Единый сельскохозяйственный налог (взыскания)</t>
  </si>
  <si>
    <t>Единый сельскохозяйственный налог (за налоговые периоды, истекшие до 1 января 2011 года) (прочие поступления)</t>
  </si>
  <si>
    <t>Транспортный налог с организаций (прочие поступления)</t>
  </si>
  <si>
    <t>Налог на игорный бизнес (сумма платежа)</t>
  </si>
  <si>
    <t>Земельный налог (по обязательствам, возникшим до 1 января 2006 года), мобилизуемый на территориях городских округов (взыскания)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</si>
  <si>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(федеральные государственные органы)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</si>
  <si>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(федеральные государственные органы)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</si>
  <si>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</si>
  <si>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</si>
  <si>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</si>
  <si>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</si>
  <si>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</si>
  <si>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Межбюджетные трансферты, передаваемые бюджетам городских округов,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</si>
  <si>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 (федеральные государственные органы)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</si>
  <si>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</si>
  <si>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Земельный налог (по обязательствам, возникшим до 1 января 2006 года), мобилизуемый на территориях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</si>
  <si>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</si>
  <si>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Прочие местные налоги и сборы, мобилизуемые на территориях городских округов</t>
  </si>
  <si>
    <t>Доходы от использования имущества, находящегося в государственной и муниципальной собственности</t>
  </si>
  <si>
    <t>Прочие местные налоги и сборы, мобилизуемые на территориях городских округов (сумма платежа)</t>
  </si>
  <si>
    <t>Прочие местные налоги и сборы, мобилизуемые на территориях городских округов (пени, проценты)</t>
  </si>
  <si>
    <t>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</si>
  <si>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</si>
  <si>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</si>
  <si>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</si>
  <si>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</si>
  <si>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</si>
  <si>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11107000000000 120</t>
  </si>
  <si>
    <t>11107014040000 120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</si>
  <si>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</si>
  <si>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11109000000000 120</t>
  </si>
  <si>
    <t>11109040000000 120</t>
  </si>
  <si>
    <t>11109044040000 120</t>
  </si>
  <si>
    <t>11200000000000 000</t>
  </si>
  <si>
    <t>11201000010000 120</t>
  </si>
  <si>
    <t>11300000000000 000</t>
  </si>
  <si>
    <t>11400000000000 000</t>
  </si>
  <si>
    <t>11402000000000 000</t>
  </si>
  <si>
    <t>11406000000000 430</t>
  </si>
  <si>
    <t>Доходы от продажи земельных участков, государственная собственность на которые не разграничена</t>
  </si>
  <si>
    <t>11406010000000 430</t>
  </si>
  <si>
    <t>11406012040000 430</t>
  </si>
  <si>
    <t>11406020000000 430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</si>
  <si>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</si>
  <si>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</si>
  <si>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</si>
  <si>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</si>
  <si>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</si>
  <si>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</si>
  <si>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</si>
  <si>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</si>
  <si>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Суммы по искам о возмещении вреда, причиненного окружающей среде, подлежащие зачислению в бюджеты городских округов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</si>
  <si>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</si>
  <si>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Задолженность и перерасчеты по отмененным налогам, сборам и иным обязательным платежам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</si>
  <si>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</si>
  <si>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</si>
  <si>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</si>
  <si>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</si>
  <si>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</si>
  <si>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Доходы, поступающие в порядке возмещения расходов, понесенных в связи с эксплуатацией имущества городских округов</t>
  </si>
  <si>
    <t>Штрафы, санкции, возмещение ущерба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</si>
  <si>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</si>
  <si>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</si>
  <si>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</si>
  <si>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283 10807150010000 110</t>
  </si>
  <si>
    <t>283 10807173010000 110</t>
  </si>
  <si>
    <t>283 11105012040000 120</t>
  </si>
  <si>
    <t>283 11105024040000 120</t>
  </si>
  <si>
    <t>283 11105034040000 120</t>
  </si>
  <si>
    <t>283 11107014040000 120</t>
  </si>
  <si>
    <t>283 11109044040000 120</t>
  </si>
  <si>
    <t>283 11402043040000 410</t>
  </si>
  <si>
    <t>283 11402043040000 440</t>
  </si>
  <si>
    <t>283 11406012040000 430</t>
  </si>
  <si>
    <t>283 11406024040000 430</t>
  </si>
  <si>
    <t>283 11701040040000 180</t>
  </si>
  <si>
    <t>283 20202008040000 151</t>
  </si>
  <si>
    <t>283 20202041040000 151</t>
  </si>
  <si>
    <t>283 20202051040000 151</t>
  </si>
  <si>
    <t>283 20203026040000 151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</si>
  <si>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</si>
  <si>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182 10504010020000 110</t>
  </si>
  <si>
    <t>Доходы от сдачи в аренду имущества, составляющего казну городских округов (за исключением земельных участков)</t>
  </si>
  <si>
    <t>283 11105074040000 120</t>
  </si>
  <si>
    <t>283 11302064040000 130</t>
  </si>
  <si>
    <t>289 11302994040000 130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</si>
  <si>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 </t>
  </si>
  <si>
    <t>285 11402042040000 410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</si>
  <si>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</si>
  <si>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288 11402042040000 440</t>
  </si>
  <si>
    <t>177 11643000010000 140</t>
  </si>
  <si>
    <t>283 11651020020000 140</t>
  </si>
  <si>
    <t>Денежный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</si>
  <si>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141 11690040040000 140</t>
  </si>
  <si>
    <t>283 20203119040000 151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</si>
  <si>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</si>
  <si>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межбюджетные трансферты, передаваемые бюджетам городских округов</t>
  </si>
  <si>
    <t>Прочие межбюджетные трансферты, передаваемые бюджетам</t>
  </si>
  <si>
    <t>288 20204999040000 151</t>
  </si>
  <si>
    <t>Поступления от денежных пожертвований, предоставляемых физическими лицами получателями средств бюджетов городских округов</t>
  </si>
  <si>
    <t>288 20704020040000 180</t>
  </si>
  <si>
    <t>141 11625050010000 140</t>
  </si>
  <si>
    <t>Доходы бюджетов городских округов от возврата бюджетными учреждениями остатков субсидий прошлых лет</t>
  </si>
  <si>
    <t>288 21804010040000 180</t>
  </si>
  <si>
    <t>289 21804010040000 180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</si>
  <si>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(взыскания)</t>
  </si>
  <si>
    <t>10907032043000 110</t>
  </si>
  <si>
    <t>Прочие местные налоги и сборы, мобилизуемые на территориях городских округов (взыскания)</t>
  </si>
  <si>
    <t>10907052043000 110</t>
  </si>
  <si>
    <t>11105074040000 120</t>
  </si>
  <si>
    <t>11402042040000 440</t>
  </si>
  <si>
    <t>Доходы от реализации имущества, находящегося в оперативном управлвении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</si>
  <si>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(федеральные казенные учреждения)</t>
  </si>
  <si>
    <t>11643000017000 140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</si>
  <si>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</si>
  <si>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11651020020000140</t>
  </si>
  <si>
    <t>Денежные взыскания (штрафы) за нарушение земельного законодательства (федеральные государственные органы)</t>
  </si>
  <si>
    <t>11625060016000 140</t>
  </si>
  <si>
    <t>20203119000000 151</t>
  </si>
  <si>
    <t>20203119040000 151</t>
  </si>
  <si>
    <t>20204999000000 151</t>
  </si>
  <si>
    <t>20204999040000 151</t>
  </si>
  <si>
    <t>Поступления от денежных пожертвований, предоставляемых физическими лицами получателями  средств бюджетов городских округов</t>
  </si>
  <si>
    <t>20704020040000 180</t>
  </si>
  <si>
    <t>20704050040000 150</t>
  </si>
  <si>
    <t>21804000000000 000</t>
  </si>
  <si>
    <t>21804010040000 180</t>
  </si>
  <si>
    <t>Единый сельскохозяйственный налог (за налоговые периоды, истекшие до 1 января 2011 года) (взыскания)</t>
  </si>
  <si>
    <t>10503020013000 110</t>
  </si>
  <si>
    <t>Налог, взимаемый в связи с применением патентной системы налогообложения, зачисляемый в бюджеты городских округов (сумма платежа)</t>
  </si>
  <si>
    <t>Налог, взимаемый в связи с применением патентной системы налогообложения, зачисляемый в бюджеты городских округов (пени и проценты)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</si>
  <si>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(прочие поступления)</t>
  </si>
  <si>
    <t>10807173014000 110</t>
  </si>
  <si>
    <t>283 20704050040000 180</t>
  </si>
  <si>
    <t>283 20202089040000 151</t>
  </si>
  <si>
    <t>283 20202088040000 151</t>
  </si>
  <si>
    <t>288 11301994040000 130</t>
  </si>
  <si>
    <t>10504010020000 110</t>
  </si>
  <si>
    <t xml:space="preserve">Налог, взимаемый в связи с применением патентной системы налогообложения, зачисляемый в бюджеты городских округов </t>
  </si>
  <si>
    <t>10504010021000 110</t>
  </si>
  <si>
    <t>10504010022000 110</t>
  </si>
  <si>
    <t>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</si>
  <si>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</si>
  <si>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Налог, взимаемый в связи с применением патентной системы налогообложения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</si>
  <si>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</si>
  <si>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</si>
  <si>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10606020000000 110</t>
  </si>
  <si>
    <t>10807080010000 110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</si>
  <si>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</si>
  <si>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10807170010000 110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</si>
  <si>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</si>
  <si>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10904050000000 110</t>
  </si>
  <si>
    <t>Земельный налог (по обязательствам, возникшим до 1 января 2006 года)</t>
  </si>
  <si>
    <t>10907030000000 110</t>
  </si>
  <si>
    <t>10907050000000 110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</si>
  <si>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</si>
  <si>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</si>
  <si>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11105020000000 120</t>
  </si>
  <si>
    <t>11105030000000 120</t>
  </si>
  <si>
    <t>11105070000000 120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</si>
  <si>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</si>
  <si>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11107010000000 120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</si>
  <si>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</si>
  <si>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11301990000000 130</t>
  </si>
  <si>
    <t>Прочие доходы от оказания платных услуг (работ)</t>
  </si>
  <si>
    <t>11302060000000 130</t>
  </si>
  <si>
    <t>Доходы, поступающие в порядке возмещения расходов, понесенных в связи с эксплуатацией имущества</t>
  </si>
  <si>
    <t>11302990000000 130</t>
  </si>
  <si>
    <t xml:space="preserve">Прочие доходы от компенсации затрат государства </t>
  </si>
  <si>
    <t>11402042040000 410</t>
  </si>
  <si>
    <t>11402040040000 440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</si>
  <si>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</si>
  <si>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11608010010000 140</t>
  </si>
  <si>
    <t>11608010016000 140</t>
  </si>
  <si>
    <t>11623040040000140</t>
  </si>
  <si>
    <t>11630010010000 140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</si>
  <si>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</si>
  <si>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11651000020000 140</t>
  </si>
  <si>
    <t>21804000040000 180</t>
  </si>
  <si>
    <t>Бюджетных кредиты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</si>
  <si>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</si>
  <si>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 xml:space="preserve">Наименование </t>
  </si>
  <si>
    <t xml:space="preserve"> Наименование </t>
  </si>
  <si>
    <t>000 01 00 00 00 00 0000 000</t>
  </si>
  <si>
    <t>284 01 02 00 00 04 0000 710</t>
  </si>
  <si>
    <t>284 01 02 00 00 04 0000 810</t>
  </si>
  <si>
    <t>284 01 03 01 00 04 0000 710</t>
  </si>
  <si>
    <t>284 01 03 01 00 04 0000 810</t>
  </si>
  <si>
    <t>284 01 05 02 01 04 0000 510</t>
  </si>
  <si>
    <t>284 01 05 02 01 04 0000 610</t>
  </si>
  <si>
    <t>01 00 00 00 00 0000 000</t>
  </si>
  <si>
    <t>01 02 00 00 00 0000 000</t>
  </si>
  <si>
    <t>01 02 00 00 00 0000 700</t>
  </si>
  <si>
    <t>01 02 00 00 04 0000 710</t>
  </si>
  <si>
    <t>01 02 00 00 00 0000 800</t>
  </si>
  <si>
    <t>01 02 00 00 04 0000 810</t>
  </si>
  <si>
    <t>01 03 00 00 00 0000 000</t>
  </si>
  <si>
    <t>01 03 01 00 00 0000 000</t>
  </si>
  <si>
    <t>01 03 01 00 00 0000 700</t>
  </si>
  <si>
    <t>01 03 01 00 04 0000 710</t>
  </si>
  <si>
    <t>01 03 01 00 00 0000 800</t>
  </si>
  <si>
    <t>01 03 01 00 04 0000 810</t>
  </si>
  <si>
    <t>01 05 00 00 00 0000 000</t>
  </si>
  <si>
    <t>01 05 00 00 00 0000 500</t>
  </si>
  <si>
    <t>01 05 02 00 00 0000 500</t>
  </si>
  <si>
    <t>01 05 02 01 00 0000 510</t>
  </si>
  <si>
    <t>01 05 02 01 04 0000 510</t>
  </si>
  <si>
    <t>01 05 00 00 00 0000 600</t>
  </si>
  <si>
    <t>01 05 02 00 00 0000 600</t>
  </si>
  <si>
    <t>01 05 02 01 00 0000 610</t>
  </si>
  <si>
    <t>01 05 02 01 04 0000 610</t>
  </si>
  <si>
    <t xml:space="preserve">Налоги на прибыль, доходы </t>
  </si>
  <si>
    <t xml:space="preserve">Налоговые и неналоговые доходы  </t>
  </si>
  <si>
    <t>Налоги на совокупный доход</t>
  </si>
  <si>
    <t>Государственная пошлина</t>
  </si>
  <si>
    <t>Платежи при пользовании природными ресурсами</t>
  </si>
  <si>
    <t>Доходы от продажи материальных и нематериальных активов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</si>
  <si>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</si>
  <si>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</si>
  <si>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Доходы бюджетов бюджетной системы Российской Федерации от возвратов бюджетами бюджетоной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</si>
  <si>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Возврат остатков субсидий, субвенций и иных межбюджетных трансфертов, имеющих целевое назначение, прошлых лет</t>
  </si>
  <si>
    <t>Доходы бюджета Миасского городского округа за 2014 год 
по кодам классификации доходов бюджетов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</si>
  <si>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</si>
  <si>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</si>
  <si>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</si>
  <si>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</si>
  <si>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</si>
  <si>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</si>
  <si>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денежные взыскания (штрафы) за правонарушения в области дорожного движения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</si>
  <si>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</si>
  <si>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Субсидии бюджетам бюджетной системы Российской Федерации (межбюджетные субсидии)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</si>
  <si>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</si>
  <si>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Межбюджетные трансферты, передаваемые бюджетам городских округов на создание и развитие сети многофункциональных центров предоставления государственных и муниципальных услуг</t>
  </si>
  <si>
    <t>100 10302230010000 110</t>
  </si>
  <si>
    <t>100 10302240010000 110</t>
  </si>
  <si>
    <t>100 10302250010000 110</t>
  </si>
  <si>
    <t>100 10302260010000 110</t>
  </si>
  <si>
    <t>287 11302994040000 130</t>
  </si>
  <si>
    <t>289 11402042040000 410</t>
  </si>
  <si>
    <t>188 11608010010000 140</t>
  </si>
  <si>
    <t>141 11608020010000 140</t>
  </si>
  <si>
    <t>285 11623041040000 140</t>
  </si>
  <si>
    <t>283 11632000040000 140</t>
  </si>
  <si>
    <t>321 11643000010000 140</t>
  </si>
  <si>
    <t>284 11690040040000 140</t>
  </si>
  <si>
    <t>150 11690040040000 140</t>
  </si>
  <si>
    <t>285 11701040040000 180</t>
  </si>
  <si>
    <t>188 11630030010000 140</t>
  </si>
  <si>
    <t>285 11705040040000 180</t>
  </si>
  <si>
    <t>287 20202051040000 151</t>
  </si>
  <si>
    <t>289 20202051040000 151</t>
  </si>
  <si>
    <t>290 20202077040000 151</t>
  </si>
  <si>
    <t>287 20202133040000 151</t>
  </si>
  <si>
    <t>290 20202999040000 151</t>
  </si>
  <si>
    <t>285 20203122040000 151</t>
  </si>
  <si>
    <t>283 20204061040000 151</t>
  </si>
  <si>
    <t>290 20204999040000 151</t>
  </si>
  <si>
    <t>289 20404020040000 180</t>
  </si>
  <si>
    <t>285 21804020040000 180</t>
  </si>
  <si>
    <t>289 21904000040000 151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</si>
  <si>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</si>
  <si>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Прочие денежные взыскания (штрафы) за правонарушения в области дорожного движения
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</si>
  <si>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
</t>
  </si>
  <si>
    <t xml:space="preserve">Межбюджетные трансферты, передаваемые бюджетам городских округов на создание и развитие сети многофункциональных центров предоставления государственных и муниципальных услуг
</t>
  </si>
  <si>
    <t xml:space="preserve">Доходы бюджета Миасского городского округа за 2014 год
по кодам видов доходов, подвидов доходов, 
классификации операций сектора государственного управления, 
относящихся к доходам бюджета
</t>
  </si>
  <si>
    <t>10300000000000 000</t>
  </si>
  <si>
    <t>10302000010000 110</t>
  </si>
  <si>
    <t>10302230010000 110</t>
  </si>
  <si>
    <t>10302240010000 110</t>
  </si>
  <si>
    <t>10302250010000 110</t>
  </si>
  <si>
    <t>10302260010000 110</t>
  </si>
  <si>
    <t>10606022044000 110</t>
  </si>
  <si>
    <t>11608020010000 140</t>
  </si>
  <si>
    <t>11608020016000 140</t>
  </si>
  <si>
    <t>11630030010000 140</t>
  </si>
  <si>
    <t>11630030016000 140</t>
  </si>
  <si>
    <t>11632000040000 140</t>
  </si>
  <si>
    <t>11632000000000 140</t>
  </si>
  <si>
    <t>10504000020000 110</t>
  </si>
  <si>
    <t>10601020045000 110</t>
  </si>
  <si>
    <t>11625050016000 140</t>
  </si>
  <si>
    <t>20202133000000 151</t>
  </si>
  <si>
    <t>20202133040000 151</t>
  </si>
  <si>
    <t>20204061040000 151</t>
  </si>
  <si>
    <t>21804020040000 180</t>
  </si>
  <si>
    <t>20203122000000 151</t>
  </si>
  <si>
    <t>20203122040000 151</t>
  </si>
  <si>
    <t>Источники
финансирования дефицита бюджета  Миасского городского округа за 2014 год 
по кодам классификации источников финансирования дефицитов бюджетов</t>
  </si>
  <si>
    <t xml:space="preserve">Источники
финансирования дефицита областного бюджета за 2014 год
по кодам групп, подгрупп, статей, видов источников 
финансирования дефицитов бюджетов, 
классификации операций сектора государственного управления, 
относящихся к источникам финансирования дефицитов бюджетов
</t>
  </si>
  <si>
    <t xml:space="preserve">Доходы бюджетов городских округов от возврата автономными учреждениями остатков субсидий прошлых лет
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</si>
  <si>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</si>
  <si>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Субсидии бюджетам городских округов на софинансирование капитальных вложений в объекты муниципальной собственности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</si>
  <si>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</si>
  <si>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Налоги на товары (работы, услуги) реализуемые на территории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</si>
  <si>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 (прочие поступления)</t>
  </si>
  <si>
    <t xml:space="preserve">Доходы бюджетов городских округов от возврата автономными учреждениями остатков субсидий прошлых лет
</t>
  </si>
  <si>
    <t>Денежные взыскания (штрафы) за нарушение законодательства в области охраны окружающей среды  (федеральные государственные органы)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</si>
  <si>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</si>
  <si>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(пени, проценты)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</si>
  <si>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(взыскания)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</si>
  <si>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</si>
  <si>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(проценты при нарушении срока возврата)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</si>
  <si>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(сумма платежа)</t>
  </si>
  <si>
    <t>Доходы от продажи земельных участков, находящихся в государственной и муниципальной собственности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</si>
  <si>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 (федеральные государственные органы)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</si>
  <si>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  (федеральные государственные органы)</t>
  </si>
  <si>
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
</t>
  </si>
  <si>
    <t>Денежные взыскания (штрафы) за  нарушение правил перевозки крупногабаритных и тяжеловесных грузов по автомобильным дорогам общего пользования местного значения городских округов (федеральные государственные органы)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</si>
  <si>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</si>
  <si>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 (федеральные государственные органы)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</si>
  <si>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</si>
  <si>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Субсидии бюджетам на реализацию федеральных целевых программ</t>
  </si>
  <si>
    <t>Прочие субсидии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</si>
  <si>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</si>
  <si>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20204061000000 151</t>
  </si>
  <si>
    <t xml:space="preserve">Межбюджетные трансферты, передаваемые бюджетам на создание и развитие сети многофункциональных центров предоставления государственных и муниципальных услуг
</t>
  </si>
  <si>
    <t>Безвозмездные поступления от негосударственных организаций</t>
  </si>
  <si>
    <t>Источники внутреннего финансирования дефицитов бюджетов</t>
  </si>
  <si>
    <t xml:space="preserve">Увеличение прочих остатков денежных средств бюджетов 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</si>
  <si>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</si>
  <si>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Субсидии бюджетам городских округов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</si>
  <si>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</si>
  <si>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Доходы бюджетов городских округов от возврата организациями остатков субсидий прошлых лет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</si>
  <si>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</si>
  <si>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Субсидии бюджетам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</si>
  <si>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Субсидии бюджетам на софинансирование капитальных вложений в объекты государственной (муниципальной) собственности</t>
  </si>
  <si>
    <t>Прочие денежные взыскания (штрафы) за правонарушения в области дорожного движения (федеральные государственные органы)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</si>
  <si>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  (федеральные государственные органы)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</si>
  <si>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</si>
  <si>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(проценты при нарушении срока возврата)</t>
  </si>
  <si>
    <t>РАСПРЕДЕЛЕНИЕ БЮДЖЕТНЫХ АССИГНОВАНИЙ НА 2014 ГОД</t>
  </si>
  <si>
    <t>ПО РАЗДЕЛАМ И ПОДРАЗДЕЛАМ, ЦЕЛЕВЫМ СТАТЬЯМ И ВИДАМ</t>
  </si>
  <si>
    <t>РАСХОДОВ КЛАССИФИКАЦИИ РАСХОДОВ БЮДЖЕТА</t>
  </si>
  <si>
    <t>МИАССКОГО ГОРОДСКОГО ОКРУГА</t>
  </si>
  <si>
    <t>Наименование</t>
  </si>
  <si>
    <t>Коды бюджетной  классификации</t>
  </si>
  <si>
    <t>Исполнено</t>
  </si>
  <si>
    <t xml:space="preserve">% </t>
  </si>
  <si>
    <t>ведомство</t>
  </si>
  <si>
    <t>раздел</t>
  </si>
  <si>
    <t>подраздел</t>
  </si>
  <si>
    <t>целевая статья</t>
  </si>
  <si>
    <t>вид расходов (группы)</t>
  </si>
  <si>
    <t>на 2014 год  (тыс. руб.)</t>
  </si>
  <si>
    <t>исполнения (%)</t>
  </si>
  <si>
    <t>Общегосударственные вопросы</t>
  </si>
  <si>
    <t>01</t>
  </si>
  <si>
    <t>Функционирование высшего должностного лица субъекта РФ и органа местного самоуправления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</si>
  <si>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</si>
  <si>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</si>
  <si>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002 00 00</t>
  </si>
  <si>
    <t>Глава муниципального образования</t>
  </si>
  <si>
    <t>002 03 00</t>
  </si>
  <si>
    <t>Расходы на выплаты персоналу в целях обеспечения выполнения функций муниципальными органами, казенными учреждениями</t>
  </si>
  <si>
    <t>100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</si>
  <si>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</si>
  <si>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03</t>
  </si>
  <si>
    <t>Центральный аппарат</t>
  </si>
  <si>
    <t xml:space="preserve"> 01 </t>
  </si>
  <si>
    <t>002 04 00</t>
  </si>
  <si>
    <t>Закупка товаров, работ и услуг для муниципальных нужд</t>
  </si>
  <si>
    <t>200</t>
  </si>
  <si>
    <t>Депутаты представительного органа муниципального образования</t>
  </si>
  <si>
    <t>002 12 00</t>
  </si>
  <si>
    <t>Выполнение функций органами местного самоуправления</t>
  </si>
  <si>
    <t>500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</si>
  <si>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</si>
  <si>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04</t>
  </si>
  <si>
    <t>Расходы за счет субвенций из областного бюджета на организацию работы комиссии по делам несовершеннолетних и защите их прав</t>
  </si>
  <si>
    <t>002 04 58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</si>
  <si>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</si>
  <si>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002 04 97</t>
  </si>
  <si>
    <t>Лицензирование розничной продажи алкогольной продукции за счет субвенций из областного бюджета</t>
  </si>
  <si>
    <t>002 04 98</t>
  </si>
  <si>
    <t>Реализация переданных государственных полномочий в области охраны труда</t>
  </si>
  <si>
    <t>002 04 99</t>
  </si>
  <si>
    <t>Глава местной администрации (исполнительно-распорядительного органа муниципального образования)</t>
  </si>
  <si>
    <t>002 08 00</t>
  </si>
  <si>
    <t>Судебная система</t>
  </si>
  <si>
    <t>05</t>
  </si>
  <si>
    <t>Составление (изменение) списков кандидатов в присяжные заседатели  федеральных судов общей юрисдикции в Российской Федерации</t>
  </si>
  <si>
    <t xml:space="preserve">00 140 00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</si>
  <si>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</si>
  <si>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</si>
  <si>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Организация работы финансовых органов муниципальных образований за счет субсидий из областного бюджета</t>
  </si>
  <si>
    <t>002 04 60</t>
  </si>
  <si>
    <t>Руководитель контрольно-счетной палаты муниципального образования и его заместители</t>
  </si>
  <si>
    <t>002 25 00</t>
  </si>
  <si>
    <t>Обеспечение проведения выборов и референдумов</t>
  </si>
  <si>
    <t>07</t>
  </si>
  <si>
    <t>020 00 00</t>
  </si>
  <si>
    <t>Проведение выборов в представительные органы муниципального образования</t>
  </si>
  <si>
    <t>020 00 02</t>
  </si>
  <si>
    <t xml:space="preserve">Проведение выборов главы муниципального образования </t>
  </si>
  <si>
    <t>020 00 03</t>
  </si>
  <si>
    <t>Резервные фонды</t>
  </si>
  <si>
    <t>11</t>
  </si>
  <si>
    <t>Резервные фонды местных администраций</t>
  </si>
  <si>
    <t>004 00 00</t>
  </si>
  <si>
    <t>Иные бюджетные ассигнования</t>
  </si>
  <si>
    <t>800</t>
  </si>
  <si>
    <t>Другие общегосударственные вопросы</t>
  </si>
  <si>
    <t>13</t>
  </si>
  <si>
    <t>Общее руководство и управление общими службами и услугами органов местного самоуправления</t>
  </si>
  <si>
    <t>005 00 00</t>
  </si>
  <si>
    <t>Транспортное обеспечение органов местного самоуправления</t>
  </si>
  <si>
    <t>005 01 02</t>
  </si>
  <si>
    <t>Эксплуатация оборудования, помещений, зданий органами местного самоуправления</t>
  </si>
  <si>
    <t>005 02 02</t>
  </si>
  <si>
    <t>Оценка недвижимости, признание прав и регулирование отношений по муниципальной собственности</t>
  </si>
  <si>
    <t>005 02 03</t>
  </si>
  <si>
    <t>Реализация муниципальных функций, связанных с общегосударственным управлением</t>
  </si>
  <si>
    <t>005 03 00</t>
  </si>
  <si>
    <t>Социальное обеспечение и иные выплаты населению</t>
  </si>
  <si>
    <t>300</t>
  </si>
  <si>
    <t>Учреждения культуры, мероприятия в сфере культуры и кинематографии, архивного дела</t>
  </si>
  <si>
    <t>440 00 00</t>
  </si>
  <si>
    <t>Предоставление субсидий бюджетным и автономным учреждениям</t>
  </si>
  <si>
    <t>440 82 00</t>
  </si>
  <si>
    <t>Финансовое обеспечение муниципального задания на оказание государственных услуг</t>
  </si>
  <si>
    <t>440 82 10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</si>
  <si>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</si>
  <si>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</si>
  <si>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и автономным учреждениям на иные цели</t>
  </si>
  <si>
    <t>440 82 20</t>
  </si>
  <si>
    <t>Субсидии бюджетным и автономным учреждениям на текущий ремонт зданий</t>
  </si>
  <si>
    <t>440 82 22</t>
  </si>
  <si>
    <t>Национальная безопасность и правоохранительная деятельность</t>
  </si>
  <si>
    <t>Органы юстиции</t>
  </si>
  <si>
    <t>Руководство и управление в сфере установленных функций</t>
  </si>
  <si>
    <t>001 00 00</t>
  </si>
  <si>
    <t>Реализация полномочий Российской Федерации на государственную регистрацию актов гражданского состояния</t>
  </si>
  <si>
    <t>001 59 30</t>
  </si>
  <si>
    <t>Защита населения и территории от последствий  чрезвычайных ситуаций природного и техногенного характера гражданская оборона</t>
  </si>
  <si>
    <t>09</t>
  </si>
  <si>
    <t>Реализция других функций, связанных с обеспечением национальной безопасности и правоохранительной деятельности</t>
  </si>
  <si>
    <t>070 00 00</t>
  </si>
  <si>
    <t>Резервные фонды исполнительных органов государственной власти субъектов Российской Федерации</t>
  </si>
  <si>
    <t>070 04 00</t>
  </si>
  <si>
    <t>Обеспечение деятельности (оказание услуг) подведомственных казенных учреждений</t>
  </si>
  <si>
    <t>007 99 00</t>
  </si>
  <si>
    <t>Расходы на выплаты персоналу казенных учреждений</t>
  </si>
  <si>
    <t>110</t>
  </si>
  <si>
    <t>Фонд оплаты труда казенных учреждений и взносы по обязательному социальному страхованию</t>
  </si>
  <si>
    <t>111</t>
  </si>
  <si>
    <t>Иные выплаты персоналу казенных учреждений, за исключением фонда оплаты труда</t>
  </si>
  <si>
    <t>112</t>
  </si>
  <si>
    <t>Иные закупки товаров, работ и услуг для обеспечения муниципальных нужд</t>
  </si>
  <si>
    <t>240</t>
  </si>
  <si>
    <t>Прочая закупка товаров, работ и услуг для обеспечения муниципальных нужд</t>
  </si>
  <si>
    <t>244</t>
  </si>
  <si>
    <t>Предупреждение и ликвидация последствий чрезвычайных ситуаций и стихийных бедствий</t>
  </si>
  <si>
    <t>008 00 00</t>
  </si>
  <si>
    <t xml:space="preserve">Мероприятия по предупреждению и ликвидации последствий чрезвычайных ситуаций и стихийных бедствий </t>
  </si>
  <si>
    <t>008 01 00</t>
  </si>
  <si>
    <t>Целевой финансовый резерв для предупреждения и ликвидации чрезвычайных ситуаций</t>
  </si>
  <si>
    <t>008 01 50</t>
  </si>
  <si>
    <t>Мероприятия по гражданской обороне</t>
  </si>
  <si>
    <t>009 00 00</t>
  </si>
  <si>
    <t>Подготовка населения и организаций к действиям в чрезвычайной ситуации в мирное и военное время</t>
  </si>
  <si>
    <t>009 01 00</t>
  </si>
  <si>
    <t xml:space="preserve">Муниципальные программы  </t>
  </si>
  <si>
    <t>795 00 00</t>
  </si>
  <si>
    <t>Муниципальная программа  "Миасс - безопасный город" на 2014-2016 годы</t>
  </si>
  <si>
    <t>795 00 01</t>
  </si>
  <si>
    <t>Национальная экономика</t>
  </si>
  <si>
    <t>Транспорт</t>
  </si>
  <si>
    <t>08</t>
  </si>
  <si>
    <t>Другие мероприятия по реализации муниципальных функций</t>
  </si>
  <si>
    <t>005 15 01</t>
  </si>
  <si>
    <t>Реализация муниципальных функций в области национальной экономики</t>
  </si>
  <si>
    <t>310 00 00</t>
  </si>
  <si>
    <t>Мероприятия в области автомобильного транспорта</t>
  </si>
  <si>
    <t>313 00 00</t>
  </si>
  <si>
    <t>Отдельные мероприятия в области автомобильного транспорта</t>
  </si>
  <si>
    <t>313 02 00</t>
  </si>
  <si>
    <t>Компенсация расходов автотранспортных предприятий, связанных с предоставлением сезонных льгот пенсионерам садоводам, пенсионерам огородникам на автомобильном транспорте городских и пригородных (садовых) маршрутов за счет средств областного бюджета</t>
  </si>
  <si>
    <t>313 02 72</t>
  </si>
  <si>
    <t>Другие виды транспорта</t>
  </si>
  <si>
    <t>317 00 00</t>
  </si>
  <si>
    <t>317 82 00</t>
  </si>
  <si>
    <t>Финансовое обеспечение муниципального задания на оказание муниципальных услуг (выполнение работ)</t>
  </si>
  <si>
    <t>317 82 10</t>
  </si>
  <si>
    <t>Субсидии бюджетным учреждениям</t>
  </si>
  <si>
    <t>610</t>
  </si>
  <si>
    <t>Субсидии бюджетным учреждениям на финансовое обеспечение муниципального (государственного) задания на оказание муниципальных (государственных) услуг (выполнение работ)</t>
  </si>
  <si>
    <t>611</t>
  </si>
  <si>
    <t>Дорожное хозяйство (дорожные фонды)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</si>
  <si>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</si>
  <si>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</si>
  <si>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Прочая закупка товаров, работ и услуг для обеспечения муниципальных нужд (дорожный фонд)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</si>
  <si>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</si>
  <si>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</si>
  <si>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</si>
  <si>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314 00 00</t>
  </si>
  <si>
    <t>Отдельные мероприятия по землеустройству и землепользованию</t>
  </si>
  <si>
    <t>314 03 00</t>
  </si>
  <si>
    <t>314 82 00</t>
  </si>
  <si>
    <t>314 82 10</t>
  </si>
  <si>
    <t>Реализация государственных функций в области национальной экономики</t>
  </si>
  <si>
    <t>340 00 00</t>
  </si>
  <si>
    <t>Субсидии местным бюджетам на завершение работ по созданию сети многофункциональных центров предоставления государственных и муниципальных услуг</t>
  </si>
  <si>
    <t>340 53 92</t>
  </si>
  <si>
    <t>340 82 00</t>
  </si>
  <si>
    <t>340 82 10</t>
  </si>
  <si>
    <t>Другие субсидии бюджетным и автономным учреждениям на иные цели</t>
  </si>
  <si>
    <t>340 82 20</t>
  </si>
  <si>
    <t>340 82 24</t>
  </si>
  <si>
    <t>Субсидии на государственную поддержку малого и среднего предпринимательства, включая крестьянские (фермерские) хозяйства, в рамках подпрограммы "Развитие малого и среднего предпринимательства" государственной программы Российской Федерации "Экономическое развитие и инновационная экономика"</t>
  </si>
  <si>
    <t>345 50 64</t>
  </si>
  <si>
    <t>Муниципальная программа "Поддержки и развития малого и среднего предпринимательства в Миасском городском округе на 2014-2015 годы"</t>
  </si>
  <si>
    <t>795 00 03</t>
  </si>
  <si>
    <t>Муниципальная программа "Внедрение спутниковых навигационных технологий с использованием системы ГЛОНАСС в Миасском городском округе на 2014-2015гг."</t>
  </si>
  <si>
    <t>795 00 47</t>
  </si>
  <si>
    <t>Национальный проект "Доступное и комфортное жилье - гражданам России" на территории Миасского городского округа на 2011-2015 годы.</t>
  </si>
  <si>
    <t>795 19 00</t>
  </si>
  <si>
    <t>Подпрограмма "Подготовка земельных участков для освоения в целях жилищного строительства"</t>
  </si>
  <si>
    <t>795 19 12</t>
  </si>
  <si>
    <t>Муниципальная программа "Капитальное строительство на территории Миасского городского округа на 2014-2016 годы"</t>
  </si>
  <si>
    <t>795 25 00</t>
  </si>
  <si>
    <t>Жилищно-коммунальное хозяйство</t>
  </si>
  <si>
    <t>Жилищное хозяйство</t>
  </si>
  <si>
    <t>Обеспечение мероприятий по капитальному ремонту многоквартирных домов,  переселению граждан из аварийного жилищного фонда и модернизации систем коммунальной инфраструктуры</t>
  </si>
  <si>
    <t>098 00 00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</si>
  <si>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 содействия реформированию жилищно-коммунального хозяйства</t>
  </si>
  <si>
    <t>098 95 00</t>
  </si>
  <si>
    <t>Обеспечение мероприятий по переселению граждан из аварийного жилищного фонда</t>
  </si>
  <si>
    <t>098 95 02</t>
  </si>
  <si>
    <t>Капитальные вложения в объекты недвижимого имущества муниципальной собственности</t>
  </si>
  <si>
    <t>400</t>
  </si>
  <si>
    <t xml:space="preserve">Обеспечение мероприятий по капитальному ремонту многоквартирных домов,  переселению граждан из аварийного жилищного фонда и модернизации систем коммунальной инфраструктуры за счет средств бюджетов </t>
  </si>
  <si>
    <t>098 96 00</t>
  </si>
  <si>
    <t>Обеспечение мероприятий по капитальному ремонту многоквартирных домов</t>
  </si>
  <si>
    <t>098 96 01</t>
  </si>
  <si>
    <t>098 96 02</t>
  </si>
  <si>
    <t>Бюджетные инвестиции</t>
  </si>
  <si>
    <t>098 01 04</t>
  </si>
  <si>
    <t>003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</si>
  <si>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</si>
  <si>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098 02 00</t>
  </si>
  <si>
    <t xml:space="preserve">Обеспечение мероприятий по капитальному ремонту многоквартирных домов за счет средств бюджетов </t>
  </si>
  <si>
    <t>098 02 01</t>
  </si>
  <si>
    <t>Субсидии юридическим лицам</t>
  </si>
  <si>
    <t>006</t>
  </si>
  <si>
    <t>Субсидии юридическим лицам на капитальный ремонт многоквартирных домов</t>
  </si>
  <si>
    <t>910</t>
  </si>
  <si>
    <t>Бюджетные инвестиции в объекты капитального строительства, не включенные в целевые программы</t>
  </si>
  <si>
    <t>102 00 00</t>
  </si>
  <si>
    <t>Бюджетные инвестиции в объекты капитального строительства, собственности муниципальных образований</t>
  </si>
  <si>
    <t>102 01 02</t>
  </si>
  <si>
    <t>Обеспечение мероприятий по переселению граждан из аварийного жилищного фонда за счет средств бюджетов</t>
  </si>
  <si>
    <t>098 02 02</t>
  </si>
  <si>
    <t>Субсидии бюджетным и автономным учреждениям на финансовое обеспечение муниципального задания на оказание муниципальных услуг (выполнение работ)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</si>
  <si>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</si>
  <si>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098 02 04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</si>
  <si>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</si>
  <si>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</si>
  <si>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</si>
  <si>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</si>
  <si>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Капитальный ремонт государственного жилищного фонда субъектов РФ и муниципального жилищного фонда</t>
  </si>
  <si>
    <t>350 02 00</t>
  </si>
  <si>
    <t>Региональные целевые программы</t>
  </si>
  <si>
    <t>522 00 00</t>
  </si>
  <si>
    <t>Областная целевая программа профилактики правонарушений и усилия борьбы с преступностью в Челябинской области на 2006-2008 годы"</t>
  </si>
  <si>
    <t>522 12 00</t>
  </si>
  <si>
    <t>Областная целевая программа по реализации национального проекта "Доступное и комфортное жилье - гражданам России" в Челябинской обл.</t>
  </si>
  <si>
    <t>522 19 00</t>
  </si>
  <si>
    <t>Подпрограмма "Мероприятия по переселению граждан из жилищного фонда, признанного непригодным для проживания"</t>
  </si>
  <si>
    <t>522 19 13</t>
  </si>
  <si>
    <t>Проведение капитального ремонта многоквартирных домов</t>
  </si>
  <si>
    <t>522 19 16</t>
  </si>
  <si>
    <t xml:space="preserve">ОАП "Капитальный ремонт многоквартирных домов в Челябинской области на 2008-2011 гг. </t>
  </si>
  <si>
    <t>522 21 00</t>
  </si>
  <si>
    <t>ОАП "Капитальный ремонт многоквартирных домов в Челябинской области на 2008-2011 гг. за счет средств Фонда реформирования ЖКХ</t>
  </si>
  <si>
    <t>522 21 22</t>
  </si>
  <si>
    <t>ОАП "Капитальный ремонт многоквартирных домов в Челябинской области на 2008-2011 гг. за счет средств областного бюджета</t>
  </si>
  <si>
    <t>522 21 23</t>
  </si>
  <si>
    <t>Капитальный ремонт государственного жилищного фонда субъектов Российской Федерации и муниципального жилищного фонда</t>
  </si>
  <si>
    <t>Целевые программы муниципальных образований</t>
  </si>
  <si>
    <t>Целевая "Программа энергосбережения и повышения энергетической эффективности бюджетных организаций Миасского городского округа на 2011-2020 годы"</t>
  </si>
  <si>
    <t>795 00 27</t>
  </si>
  <si>
    <t>Программа  "Лифт МГО на 2008-2010"</t>
  </si>
  <si>
    <t>795 00 08</t>
  </si>
  <si>
    <t>Национальный проект "Доступное и комфортное жилье - гражданам России" на территории МГО на 2006-2010 гг.</t>
  </si>
  <si>
    <t xml:space="preserve">795 19 00 </t>
  </si>
  <si>
    <t>Подпрограмма "Обеспечение земельных участков объектами коммунальной инфраструктуры"</t>
  </si>
  <si>
    <t>795 19 13</t>
  </si>
  <si>
    <t>Программа "Капитальное строительство на территории Миасского городского округа на 2009-2011 годы"</t>
  </si>
  <si>
    <t>Коммунальное хозяйство</t>
  </si>
  <si>
    <t>Государственные программы Челябинской области</t>
  </si>
  <si>
    <t>544 00 00</t>
  </si>
  <si>
    <t>Государственная программа Челябинской области "Обеспечение доступным и комфортным жильем граждан Российской Федерации" в Челябинской области на 2014 - 2020 годы</t>
  </si>
  <si>
    <t>544 07 00</t>
  </si>
  <si>
    <t>Подпрограмма "Модернизация объектов коммунальной инфраструктуры"</t>
  </si>
  <si>
    <t>544 07 02</t>
  </si>
  <si>
    <t>Бюджетные инвестиции в объекты капитального строительства государственной (муниципальной) собственности</t>
  </si>
  <si>
    <t xml:space="preserve">Поддержка коммунального хозяйства </t>
  </si>
  <si>
    <t>651  00 00</t>
  </si>
  <si>
    <t>Мероприятия в области коммунального хозяйства</t>
  </si>
  <si>
    <t>651 05 00</t>
  </si>
  <si>
    <t>Расходы на оплату задолженности по договорам 2013 года</t>
  </si>
  <si>
    <t>655 00 10</t>
  </si>
  <si>
    <t>Муниципальнае программы</t>
  </si>
  <si>
    <t>Муниципальная  программа "Организация мероприятий и создание условий  для содержания объектов инженерной инфраструктуры на территории Миасского городского округа на 2013 - 2015 годы"</t>
  </si>
  <si>
    <t>795 00 79</t>
  </si>
  <si>
    <t>Муниципальная программа "Организация мероприятий и создание условий для обеспечения жизнедеятельности Миасского городского округа в 2014 году"</t>
  </si>
  <si>
    <t>795 00 82</t>
  </si>
  <si>
    <t>МП по реализации НП "Доступное и комфортное жилье - гражданам России"  на территории МГО на 2014-2020 г.г., подпрограмма "Модернизация объектов коммунальной инфраструктуры"</t>
  </si>
  <si>
    <t>795 19 11</t>
  </si>
  <si>
    <t>Капитальные вложения в объекты недвижимого имущества
муниципальной собственности</t>
  </si>
  <si>
    <t>Благоустройство</t>
  </si>
  <si>
    <t>600 00 00</t>
  </si>
  <si>
    <t>Уличное освещение</t>
  </si>
  <si>
    <t>600 01 00</t>
  </si>
  <si>
    <t>Озеленение</t>
  </si>
  <si>
    <t>600 03 00</t>
  </si>
  <si>
    <t>Прочие мероприятия по благоустройству
городских округов и поселений</t>
  </si>
  <si>
    <t>600 05 00</t>
  </si>
  <si>
    <t>Организация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</si>
  <si>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600 05 91</t>
  </si>
  <si>
    <t>Муниципальная программа "Снос и обрезка сухих, аварийных , больных деревьев, посадка деревьев и кустарников на территории МГО на 2011-2013 годы"</t>
  </si>
  <si>
    <t>795 00 69</t>
  </si>
  <si>
    <t>Муниципальная программа "Регулирование численности безнадзорных собак на территории Миасского городского округа на 2014-2016гг."</t>
  </si>
  <si>
    <t>795 00 81</t>
  </si>
  <si>
    <t>Другие вопросы в области жилищно-коммунального хозяйства</t>
  </si>
  <si>
    <t xml:space="preserve">Муниципальная программа улучшения водоснабжения частного сектора МГО на 2013 - 2015 годы  </t>
  </si>
  <si>
    <t>795 00 21</t>
  </si>
  <si>
    <t>Муниципальная  программа "Чистая вода" на территории МГО на 2014-2020 г.г.</t>
  </si>
  <si>
    <t>795 00 28</t>
  </si>
  <si>
    <t>Муниципальная программа "Обеспечение безопасности гидротехнических сооружений на территории Миасского городского округа на 2014-2015 годы"</t>
  </si>
  <si>
    <t xml:space="preserve">05 </t>
  </si>
  <si>
    <t>795 00 29</t>
  </si>
  <si>
    <t>МП "Капитальное строительство на территории Миасского городского округа на 2014-2016 годы"</t>
  </si>
  <si>
    <t>Охрана окружающей  среды</t>
  </si>
  <si>
    <t>Природоохранные учреждения</t>
  </si>
  <si>
    <t>006 00 00</t>
  </si>
  <si>
    <t>006 99 00</t>
  </si>
  <si>
    <t>Другие вопросы в области охраны окружающей среды</t>
  </si>
  <si>
    <t>МП "Экология Миасского городского округа 2014-2016гг"</t>
  </si>
  <si>
    <t>795 00 22</t>
  </si>
  <si>
    <t>Образование</t>
  </si>
  <si>
    <t>Дошкольное образование</t>
  </si>
  <si>
    <t>Детские дошкольные учреждения</t>
  </si>
  <si>
    <t>420 00 00</t>
  </si>
  <si>
    <t>Предоставление субсидий бюджетным и автономным организациям</t>
  </si>
  <si>
    <t>420 82 00</t>
  </si>
  <si>
    <t>Расходы за счет субвенций из областного бюджета на получение общедоступного и бесплатного дошкольного образования в муниципальных дошкольных образовательных организациях на финансовое обеспечение муниципального задания на оказание государственых услуг (выполнение работ)</t>
  </si>
  <si>
    <t>420 82 01</t>
  </si>
  <si>
    <t>420 82 10</t>
  </si>
  <si>
    <t>420 82 20</t>
  </si>
  <si>
    <t>420 82 22</t>
  </si>
  <si>
    <t>Субсидии бюджетным и автономным учреждениям на приобретение оборудования</t>
  </si>
  <si>
    <t>420 82 23</t>
  </si>
  <si>
    <t>420 82 24</t>
  </si>
  <si>
    <t>420 99 00</t>
  </si>
  <si>
    <t>Расходы за счет субвенций из областного бюджета на получение общедоступного и бесплатного дошкольного образования в муниципальных дошкольных образовательных организациях</t>
  </si>
  <si>
    <t>420 99 01</t>
  </si>
  <si>
    <t>Государственная программа  Челябинской области  "Развитие образования в Челябинской области" на 2014 год</t>
  </si>
  <si>
    <t>544 29 00</t>
  </si>
  <si>
    <t>Государственная программа Челябинской области "Поддержка и развитие дошкольного образования в Челябинской области" на 2014 год</t>
  </si>
  <si>
    <t>544 40 00</t>
  </si>
  <si>
    <t>Предоставление субсидий бюджетным и автономным учреждениям и иным некоммерческим организациям</t>
  </si>
  <si>
    <t>Муниципальные программы</t>
  </si>
  <si>
    <t>Муниципальная программа "Поддержка и  развитие дошкольного образования в МГО на 2014-2015гг."</t>
  </si>
  <si>
    <t>795 00 42</t>
  </si>
  <si>
    <t>Муниципальная программа "Безопасность образовательных организаций Миасского городского округа на 2014-2015 годы"</t>
  </si>
  <si>
    <t>795 00 43</t>
  </si>
  <si>
    <t>Муниципальная программа "Программа развития образования в Миасском городском округе на 2014-2015 годы"</t>
  </si>
  <si>
    <t>795 00 45</t>
  </si>
  <si>
    <t>Общее образование</t>
  </si>
  <si>
    <t>Школы-детские сады, школы начальные, неполные средние и средние</t>
  </si>
  <si>
    <t>421 00 00</t>
  </si>
  <si>
    <t>421 82 00</t>
  </si>
  <si>
    <t>421 82 10</t>
  </si>
  <si>
    <t>421 82 20</t>
  </si>
  <si>
    <t>421 82 22</t>
  </si>
  <si>
    <t>Другие субсидии бюджетным и автономным учреждениям на иные цели.</t>
  </si>
  <si>
    <t>421 82 24</t>
  </si>
  <si>
    <t>Обеспечение продуктами питания детей из малообеспеченных семей и детей с нарушениями здоровья, обучающихся в муниципальных образовательных учреждениях за счет субсидии из областного бюджета</t>
  </si>
  <si>
    <t>421 82 59</t>
  </si>
  <si>
    <t xml:space="preserve">Расходы за счет субвенций местным бюджетам на обеспечение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</t>
  </si>
  <si>
    <t>421 82 88</t>
  </si>
  <si>
    <t>421 99 00</t>
  </si>
  <si>
    <t>421 99 59</t>
  </si>
  <si>
    <t>421 99 88</t>
  </si>
  <si>
    <t>Организации по внешкольной работе с детьми</t>
  </si>
  <si>
    <t xml:space="preserve">423 00 00 </t>
  </si>
  <si>
    <t>423 82 00</t>
  </si>
  <si>
    <t>Расходы за счет субсидий из областного бюджета на выплату ежемесячной надбавки к заработной плате молодым специалистам и оказание единовременной материальной помощи молодым специалистам</t>
  </si>
  <si>
    <t>423 82 01</t>
  </si>
  <si>
    <t>612</t>
  </si>
  <si>
    <t>Финансовое обеспечение муниципального задания на оказание муниципальных услуг ( выполнение работ)</t>
  </si>
  <si>
    <t>423 82 10</t>
  </si>
  <si>
    <t>423 82 20</t>
  </si>
  <si>
    <t>Субсидии бюджетным и автономным учреждениям на текущий ремонт здания</t>
  </si>
  <si>
    <t>423 82 22</t>
  </si>
  <si>
    <t>423 82 24</t>
  </si>
  <si>
    <t>Детские дома</t>
  </si>
  <si>
    <t>424 00 00</t>
  </si>
  <si>
    <t>424 99 00</t>
  </si>
  <si>
    <t>Расходы за счет субвенций из областного бюджета на социальную поддержку детей-сирот и детей, оставшихся без попечения родителей, находящихся в муниципальных образовательных учреждениях для детей-сирот и детей, оставшихся без попечения родителей</t>
  </si>
  <si>
    <t>424 99 75</t>
  </si>
  <si>
    <t xml:space="preserve">Специальные (коррекционные) учреждения </t>
  </si>
  <si>
    <t>433 00 00</t>
  </si>
  <si>
    <t>433 99 00</t>
  </si>
  <si>
    <t>433 99 01</t>
  </si>
  <si>
    <t>Расходы за счет субвенции из областного бюджета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</si>
  <si>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433 99 82</t>
  </si>
  <si>
    <t>Мероприятия в области образования</t>
  </si>
  <si>
    <t>436 00 00</t>
  </si>
  <si>
    <t>Государственная поддержка в сфере образования</t>
  </si>
  <si>
    <t>436 01 00</t>
  </si>
  <si>
    <t>Расходы за счет субвенций из областного бюджета на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</t>
  </si>
  <si>
    <t>436 01 73</t>
  </si>
  <si>
    <t>Реализация мероприятий федеральной целевой программы "Культура России (2012-2018 годы)"</t>
  </si>
  <si>
    <t>440 50 14</t>
  </si>
  <si>
    <t>Государственная программа Челябинской области "Развитие образования в Челябинской области" на 2014-2015 годы</t>
  </si>
  <si>
    <t>Муниципальная программа "программа развития образования в Миасском городском округе на 2014-2015 годы"</t>
  </si>
  <si>
    <t>Молодежная политика и оздоровление детей</t>
  </si>
  <si>
    <t>070 05 00</t>
  </si>
  <si>
    <t>Выполнение функций бюджетными учреждениями</t>
  </si>
  <si>
    <t>001</t>
  </si>
  <si>
    <t>Мероприятия в сфере образования</t>
  </si>
  <si>
    <t>022</t>
  </si>
  <si>
    <t>Организационно-воспитательная работа с молодежью</t>
  </si>
  <si>
    <t>431 00 00</t>
  </si>
  <si>
    <t>Организация и осуществление мероприятий по работе с детьми и молодежью за счет субсидий из областного бюджета</t>
  </si>
  <si>
    <t>431 01 39</t>
  </si>
  <si>
    <t>431 99 00</t>
  </si>
  <si>
    <t xml:space="preserve">Мероприятия по проведению оздоровительной кампании детей </t>
  </si>
  <si>
    <t>432 00 00</t>
  </si>
  <si>
    <t>Мероприятия по проведению оздоровительной кампании детей, за исключением детей, находящихся в трудной жизненной ситуации</t>
  </si>
  <si>
    <t>432 01 00</t>
  </si>
  <si>
    <t>Расходы на организацию отдыха детей в лагерях с дневным пребыванием, в загородных лагерях, проведению походов и культурно-массовых мероприятий для детей</t>
  </si>
  <si>
    <t>432 01 71</t>
  </si>
  <si>
    <t>Выполнение функций казенными учреждениями</t>
  </si>
  <si>
    <t>Расходы на организацию отдыха детей в лагерях с дневным пребыванием, в загородных лагерях, проведению походов и культурно-массовых мероприятий для детей за счет средств субсидий из областного бюджета</t>
  </si>
  <si>
    <t>432 01 72</t>
  </si>
  <si>
    <t>Государственная программа Челябинской области "Повышение эффективности реализации молодежной политики Челябинской области" на 2014 год</t>
  </si>
  <si>
    <t>544 25 00</t>
  </si>
  <si>
    <t>Подпрограмма "Патриотическое воспитание молодых граждан Челябинской области" на 2014 год</t>
  </si>
  <si>
    <t>544 25 01</t>
  </si>
  <si>
    <t>Муниципальная программа "Противодействие злоупотреблению наркотическими средствами и их незаконному обороту в миасском городском округе на 2014-2015гг."</t>
  </si>
  <si>
    <t>795 00 41</t>
  </si>
  <si>
    <t>Муниципальная программа "Молодежь Миасса на 2014-2016 годы"</t>
  </si>
  <si>
    <t>795 00 70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</si>
  <si>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</si>
  <si>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</si>
  <si>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</si>
  <si>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</si>
  <si>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 xml:space="preserve">795 25 00 </t>
  </si>
  <si>
    <t>Культура, кинематография</t>
  </si>
  <si>
    <t xml:space="preserve">Культура </t>
  </si>
  <si>
    <t>440 99 00</t>
  </si>
  <si>
    <t>Предоставление субсидий бюджетным  и автономным учреждениям</t>
  </si>
  <si>
    <t xml:space="preserve">Субсидии бюджетным и автономным учреждениям на финансовое обеспечение муниципального задания на оказание муниципальных услуг (выполнение работ) </t>
  </si>
  <si>
    <t>440 82 23</t>
  </si>
  <si>
    <t>Субсидии бюджетным и автономным учреждениям на  иные цели</t>
  </si>
  <si>
    <t>440 82 24</t>
  </si>
  <si>
    <t>Ремонт и противопожарные мероприятия в учреждениях культуры муниципальных образований за счет субсидий из областного бюджета</t>
  </si>
  <si>
    <t>902</t>
  </si>
  <si>
    <t>Расходы на оплату ТЭР, услуг водоснабжения, водоотведения, потребляемых МБУ и эл.энергии, расходуемой на уличное освещение за счет субсидий из областного  бюджета</t>
  </si>
  <si>
    <t>440 99 68</t>
  </si>
  <si>
    <t>Музей и постоянные выставки</t>
  </si>
  <si>
    <t>441 00 00</t>
  </si>
  <si>
    <t>441 82 00</t>
  </si>
  <si>
    <t>441 82 10</t>
  </si>
  <si>
    <t>441 82 20</t>
  </si>
  <si>
    <t>441 82 22</t>
  </si>
  <si>
    <t>441 82 23</t>
  </si>
  <si>
    <t>441 82 24</t>
  </si>
  <si>
    <t>Библиотеки</t>
  </si>
  <si>
    <t>442 00 00</t>
  </si>
  <si>
    <t>442 99 00</t>
  </si>
  <si>
    <t>Расходы на выплату библиотечным работникам лечебного пособия и ежемесячной надбавки к заработной плате за выслугу лет за счет субсидий из областного бюджета</t>
  </si>
  <si>
    <t>442 99 70</t>
  </si>
  <si>
    <t>Комплектование книжных фондов библиотек муниципальных образований</t>
  </si>
  <si>
    <t>450 06 00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</si>
  <si>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</si>
  <si>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450 06 03</t>
  </si>
  <si>
    <t>Муниципальная целевая программа "Энергосбережение и повышение энергетической эффективности Миасского городского округа на 2011-2020 годы"</t>
  </si>
  <si>
    <t xml:space="preserve">Другие вопросы в области культуры, кинематографии </t>
  </si>
  <si>
    <t>Мероприятия по поддержке и развитию культуры, искусства, кинематографии средств массовой информации и архивного дела</t>
  </si>
  <si>
    <t>023</t>
  </si>
  <si>
    <t xml:space="preserve">Муниципальная целевая программа "Безопасность учреждений культуры" на 2013-2015 годы </t>
  </si>
  <si>
    <t>795 00 52</t>
  </si>
  <si>
    <t xml:space="preserve">Мероприятия по поддержке и развитию культуры, искусства, кинематографии, средств массовой информации и архивного дела
</t>
  </si>
  <si>
    <t>Программа "Культура. Искусство. Творчество." на 2014-2016гг.</t>
  </si>
  <si>
    <t>795 00 53</t>
  </si>
  <si>
    <t>Здравоохранение</t>
  </si>
  <si>
    <t>Стационарная медицинская помощь</t>
  </si>
  <si>
    <t>Больницы, клиники, госпитали, МСЧ</t>
  </si>
  <si>
    <t>470 00 00</t>
  </si>
  <si>
    <t>470 82 00</t>
  </si>
  <si>
    <t>470 82 20</t>
  </si>
  <si>
    <t>470 82 23</t>
  </si>
  <si>
    <t>470 82 24</t>
  </si>
  <si>
    <t>Финансовое обеспечение государственного задания на оказание государственных услуг (выполнение работ)</t>
  </si>
  <si>
    <t>470 82 30</t>
  </si>
  <si>
    <t>Компенсация расходов, связанных с оказанием в 2014 году медицинскими организациями, подведомственными органам исполнительной власти субъектов Российской Федерации и органам местного самоуправления, гражданам Украины и лицам без гражданства медицинской помощи и проведением профилактических прививок, включенных в календарь профилактических прививок по эпидемическим показаниям</t>
  </si>
  <si>
    <t>520 54 22</t>
  </si>
  <si>
    <t>Амбулаторная помощь</t>
  </si>
  <si>
    <t>Поликлиники, амбулатории, диагностические центры</t>
  </si>
  <si>
    <t>471 00 00</t>
  </si>
  <si>
    <t>471 82 00</t>
  </si>
  <si>
    <t>471 82 20</t>
  </si>
  <si>
    <t>471 82 22</t>
  </si>
  <si>
    <t>471 82 23</t>
  </si>
  <si>
    <t>471 82 24</t>
  </si>
  <si>
    <t>471 82 30</t>
  </si>
  <si>
    <t>Медицинская помощь в дневных стационарах</t>
  </si>
  <si>
    <t>Скорая медицинская помощь</t>
  </si>
  <si>
    <t>477 82 00</t>
  </si>
  <si>
    <t>477 82 20</t>
  </si>
  <si>
    <t>477 82 23</t>
  </si>
  <si>
    <t>477 82 30</t>
  </si>
  <si>
    <t>Другие вопросы в области здравоохранения</t>
  </si>
  <si>
    <t>Учреждения, обеспечивающие предоставление услуг в сфере здравоохранения</t>
  </si>
  <si>
    <t>469 00 00</t>
  </si>
  <si>
    <t>469 99 00</t>
  </si>
  <si>
    <t>Муниципальная программа " Развитие здравоохранения Миасского городского округа на 2014 год и плановый период 2015 и 2016 годов"</t>
  </si>
  <si>
    <t>795 00 38</t>
  </si>
  <si>
    <t>Социальная политика</t>
  </si>
  <si>
    <t>10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</si>
  <si>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</si>
  <si>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</si>
  <si>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</si>
  <si>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</si>
  <si>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</si>
  <si>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Социальное обслуживание населения</t>
  </si>
  <si>
    <t>Учреждения социального обслуживания населения</t>
  </si>
  <si>
    <t>507 00 00</t>
  </si>
  <si>
    <t>Расходы за счет субвенций из областного бюджета на содержание учреждений социального обслуживания населения</t>
  </si>
  <si>
    <t>507 99 00</t>
  </si>
  <si>
    <t>Расходы за счет бюджета округа на содержание учреждений социального обслуживания населения</t>
  </si>
  <si>
    <t>507 99 01</t>
  </si>
  <si>
    <t>508 00 00</t>
  </si>
  <si>
    <t>508 99 00</t>
  </si>
  <si>
    <t>Расходы за счет субвенции из областного бюджета на содержание учреждений социального обслуживания населения</t>
  </si>
  <si>
    <t>508 99 80</t>
  </si>
  <si>
    <t>Социальное обеспечение населения</t>
  </si>
  <si>
    <t>Федеральные целевые программы</t>
  </si>
  <si>
    <t>100 00 00</t>
  </si>
  <si>
    <t>Федеральная целевая программа " Жилище"</t>
  </si>
  <si>
    <t>100 50 00</t>
  </si>
  <si>
    <t>Субсидии на меропрития подпрограммы "Обеспечение жильем молодых семей" Федеральной целевой программы "Жилище" на 2011-2015 годы</t>
  </si>
  <si>
    <t>100 50 20</t>
  </si>
  <si>
    <t>Социальная помощь</t>
  </si>
  <si>
    <t>505 00 00</t>
  </si>
  <si>
    <t>Расходы за счет субвенции из областного бюджета на предоставление гражданам субсидий на оплату жилого помещения и коммунальных услуг</t>
  </si>
  <si>
    <t>505 48 00</t>
  </si>
  <si>
    <t>Оплата жилищно-коммунальных услуг отдельным категориям граждан</t>
  </si>
  <si>
    <t>505 52 50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</si>
  <si>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</si>
  <si>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505 52 80</t>
  </si>
  <si>
    <t xml:space="preserve"> Государственные пособия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</si>
  <si>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>505 53 80</t>
  </si>
  <si>
    <t>Меры социальной поддержки граждан</t>
  </si>
  <si>
    <t>505 63 65</t>
  </si>
  <si>
    <t>Предоставление субсидий бюджетным,
автономным учреждениям и иным некоммерческим организациям</t>
  </si>
  <si>
    <t>Реализация мер социальной поддержки отдельных категорий граждан</t>
  </si>
  <si>
    <t>505 75 00</t>
  </si>
  <si>
    <t>Ежемесячное пособие по уходу за ребенком в возрасте от полутора до трех лет (Закон Челябинской области "О ежемесячном пособии по уходу за ребенком в возрасте от полутора до трех лет")</t>
  </si>
  <si>
    <t>505 75 08</t>
  </si>
  <si>
    <t>Ежемесячное пособие на ребенка (Закон Челябинской области "О ежемесячном пособи на ребенка")</t>
  </si>
  <si>
    <t>505 75 10</t>
  </si>
  <si>
    <t>Расходы за счет субвенции из областного бюджета на обеспечение мер социальной поддержки ветеранов труда и тружеников тыла по Закону Челябинской области "О мерах социальной поддержки ветеранов Челябинской области" (ежемесячная денежная выплата)</t>
  </si>
  <si>
    <t>505 75 22</t>
  </si>
  <si>
    <t>Расходы за счет субвенции из областного бюджета на обеспечение мер социальной поддержки ветеранов труда и тружеников тыла по Закону Челябинской области "О мерах социальной поддержки ветеранов Челябинской области" (компенсация расходов на оплату жилых помещений и коммнальных услуг)</t>
  </si>
  <si>
    <t>505 75 25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</si>
  <si>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 по Закону Челябинской области "О мерах социальной поддержки жертв политических репрессий в Челябинской области (ежемесячная денежная выплата)</t>
  </si>
  <si>
    <t>505 75 32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</si>
  <si>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 по Закону Челябинской области "О мерах социальной поддержки жертв политических репрессий в Челябинской области (компенсация расходов на оплату жилых помещений и коммунальных услуг)</t>
  </si>
  <si>
    <t>505 75 35</t>
  </si>
  <si>
    <t>Расходы за счет субвенции из областного бюджета на обеспечение мер социальной поддержки граждан, имеющих звание "Ветерана труда Челябинской области" (ежемесячная денежная выплата)</t>
  </si>
  <si>
    <t>505 75 42</t>
  </si>
  <si>
    <t>Расходы за счет субвенции из областного бюджета на обеспечение дополнительных мер социальной защиты ветеранов в Челябинской области по Закону Челябинской области "О дополнительных мерах социальной защиты ветеранов в Челябинской области" (компенсация расходов на оплату жилых помещений и коммунальных услуг)</t>
  </si>
  <si>
    <t>505 75 51</t>
  </si>
  <si>
    <t>Расходы за счет субвенции из областного бюджета на обеспечение дополнительных мер социальной защиты ветеранов в Челябинской области "О дополнительных мерах социальной защиты ветеранов в Челябинской области" (компенсационные выплаты за пользование услугами связи)</t>
  </si>
  <si>
    <t>505 75 53</t>
  </si>
  <si>
    <t>Расходы за счет субвенции из областного бюджета на обеспечение мер социальной поддержки граждан, работающих и проживающих в сельских населенных пунктах и рабочих поселках Челябинской области</t>
  </si>
  <si>
    <t>505 75 60</t>
  </si>
  <si>
    <t>Расходы за счет субвенции из областного бюджета на выплату областного единовременного пособия при рождении ребенка</t>
  </si>
  <si>
    <t>505 75 70</t>
  </si>
  <si>
    <t xml:space="preserve">Расходы за счет субвенции из областного бюджета на возмещение стоимости услуг по погребению и выплату социального пособия на погребение </t>
  </si>
  <si>
    <t>505 75 80</t>
  </si>
  <si>
    <t>Расходы за счет субвенции из областного бюджета на ежемесячную денежную выплату на оплату жилья и коммунальных услуг многодетной семье</t>
  </si>
  <si>
    <t>505 75 90</t>
  </si>
  <si>
    <t>Адресная субсидия гражданам в связи с ростом платы за коммунальные услуги</t>
  </si>
  <si>
    <t>505 78 00</t>
  </si>
  <si>
    <t>Компенсация затрат родителей (законных представителей) детей – инвалидов в части организации обучения по основным общеобразовательным программам на дому.</t>
  </si>
  <si>
    <t>505 86 00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</si>
  <si>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</si>
  <si>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</si>
  <si>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</si>
  <si>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514 01 00</t>
  </si>
  <si>
    <t>Госудаственная программа Челябинской области "Обеспечение доступным и комфортным жильем граждан Российской Федерации" в Челябинской области на 2014-2020гг.</t>
  </si>
  <si>
    <t>Подпрограмма "Оказание молодым семьям господдержки для улучшения жил.условий"</t>
  </si>
  <si>
    <t>544 07 04</t>
  </si>
  <si>
    <t xml:space="preserve">Муниципальная программа "Доступная среда на 2014-2015 годы" </t>
  </si>
  <si>
    <t>795 00 80</t>
  </si>
  <si>
    <t>Национальный проект "Доступное и комфортное жилье - гражданам России" на территории МГО на 2011-2015 гг.</t>
  </si>
  <si>
    <t>795 19 14</t>
  </si>
  <si>
    <t>Охрана семьи и детства</t>
  </si>
  <si>
    <t>Федеральный закон от 21 декабря 1996 года №159-ФЗ "О дополнительных гарантиях по социальной поддержке детей-сирот и детей, оставшихся без попечения родителей"</t>
  </si>
  <si>
    <t>505 21 00</t>
  </si>
  <si>
    <t>Обеспечение жилыми помещениями  детей-сирот и детей, оставшихся без попечения родителей при наличии судебных решений о предоставлении жилых помещений по договорам социального найма, вынесенных  до 1 января 2013 года и вступивших в законную силу</t>
  </si>
  <si>
    <t>505 21 03</t>
  </si>
  <si>
    <t xml:space="preserve">Бюджетные инвестиции </t>
  </si>
  <si>
    <t>410</t>
  </si>
  <si>
    <t>Бюджетные инвестиции на приобретение объектов
недвижимого имущества в муниципальную собственность</t>
  </si>
  <si>
    <t>412</t>
  </si>
  <si>
    <t xml:space="preserve">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</si>
  <si>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505 21 04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</si>
  <si>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на 2014 год</t>
  </si>
  <si>
    <t>505 50 82</t>
  </si>
  <si>
    <t>Иные  безвозмездные и безвозвратные перечисления</t>
  </si>
  <si>
    <t>520 00 00</t>
  </si>
  <si>
    <t>Компенсация в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</t>
  </si>
  <si>
    <t xml:space="preserve">520 10 00 </t>
  </si>
  <si>
    <t>Содержание ребенка в семье опекуна и приемной семье, а также вознаграждение, причитающееся приемному родителю</t>
  </si>
  <si>
    <t>520 13 00</t>
  </si>
  <si>
    <t>Выплаты приемной семье на содержание подопечных детей</t>
  </si>
  <si>
    <t>520 13 11</t>
  </si>
  <si>
    <t>Вознаграждение, причитающееся приемному родителю</t>
  </si>
  <si>
    <t>520 13 12</t>
  </si>
  <si>
    <t>Содержание ребенка в семье опекуна</t>
  </si>
  <si>
    <t>520 13 76</t>
  </si>
  <si>
    <t>Другие вопросы в области социальной политики</t>
  </si>
  <si>
    <t>Расходы на выплаты персоналу в целях обеспечения
выполнения функций муниципальными органами, казенными учреждениями</t>
  </si>
  <si>
    <t>Расходы на осуществление органами местного самоуправления переданных государственных полномочий по предоставлению гражданам субсидий</t>
  </si>
  <si>
    <t>002 04 34</t>
  </si>
  <si>
    <t xml:space="preserve">Организация работы органов управления социальной защиты населения муниципальных образований </t>
  </si>
  <si>
    <t>002 04 46</t>
  </si>
  <si>
    <t>Расходы за счет субвенции из областного бюджета на организацию и осуществление деятельности по опеке и попечительству</t>
  </si>
  <si>
    <t>002 04 74</t>
  </si>
  <si>
    <t>Расходы на реализацию мероприятий по обеспечению своевременной и полной выплаты заработной платы</t>
  </si>
  <si>
    <t>655 00 20</t>
  </si>
  <si>
    <t>Муниципальная программа "Оптимизация функций государственного (муниципального) управления в Миасском городском округе и повышение эффективности их обеспечения" на 2014-2016 годы</t>
  </si>
  <si>
    <t>795 00 67</t>
  </si>
  <si>
    <t>Физическая культура и спорт</t>
  </si>
  <si>
    <t xml:space="preserve">Физическая культура </t>
  </si>
  <si>
    <t>Реализация государственных функций в области физической культуры и спорта</t>
  </si>
  <si>
    <t>487 00 00</t>
  </si>
  <si>
    <t>487 99 00</t>
  </si>
  <si>
    <t>Обеспечение деятельности (оказание услуг) подведомственных казенных учреждений в области физической культуры и спорта</t>
  </si>
  <si>
    <t>487 99 01</t>
  </si>
  <si>
    <t>Муниципальная  программа "Развитие физической культуры и спорта в Миасском городском округе на 2012-2016 годы"</t>
  </si>
  <si>
    <t>795 00 71</t>
  </si>
  <si>
    <t>Муниципальная целевая программа "Содержание, ремонт и реконструкция спортивных сооружений Миасского городского округа в 2012-2015гг."</t>
  </si>
  <si>
    <t>795 00 74</t>
  </si>
  <si>
    <t>Массовый спорт</t>
  </si>
  <si>
    <t>Реализация мероприятий государственной программы Российской федерации "Доступная среда" на 2011-2015 годы</t>
  </si>
  <si>
    <t>514 50 27</t>
  </si>
  <si>
    <t>Государственная программа Челябинской области "Развитие физической культуры и спорта в Челябинской области" на 2014 год</t>
  </si>
  <si>
    <t>544 16 00</t>
  </si>
  <si>
    <t>Подпрограмма "Развитие физической культуры, массового спорта и спорта высших достижений" на 2014 год</t>
  </si>
  <si>
    <t>544 16 01</t>
  </si>
  <si>
    <t>Подпрограмма "Развитие адаптивной физической культуры и спорта" на 2014 год</t>
  </si>
  <si>
    <t>544 16 02</t>
  </si>
  <si>
    <t>Государственная программа Челябинской области "Доступная среда" на 2014-2015 годы</t>
  </si>
  <si>
    <t>544 22 00</t>
  </si>
  <si>
    <t>Спорт высших достижений</t>
  </si>
  <si>
    <t>Физкультурно-оздоровительная работа и спортивные мероприятия</t>
  </si>
  <si>
    <t>512 00 00</t>
  </si>
  <si>
    <t>Оказание адресной финансовой поддержки спортивным организациям, лсуществляющий подготовку спортивного резерва для сборных команд РФ</t>
  </si>
  <si>
    <t>512 50 81</t>
  </si>
  <si>
    <t>Другие вопросы в области физической культуры и спорта</t>
  </si>
  <si>
    <t>Муниципальная целевая программа " Капитальное строительство на территории Миасского городского округа на 2012-2014 годы"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</si>
  <si>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</si>
  <si>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</si>
  <si>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</si>
  <si>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</si>
  <si>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Обслуживание государственного и муниципального долга</t>
  </si>
  <si>
    <t>00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</si>
  <si>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</si>
  <si>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</si>
  <si>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</si>
  <si>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</si>
  <si>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</si>
  <si>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Обслуживание муниципального долга</t>
  </si>
  <si>
    <t>ВСЕГО РАСХОДОВ</t>
  </si>
  <si>
    <t>за 2014 год           (тыс. руб.)</t>
  </si>
  <si>
    <t>Приложение №3</t>
  </si>
  <si>
    <t>Миасского городского округа</t>
  </si>
  <si>
    <t>от                             №</t>
  </si>
  <si>
    <t xml:space="preserve"> </t>
  </si>
  <si>
    <t>ВЕДОМСТВЕННАЯ СТРУКТУРА</t>
  </si>
  <si>
    <t xml:space="preserve">РАСХОДОВ  БЮДЖЕТА  МИАССКОГО ГОРОДСКОГО ОКРУГА </t>
  </si>
  <si>
    <t>НА 2014 ГОД</t>
  </si>
  <si>
    <t>Главные распорядители, наименование БК</t>
  </si>
  <si>
    <t>Коды ведомственной классификации</t>
  </si>
  <si>
    <t>на 2014 год                 (тыс. руб.)</t>
  </si>
  <si>
    <t xml:space="preserve"> Собрание депутатов Миасского городского округа</t>
  </si>
  <si>
    <t>291</t>
  </si>
  <si>
    <t xml:space="preserve">01 </t>
  </si>
  <si>
    <t>Контрольно - Счетная палата Миасского городского округа</t>
  </si>
  <si>
    <t>292</t>
  </si>
  <si>
    <t>Администрация Миасского городского округа</t>
  </si>
  <si>
    <t>283</t>
  </si>
  <si>
    <t>007 00 00</t>
  </si>
  <si>
    <t>Муниципальная целевая программа "Пожарная безопасность Миасского городского округа на 2011-2013гг"</t>
  </si>
  <si>
    <t>795 00 68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</si>
  <si>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</si>
  <si>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</si>
  <si>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</si>
  <si>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098 01 00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</si>
  <si>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</si>
  <si>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098 01 01</t>
  </si>
  <si>
    <t xml:space="preserve">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</si>
  <si>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098 01 02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</si>
  <si>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Фонд содействия реформированию жилищно-коммунально</t>
  </si>
  <si>
    <t>Национальный проект "Доступное и комфортное жилье - гражданам России" на территории МГО на 2011-2015гг.</t>
  </si>
  <si>
    <t xml:space="preserve">Подпрограмма "Модернизация объектов коммунальной инфраструктуры" </t>
  </si>
  <si>
    <t>Охрана объектов растительного и животного мира и среды их обитания</t>
  </si>
  <si>
    <t>МП "Экология Миасского городского округа 2014-2016 гг."</t>
  </si>
  <si>
    <t>МП по реализации НП "Доступное и комфортное жилье - гражданам России"  на территории МГО на 2014-2020 г.г.</t>
  </si>
  <si>
    <t>Подпрограмма "Оказание молодым семьям господдержки для улучшения жилищных условий"</t>
  </si>
  <si>
    <t xml:space="preserve">Финансовое управление Администрации Миасского городского округа </t>
  </si>
  <si>
    <t>284</t>
  </si>
  <si>
    <t>Управление социальной защиты населения Администрации Миасского городского округа</t>
  </si>
  <si>
    <t>285</t>
  </si>
  <si>
    <t>Учреждения по внешкольной работе с детьми</t>
  </si>
  <si>
    <t>423 99 00</t>
  </si>
  <si>
    <t>424 99 70</t>
  </si>
  <si>
    <t>Муниципальная целевая программа "Организация временной трудовой занятости несовершеннолетних граждан Миасского городского округа на 2012-2013 годы"</t>
  </si>
  <si>
    <t>795 00 77</t>
  </si>
  <si>
    <t>Социальные выплаты</t>
  </si>
  <si>
    <t>005</t>
  </si>
  <si>
    <t>Муниципальная программа "Снижение административных барьеров, оптимизация и повышение качества государственных и муниицпальных услуг на базе Муниципального автономного учреждения "Многофункциональный центр предоставления государственных и муниципальных услуг" на 2014-2016 годы"</t>
  </si>
  <si>
    <t>Муниципальное казенное учреждение "Управление по физической культуре, спорту, туризму"</t>
  </si>
  <si>
    <t>287</t>
  </si>
  <si>
    <t>Обеспечение деятельности  (оказание услуг) подведомственных казенных учреждений в области физической культуры и спорта</t>
  </si>
  <si>
    <t>МКУ МГО "Образование"</t>
  </si>
  <si>
    <t>288</t>
  </si>
  <si>
    <t>433 9901</t>
  </si>
  <si>
    <t>Иные безвозмездные и безвозвратные перечисления</t>
  </si>
  <si>
    <t xml:space="preserve">520 00 00 </t>
  </si>
  <si>
    <t>МКУ "Управление культуры" МГО</t>
  </si>
  <si>
    <t>289</t>
  </si>
  <si>
    <t>Проведение мероприятий для детей и молодежи</t>
  </si>
  <si>
    <t>431 01 00</t>
  </si>
  <si>
    <t>МКУ "Управление здравоохранения" МГО</t>
  </si>
  <si>
    <t>290</t>
  </si>
  <si>
    <t>в 11,0 раз</t>
  </si>
  <si>
    <t>Приложение 1</t>
  </si>
  <si>
    <t>Приложение 2</t>
  </si>
  <si>
    <t>Приложение 3</t>
  </si>
  <si>
    <t>Приложение 4</t>
  </si>
  <si>
    <t>Приложение 5</t>
  </si>
  <si>
    <t>Приложение 6</t>
  </si>
  <si>
    <t xml:space="preserve">к Решению Собрания депутатов </t>
  </si>
  <si>
    <t>от 24.04.2015 г. №1</t>
  </si>
  <si>
    <t>от  24.04.2015 г. №1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</si>
</sst>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?_р_._-;_-@_-"/>
    <numFmt numFmtId="181" formatCode="0.0"/>
    <numFmt numFmtId="182" formatCode="#,##0.0"/>
    <numFmt numFmtId="183" formatCode="0.0%"/>
    <numFmt numFmtId="184" formatCode="_(* #,##0.0_);_(* \(#,##0.0\);_(* &quot;-&quot;??_);_(@_)"/>
    <numFmt numFmtId="185" formatCode="_-* #,##0.0_р_._-;\-* #,##0.0_р_._-;_-* &quot;-&quot;?_р_._-;_-@_-"/>
    <numFmt numFmtId="186" formatCode="_(* #,##0.000_);_(* \(#,##0.000\);_(* &quot;-&quot;??_);_(@_)"/>
    <numFmt numFmtId="187" formatCode="#,##0.0_ ;\-#,##0.0\ "/>
    <numFmt numFmtId="188" formatCode="0.000%"/>
    <numFmt numFmtId="189" formatCode="[$-FC19]d\ mmmm\ yyyy\ &quot;г.&quot;"/>
    <numFmt numFmtId="190" formatCode="?"/>
    <numFmt numFmtId="191" formatCode="_(* #,##0.0_);_(* \(#,##0.0\);_(* &quot;-&quot;_);_(@_)"/>
    <numFmt numFmtId="192" formatCode="#,##0\ &quot;р.&quot;;\-#,##0\ &quot;р.&quot;"/>
    <numFmt numFmtId="193" formatCode="#,##0\ &quot;р.&quot;;[Red]\-#,##0\ &quot;р.&quot;"/>
    <numFmt numFmtId="194" formatCode="#,##0.00\ &quot;р.&quot;;\-#,##0.00\ &quot;р.&quot;"/>
    <numFmt numFmtId="195" formatCode="#,##0.00\ &quot;р.&quot;;[Red]\-#,##0.00\ &quot;р.&quot;"/>
    <numFmt numFmtId="196" formatCode="_-* #,##0\ &quot;р.&quot;_-;\-* #,##0\ &quot;р.&quot;_-;_-* &quot;-&quot;\ &quot;р.&quot;_-;_-@_-"/>
    <numFmt numFmtId="197" formatCode="_-* #,##0\ _р_._-;\-* #,##0\ _р_._-;_-* &quot;-&quot;\ _р_._-;_-@_-"/>
    <numFmt numFmtId="198" formatCode="_-* #,##0.00\ &quot;р.&quot;_-;\-* #,##0.00\ &quot;р.&quot;_-;_-* &quot;-&quot;??\ &quot;р.&quot;_-;_-@_-"/>
    <numFmt numFmtId="199" formatCode="_-* #,##0.00\ _р_._-;\-* #,##0.00\ _р_._-;_-* &quot;-&quot;??\ _р_.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dd/mm/yyyy\ &quot;г.&quot;"/>
    <numFmt numFmtId="205" formatCode="000000"/>
    <numFmt numFmtId="206" formatCode="#,##0.000"/>
    <numFmt numFmtId="207" formatCode="#,##0.0_р_.;\-#,##0.0_р_."/>
  </numFmts>
  <fonts count="46">
    <font>
      <sz val="10"/>
      <name val="Arial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10"/>
      <name val="Times New Roman"/>
      <family val="1"/>
    </font>
    <font>
      <b/>
      <sz val="10"/>
      <name val="Arial Cyr"/>
      <family val="0"/>
    </font>
    <font>
      <b/>
      <sz val="12"/>
      <name val="Arial Cyr"/>
      <family val="2"/>
    </font>
    <font>
      <sz val="11"/>
      <name val="Arial"/>
      <family val="2"/>
    </font>
    <font>
      <b/>
      <sz val="11"/>
      <name val="Arial"/>
      <family val="2"/>
    </font>
    <font>
      <b/>
      <sz val="11.5"/>
      <name val="Arial"/>
      <family val="2"/>
    </font>
    <font>
      <b/>
      <sz val="11.5"/>
      <name val="Arial Cyr"/>
      <family val="0"/>
    </font>
    <font>
      <sz val="11.5"/>
      <name val="Arial"/>
      <family val="2"/>
    </font>
    <font>
      <sz val="11"/>
      <color indexed="8"/>
      <name val="Arial"/>
      <family val="2"/>
    </font>
    <font>
      <sz val="11"/>
      <name val="Arial Cyr"/>
      <family val="0"/>
    </font>
    <font>
      <sz val="11.5"/>
      <name val="Arial Cyr"/>
      <family val="2"/>
    </font>
    <font>
      <sz val="12"/>
      <name val="Arial"/>
      <family val="2"/>
    </font>
    <font>
      <i/>
      <sz val="10"/>
      <name val="Arial Cyr"/>
      <family val="0"/>
    </font>
    <font>
      <i/>
      <sz val="11"/>
      <name val="Arial"/>
      <family val="2"/>
    </font>
    <font>
      <b/>
      <sz val="12"/>
      <name val="Arial"/>
      <family val="2"/>
    </font>
    <font>
      <b/>
      <sz val="11"/>
      <name val="Arial Cyr"/>
      <family val="2"/>
    </font>
    <font>
      <sz val="11.5"/>
      <color indexed="8"/>
      <name val="Arial"/>
      <family val="2"/>
    </font>
    <font>
      <i/>
      <sz val="11.5"/>
      <name val="Arial"/>
      <family val="2"/>
    </font>
    <font>
      <i/>
      <sz val="12"/>
      <name val="Arial"/>
      <family val="2"/>
    </font>
    <font>
      <i/>
      <sz val="11.5"/>
      <name val="Arial Cyr"/>
      <family val="0"/>
    </font>
    <font>
      <sz val="11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24">
    <xf numFmtId="0" fontId="0" fillId="0" borderId="0" xfId="0" applyAlignment="1">
      <alignment/>
    </xf>
    <xf numFmtId="0" fontId="22" fillId="0" borderId="0" xfId="0" applyFont="1" applyAlignment="1">
      <alignment/>
    </xf>
    <xf numFmtId="180" fontId="22" fillId="0" borderId="0" xfId="63" applyNumberFormat="1" applyFont="1" applyAlignment="1">
      <alignment horizontal="right" vertical="center"/>
    </xf>
    <xf numFmtId="0" fontId="22" fillId="0" borderId="0" xfId="0" applyFont="1" applyBorder="1" applyAlignment="1">
      <alignment horizontal="left"/>
    </xf>
    <xf numFmtId="49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49" fontId="22" fillId="0" borderId="0" xfId="0" applyNumberFormat="1" applyFont="1" applyBorder="1" applyAlignment="1">
      <alignment horizontal="right"/>
    </xf>
    <xf numFmtId="0" fontId="22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182" fontId="22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left" vertical="center" wrapText="1"/>
    </xf>
    <xf numFmtId="182" fontId="22" fillId="0" borderId="10" xfId="0" applyNumberFormat="1" applyFont="1" applyBorder="1" applyAlignment="1">
      <alignment horizontal="right" vertical="center"/>
    </xf>
    <xf numFmtId="49" fontId="22" fillId="24" borderId="10" xfId="0" applyNumberFormat="1" applyFont="1" applyFill="1" applyBorder="1" applyAlignment="1">
      <alignment horizontal="left" vertical="center" wrapText="1"/>
    </xf>
    <xf numFmtId="49" fontId="22" fillId="24" borderId="10" xfId="0" applyNumberFormat="1" applyFont="1" applyFill="1" applyBorder="1" applyAlignment="1">
      <alignment horizontal="center" vertical="center"/>
    </xf>
    <xf numFmtId="49" fontId="22" fillId="25" borderId="10" xfId="0" applyNumberFormat="1" applyFont="1" applyFill="1" applyBorder="1" applyAlignment="1">
      <alignment horizontal="left" vertical="center" wrapText="1"/>
    </xf>
    <xf numFmtId="49" fontId="22" fillId="25" borderId="10" xfId="0" applyNumberFormat="1" applyFont="1" applyFill="1" applyBorder="1" applyAlignment="1">
      <alignment horizontal="center" vertical="center" wrapText="1"/>
    </xf>
    <xf numFmtId="182" fontId="22" fillId="25" borderId="10" xfId="0" applyNumberFormat="1" applyFont="1" applyFill="1" applyBorder="1" applyAlignment="1">
      <alignment horizontal="right" vertical="center"/>
    </xf>
    <xf numFmtId="0" fontId="22" fillId="25" borderId="0" xfId="0" applyFont="1" applyFill="1" applyAlignment="1">
      <alignment/>
    </xf>
    <xf numFmtId="190" fontId="22" fillId="0" borderId="10" xfId="0" applyNumberFormat="1" applyFont="1" applyBorder="1" applyAlignment="1">
      <alignment horizontal="left" vertical="center" wrapText="1"/>
    </xf>
    <xf numFmtId="49" fontId="22" fillId="0" borderId="11" xfId="0" applyNumberFormat="1" applyFont="1" applyBorder="1" applyAlignment="1">
      <alignment horizontal="left" wrapText="1"/>
    </xf>
    <xf numFmtId="49" fontId="22" fillId="0" borderId="12" xfId="0" applyNumberFormat="1" applyFont="1" applyBorder="1" applyAlignment="1">
      <alignment horizontal="center" wrapText="1"/>
    </xf>
    <xf numFmtId="49" fontId="22" fillId="0" borderId="10" xfId="0" applyNumberFormat="1" applyFont="1" applyBorder="1" applyAlignment="1">
      <alignment horizontal="center" wrapText="1"/>
    </xf>
    <xf numFmtId="4" fontId="22" fillId="0" borderId="10" xfId="0" applyNumberFormat="1" applyFont="1" applyBorder="1" applyAlignment="1">
      <alignment horizontal="right"/>
    </xf>
    <xf numFmtId="0" fontId="22" fillId="0" borderId="13" xfId="0" applyFont="1" applyBorder="1" applyAlignment="1">
      <alignment horizontal="left"/>
    </xf>
    <xf numFmtId="0" fontId="22" fillId="0" borderId="14" xfId="0" applyFont="1" applyBorder="1" applyAlignment="1">
      <alignment horizontal="center"/>
    </xf>
    <xf numFmtId="49" fontId="22" fillId="0" borderId="0" xfId="0" applyNumberFormat="1" applyFont="1" applyBorder="1" applyAlignment="1">
      <alignment/>
    </xf>
    <xf numFmtId="0" fontId="22" fillId="0" borderId="0" xfId="0" applyFont="1" applyAlignment="1">
      <alignment horizontal="left"/>
    </xf>
    <xf numFmtId="0" fontId="21" fillId="24" borderId="0" xfId="0" applyFont="1" applyFill="1" applyBorder="1" applyAlignment="1">
      <alignment horizontal="left"/>
    </xf>
    <xf numFmtId="205" fontId="22" fillId="24" borderId="10" xfId="0" applyNumberFormat="1" applyFont="1" applyFill="1" applyBorder="1" applyAlignment="1">
      <alignment horizontal="left" vertical="center" wrapText="1"/>
    </xf>
    <xf numFmtId="0" fontId="22" fillId="24" borderId="0" xfId="0" applyFont="1" applyFill="1" applyBorder="1" applyAlignment="1">
      <alignment horizontal="left"/>
    </xf>
    <xf numFmtId="49" fontId="22" fillId="24" borderId="0" xfId="0" applyNumberFormat="1" applyFont="1" applyFill="1" applyBorder="1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49" fontId="22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182" fontId="22" fillId="24" borderId="10" xfId="0" applyNumberFormat="1" applyFont="1" applyFill="1" applyBorder="1" applyAlignment="1">
      <alignment horizontal="center" vertical="center"/>
    </xf>
    <xf numFmtId="182" fontId="22" fillId="25" borderId="15" xfId="0" applyNumberFormat="1" applyFont="1" applyFill="1" applyBorder="1" applyAlignment="1">
      <alignment horizontal="center" vertical="center"/>
    </xf>
    <xf numFmtId="0" fontId="22" fillId="25" borderId="0" xfId="0" applyFont="1" applyFill="1" applyAlignment="1">
      <alignment vertical="center"/>
    </xf>
    <xf numFmtId="182" fontId="22" fillId="25" borderId="10" xfId="0" applyNumberFormat="1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49" fontId="22" fillId="0" borderId="0" xfId="0" applyNumberFormat="1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182" fontId="22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left" vertical="center" wrapText="1"/>
    </xf>
    <xf numFmtId="190" fontId="21" fillId="0" borderId="10" xfId="0" applyNumberFormat="1" applyFont="1" applyBorder="1" applyAlignment="1">
      <alignment horizontal="left" vertical="center" wrapText="1"/>
    </xf>
    <xf numFmtId="49" fontId="21" fillId="25" borderId="17" xfId="0" applyNumberFormat="1" applyFont="1" applyFill="1" applyBorder="1" applyAlignment="1">
      <alignment horizontal="left" vertical="center" wrapText="1"/>
    </xf>
    <xf numFmtId="49" fontId="21" fillId="25" borderId="10" xfId="0" applyNumberFormat="1" applyFont="1" applyFill="1" applyBorder="1" applyAlignment="1">
      <alignment horizontal="left" vertical="center" wrapText="1"/>
    </xf>
    <xf numFmtId="0" fontId="21" fillId="25" borderId="10" xfId="0" applyNumberFormat="1" applyFont="1" applyFill="1" applyBorder="1" applyAlignment="1">
      <alignment horizontal="left" vertical="center" wrapText="1"/>
    </xf>
    <xf numFmtId="190" fontId="21" fillId="25" borderId="10" xfId="0" applyNumberFormat="1" applyFont="1" applyFill="1" applyBorder="1" applyAlignment="1">
      <alignment horizontal="left" vertical="center" wrapText="1"/>
    </xf>
    <xf numFmtId="0" fontId="21" fillId="24" borderId="0" xfId="0" applyFont="1" applyFill="1" applyAlignment="1">
      <alignment/>
    </xf>
    <xf numFmtId="0" fontId="22" fillId="24" borderId="0" xfId="0" applyFont="1" applyFill="1" applyAlignment="1">
      <alignment horizontal="right"/>
    </xf>
    <xf numFmtId="49" fontId="22" fillId="24" borderId="0" xfId="0" applyNumberFormat="1" applyFont="1" applyFill="1" applyAlignment="1">
      <alignment/>
    </xf>
    <xf numFmtId="0" fontId="22" fillId="25" borderId="0" xfId="0" applyFont="1" applyFill="1" applyAlignment="1">
      <alignment horizontal="center" vertical="center"/>
    </xf>
    <xf numFmtId="49" fontId="22" fillId="24" borderId="0" xfId="0" applyNumberFormat="1" applyFont="1" applyFill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205" fontId="21" fillId="24" borderId="10" xfId="0" applyNumberFormat="1" applyFont="1" applyFill="1" applyBorder="1" applyAlignment="1">
      <alignment horizontal="left" vertical="center" wrapText="1"/>
    </xf>
    <xf numFmtId="0" fontId="21" fillId="24" borderId="10" xfId="0" applyFont="1" applyFill="1" applyBorder="1" applyAlignment="1">
      <alignment wrapText="1"/>
    </xf>
    <xf numFmtId="49" fontId="22" fillId="25" borderId="10" xfId="0" applyNumberFormat="1" applyFont="1" applyFill="1" applyBorder="1" applyAlignment="1">
      <alignment horizontal="center" vertical="center"/>
    </xf>
    <xf numFmtId="49" fontId="22" fillId="25" borderId="10" xfId="0" applyNumberFormat="1" applyFont="1" applyFill="1" applyBorder="1" applyAlignment="1">
      <alignment horizontal="center" vertical="center"/>
    </xf>
    <xf numFmtId="205" fontId="21" fillId="25" borderId="10" xfId="0" applyNumberFormat="1" applyFont="1" applyFill="1" applyBorder="1" applyAlignment="1">
      <alignment horizontal="left" vertical="center" wrapText="1"/>
    </xf>
    <xf numFmtId="0" fontId="22" fillId="25" borderId="0" xfId="0" applyFont="1" applyFill="1" applyAlignment="1">
      <alignment horizontal="left" vertical="center"/>
    </xf>
    <xf numFmtId="0" fontId="25" fillId="25" borderId="0" xfId="0" applyFont="1" applyFill="1" applyAlignment="1">
      <alignment vertical="center"/>
    </xf>
    <xf numFmtId="0" fontId="21" fillId="24" borderId="10" xfId="0" applyFont="1" applyFill="1" applyBorder="1" applyAlignment="1">
      <alignment vertical="center" wrapText="1"/>
    </xf>
    <xf numFmtId="49" fontId="22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49" fontId="26" fillId="0" borderId="0" xfId="0" applyNumberFormat="1" applyFont="1" applyAlignment="1">
      <alignment horizontal="center"/>
    </xf>
    <xf numFmtId="49" fontId="27" fillId="0" borderId="0" xfId="0" applyNumberFormat="1" applyFont="1" applyAlignment="1">
      <alignment horizontal="center"/>
    </xf>
    <xf numFmtId="0" fontId="28" fillId="0" borderId="18" xfId="0" applyFont="1" applyBorder="1" applyAlignment="1">
      <alignment horizontal="center" wrapText="1"/>
    </xf>
    <xf numFmtId="49" fontId="0" fillId="0" borderId="14" xfId="0" applyNumberFormat="1" applyBorder="1" applyAlignment="1">
      <alignment/>
    </xf>
    <xf numFmtId="49" fontId="28" fillId="0" borderId="19" xfId="0" applyNumberFormat="1" applyFont="1" applyBorder="1" applyAlignment="1">
      <alignment/>
    </xf>
    <xf numFmtId="0" fontId="28" fillId="0" borderId="14" xfId="0" applyFont="1" applyBorder="1" applyAlignment="1">
      <alignment/>
    </xf>
    <xf numFmtId="0" fontId="28" fillId="0" borderId="20" xfId="0" applyFont="1" applyBorder="1" applyAlignment="1">
      <alignment/>
    </xf>
    <xf numFmtId="0" fontId="28" fillId="0" borderId="20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82" fontId="0" fillId="0" borderId="0" xfId="0" applyNumberFormat="1" applyAlignment="1">
      <alignment/>
    </xf>
    <xf numFmtId="0" fontId="28" fillId="0" borderId="21" xfId="0" applyFont="1" applyBorder="1" applyAlignment="1">
      <alignment wrapText="1"/>
    </xf>
    <xf numFmtId="49" fontId="28" fillId="0" borderId="22" xfId="0" applyNumberFormat="1" applyFont="1" applyBorder="1" applyAlignment="1">
      <alignment vertical="justify"/>
    </xf>
    <xf numFmtId="0" fontId="28" fillId="0" borderId="23" xfId="0" applyFont="1" applyBorder="1" applyAlignment="1">
      <alignment vertical="justify"/>
    </xf>
    <xf numFmtId="0" fontId="28" fillId="0" borderId="24" xfId="0" applyFont="1" applyBorder="1" applyAlignment="1">
      <alignment vertical="justify"/>
    </xf>
    <xf numFmtId="0" fontId="28" fillId="0" borderId="25" xfId="0" applyFont="1" applyBorder="1" applyAlignment="1">
      <alignment horizontal="left" vertical="justify" wrapText="1"/>
    </xf>
    <xf numFmtId="0" fontId="28" fillId="0" borderId="26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justify"/>
    </xf>
    <xf numFmtId="0" fontId="29" fillId="0" borderId="27" xfId="0" applyNumberFormat="1" applyFont="1" applyBorder="1" applyAlignment="1">
      <alignment horizontal="left" vertical="center" wrapText="1"/>
    </xf>
    <xf numFmtId="49" fontId="29" fillId="0" borderId="28" xfId="0" applyNumberFormat="1" applyFont="1" applyBorder="1" applyAlignment="1">
      <alignment horizontal="center" vertical="center" wrapText="1"/>
    </xf>
    <xf numFmtId="49" fontId="30" fillId="0" borderId="29" xfId="0" applyNumberFormat="1" applyFont="1" applyBorder="1" applyAlignment="1">
      <alignment horizontal="left" vertical="center" wrapText="1"/>
    </xf>
    <xf numFmtId="49" fontId="30" fillId="0" borderId="30" xfId="0" applyNumberFormat="1" applyFont="1" applyBorder="1" applyAlignment="1">
      <alignment horizontal="left" vertical="center" wrapText="1"/>
    </xf>
    <xf numFmtId="49" fontId="30" fillId="0" borderId="31" xfId="0" applyNumberFormat="1" applyFont="1" applyBorder="1" applyAlignment="1">
      <alignment horizontal="left" vertical="center" wrapText="1"/>
    </xf>
    <xf numFmtId="181" fontId="30" fillId="0" borderId="32" xfId="0" applyNumberFormat="1" applyFont="1" applyFill="1" applyBorder="1" applyAlignment="1">
      <alignment horizontal="center" vertical="center"/>
    </xf>
    <xf numFmtId="182" fontId="31" fillId="0" borderId="27" xfId="0" applyNumberFormat="1" applyFont="1" applyFill="1" applyBorder="1" applyAlignment="1">
      <alignment horizontal="center"/>
    </xf>
    <xf numFmtId="0" fontId="26" fillId="0" borderId="0" xfId="0" applyFont="1" applyAlignment="1">
      <alignment/>
    </xf>
    <xf numFmtId="182" fontId="26" fillId="0" borderId="0" xfId="0" applyNumberFormat="1" applyFont="1" applyAlignment="1">
      <alignment/>
    </xf>
    <xf numFmtId="0" fontId="28" fillId="0" borderId="33" xfId="0" applyFont="1" applyBorder="1" applyAlignment="1">
      <alignment horizontal="left" vertical="center" wrapText="1"/>
    </xf>
    <xf numFmtId="49" fontId="28" fillId="0" borderId="34" xfId="0" applyNumberFormat="1" applyFont="1" applyBorder="1" applyAlignment="1">
      <alignment horizontal="center" vertical="center" wrapText="1"/>
    </xf>
    <xf numFmtId="49" fontId="32" fillId="0" borderId="35" xfId="0" applyNumberFormat="1" applyFont="1" applyBorder="1" applyAlignment="1">
      <alignment horizontal="left" vertical="center" wrapText="1"/>
    </xf>
    <xf numFmtId="49" fontId="32" fillId="0" borderId="10" xfId="0" applyNumberFormat="1" applyFont="1" applyBorder="1" applyAlignment="1">
      <alignment horizontal="left" vertical="center" wrapText="1"/>
    </xf>
    <xf numFmtId="49" fontId="32" fillId="0" borderId="36" xfId="0" applyNumberFormat="1" applyFont="1" applyBorder="1" applyAlignment="1">
      <alignment horizontal="left" vertical="center" wrapText="1"/>
    </xf>
    <xf numFmtId="181" fontId="32" fillId="0" borderId="37" xfId="0" applyNumberFormat="1" applyFont="1" applyFill="1" applyBorder="1" applyAlignment="1">
      <alignment horizontal="center" vertical="center" wrapText="1"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32" fillId="0" borderId="36" xfId="0" applyNumberFormat="1" applyFont="1" applyFill="1" applyBorder="1" applyAlignment="1">
      <alignment horizontal="left" vertical="center" wrapText="1"/>
    </xf>
    <xf numFmtId="181" fontId="32" fillId="0" borderId="37" xfId="0" applyNumberFormat="1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left" vertical="center" wrapText="1"/>
    </xf>
    <xf numFmtId="49" fontId="28" fillId="0" borderId="34" xfId="0" applyNumberFormat="1" applyFont="1" applyFill="1" applyBorder="1" applyAlignment="1">
      <alignment horizontal="center" vertical="center" wrapText="1"/>
    </xf>
    <xf numFmtId="49" fontId="32" fillId="0" borderId="35" xfId="0" applyNumberFormat="1" applyFont="1" applyFill="1" applyBorder="1" applyAlignment="1">
      <alignment horizontal="left" vertical="center" wrapText="1"/>
    </xf>
    <xf numFmtId="49" fontId="32" fillId="0" borderId="10" xfId="0" applyNumberFormat="1" applyFont="1" applyFill="1" applyBorder="1" applyAlignment="1">
      <alignment horizontal="left" vertical="center" wrapText="1"/>
    </xf>
    <xf numFmtId="0" fontId="33" fillId="0" borderId="33" xfId="0" applyFont="1" applyBorder="1" applyAlignment="1">
      <alignment horizontal="left" vertical="center" wrapText="1"/>
    </xf>
    <xf numFmtId="0" fontId="0" fillId="24" borderId="0" xfId="0" applyFill="1" applyAlignment="1">
      <alignment/>
    </xf>
    <xf numFmtId="49" fontId="32" fillId="24" borderId="36" xfId="0" applyNumberFormat="1" applyFont="1" applyFill="1" applyBorder="1" applyAlignment="1">
      <alignment horizontal="left" vertical="center" wrapText="1"/>
    </xf>
    <xf numFmtId="4" fontId="0" fillId="24" borderId="0" xfId="0" applyNumberFormat="1" applyFill="1" applyAlignment="1">
      <alignment/>
    </xf>
    <xf numFmtId="0" fontId="28" fillId="0" borderId="38" xfId="0" applyFont="1" applyBorder="1" applyAlignment="1">
      <alignment horizontal="left" vertical="center" wrapText="1"/>
    </xf>
    <xf numFmtId="49" fontId="32" fillId="0" borderId="38" xfId="0" applyNumberFormat="1" applyFont="1" applyBorder="1" applyAlignment="1">
      <alignment horizontal="left" vertical="center" wrapText="1"/>
    </xf>
    <xf numFmtId="182" fontId="32" fillId="0" borderId="37" xfId="0" applyNumberFormat="1" applyFont="1" applyFill="1" applyBorder="1" applyAlignment="1">
      <alignment horizontal="center" vertical="center" wrapText="1"/>
    </xf>
    <xf numFmtId="49" fontId="28" fillId="0" borderId="38" xfId="0" applyNumberFormat="1" applyFont="1" applyBorder="1" applyAlignment="1">
      <alignment horizontal="left" vertical="center" wrapText="1"/>
    </xf>
    <xf numFmtId="49" fontId="32" fillId="0" borderId="37" xfId="0" applyNumberFormat="1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/>
    </xf>
    <xf numFmtId="49" fontId="32" fillId="0" borderId="35" xfId="0" applyNumberFormat="1" applyFont="1" applyFill="1" applyBorder="1" applyAlignment="1">
      <alignment horizontal="left" vertical="center"/>
    </xf>
    <xf numFmtId="49" fontId="32" fillId="0" borderId="10" xfId="0" applyNumberFormat="1" applyFont="1" applyFill="1" applyBorder="1" applyAlignment="1">
      <alignment horizontal="left" vertical="center"/>
    </xf>
    <xf numFmtId="0" fontId="32" fillId="0" borderId="39" xfId="0" applyFont="1" applyFill="1" applyBorder="1" applyAlignment="1">
      <alignment horizontal="left" vertical="center"/>
    </xf>
    <xf numFmtId="181" fontId="32" fillId="0" borderId="37" xfId="65" applyNumberFormat="1" applyFont="1" applyFill="1" applyBorder="1" applyAlignment="1">
      <alignment horizontal="center" vertical="center"/>
    </xf>
    <xf numFmtId="49" fontId="28" fillId="0" borderId="34" xfId="0" applyNumberFormat="1" applyFont="1" applyFill="1" applyBorder="1" applyAlignment="1">
      <alignment horizontal="center"/>
    </xf>
    <xf numFmtId="49" fontId="32" fillId="0" borderId="36" xfId="0" applyNumberFormat="1" applyFont="1" applyFill="1" applyBorder="1" applyAlignment="1">
      <alignment horizontal="left" vertical="center"/>
    </xf>
    <xf numFmtId="0" fontId="28" fillId="0" borderId="33" xfId="0" applyFont="1" applyFill="1" applyBorder="1" applyAlignment="1">
      <alignment vertical="center" wrapText="1"/>
    </xf>
    <xf numFmtId="0" fontId="29" fillId="0" borderId="33" xfId="0" applyFont="1" applyBorder="1" applyAlignment="1">
      <alignment horizontal="left" vertical="center" wrapText="1"/>
    </xf>
    <xf numFmtId="49" fontId="29" fillId="0" borderId="34" xfId="0" applyNumberFormat="1" applyFont="1" applyBorder="1" applyAlignment="1">
      <alignment horizontal="center" vertical="center" wrapText="1"/>
    </xf>
    <xf numFmtId="49" fontId="30" fillId="0" borderId="35" xfId="0" applyNumberFormat="1" applyFont="1" applyFill="1" applyBorder="1" applyAlignment="1">
      <alignment horizontal="left" vertical="center" wrapText="1"/>
    </xf>
    <xf numFmtId="49" fontId="30" fillId="0" borderId="10" xfId="0" applyNumberFormat="1" applyFont="1" applyFill="1" applyBorder="1" applyAlignment="1">
      <alignment horizontal="left" vertical="center" wrapText="1"/>
    </xf>
    <xf numFmtId="49" fontId="30" fillId="0" borderId="36" xfId="0" applyNumberFormat="1" applyFont="1" applyFill="1" applyBorder="1" applyAlignment="1">
      <alignment horizontal="left" vertical="center" wrapText="1"/>
    </xf>
    <xf numFmtId="181" fontId="30" fillId="0" borderId="37" xfId="0" applyNumberFormat="1" applyFont="1" applyFill="1" applyBorder="1" applyAlignment="1">
      <alignment horizontal="center" vertical="center"/>
    </xf>
    <xf numFmtId="181" fontId="30" fillId="0" borderId="37" xfId="0" applyNumberFormat="1" applyFont="1" applyFill="1" applyBorder="1" applyAlignment="1">
      <alignment horizontal="center" vertical="center" wrapText="1"/>
    </xf>
    <xf numFmtId="0" fontId="28" fillId="0" borderId="33" xfId="0" applyFont="1" applyFill="1" applyBorder="1" applyAlignment="1">
      <alignment vertical="justify"/>
    </xf>
    <xf numFmtId="0" fontId="28" fillId="25" borderId="33" xfId="0" applyFont="1" applyFill="1" applyBorder="1" applyAlignment="1">
      <alignment horizontal="left" vertical="center" wrapText="1"/>
    </xf>
    <xf numFmtId="49" fontId="28" fillId="25" borderId="34" xfId="0" applyNumberFormat="1" applyFont="1" applyFill="1" applyBorder="1" applyAlignment="1">
      <alignment horizontal="center"/>
    </xf>
    <xf numFmtId="49" fontId="32" fillId="25" borderId="35" xfId="0" applyNumberFormat="1" applyFont="1" applyFill="1" applyBorder="1" applyAlignment="1">
      <alignment horizontal="left" vertical="center"/>
    </xf>
    <xf numFmtId="49" fontId="32" fillId="25" borderId="10" xfId="0" applyNumberFormat="1" applyFont="1" applyFill="1" applyBorder="1" applyAlignment="1">
      <alignment horizontal="left" vertical="center"/>
    </xf>
    <xf numFmtId="49" fontId="32" fillId="25" borderId="36" xfId="0" applyNumberFormat="1" applyFont="1" applyFill="1" applyBorder="1" applyAlignment="1">
      <alignment horizontal="left" vertical="center"/>
    </xf>
    <xf numFmtId="181" fontId="32" fillId="25" borderId="37" xfId="65" applyNumberFormat="1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horizontal="left" vertical="center" wrapText="1"/>
    </xf>
    <xf numFmtId="49" fontId="32" fillId="0" borderId="38" xfId="0" applyNumberFormat="1" applyFont="1" applyFill="1" applyBorder="1" applyAlignment="1">
      <alignment horizontal="left" vertical="center"/>
    </xf>
    <xf numFmtId="182" fontId="32" fillId="0" borderId="37" xfId="65" applyNumberFormat="1" applyFont="1" applyFill="1" applyBorder="1" applyAlignment="1">
      <alignment horizontal="center" vertical="center"/>
    </xf>
    <xf numFmtId="49" fontId="29" fillId="0" borderId="34" xfId="0" applyNumberFormat="1" applyFont="1" applyFill="1" applyBorder="1" applyAlignment="1">
      <alignment horizontal="center"/>
    </xf>
    <xf numFmtId="0" fontId="34" fillId="0" borderId="0" xfId="0" applyFont="1" applyFill="1" applyAlignment="1">
      <alignment horizontal="center"/>
    </xf>
    <xf numFmtId="49" fontId="28" fillId="0" borderId="34" xfId="0" applyNumberFormat="1" applyFont="1" applyFill="1" applyBorder="1" applyAlignment="1">
      <alignment horizontal="center" vertical="top" wrapText="1"/>
    </xf>
    <xf numFmtId="49" fontId="28" fillId="0" borderId="33" xfId="0" applyNumberFormat="1" applyFont="1" applyFill="1" applyBorder="1" applyAlignment="1">
      <alignment horizontal="left" vertical="center" wrapText="1"/>
    </xf>
    <xf numFmtId="49" fontId="32" fillId="25" borderId="35" xfId="0" applyNumberFormat="1" applyFont="1" applyFill="1" applyBorder="1" applyAlignment="1">
      <alignment horizontal="left" vertical="center" wrapText="1"/>
    </xf>
    <xf numFmtId="49" fontId="32" fillId="25" borderId="10" xfId="0" applyNumberFormat="1" applyFont="1" applyFill="1" applyBorder="1" applyAlignment="1">
      <alignment horizontal="left" vertical="center" wrapText="1"/>
    </xf>
    <xf numFmtId="180" fontId="32" fillId="0" borderId="36" xfId="65" applyNumberFormat="1" applyFont="1" applyFill="1" applyBorder="1" applyAlignment="1">
      <alignment horizontal="left" vertical="center"/>
    </xf>
    <xf numFmtId="181" fontId="32" fillId="0" borderId="37" xfId="0" applyNumberFormat="1" applyFont="1" applyBorder="1" applyAlignment="1">
      <alignment horizontal="center" vertical="center"/>
    </xf>
    <xf numFmtId="49" fontId="30" fillId="0" borderId="35" xfId="0" applyNumberFormat="1" applyFont="1" applyBorder="1" applyAlignment="1">
      <alignment horizontal="left" vertical="center" wrapText="1"/>
    </xf>
    <xf numFmtId="49" fontId="30" fillId="0" borderId="10" xfId="0" applyNumberFormat="1" applyFont="1" applyBorder="1" applyAlignment="1">
      <alignment horizontal="left" vertical="center" wrapText="1"/>
    </xf>
    <xf numFmtId="49" fontId="30" fillId="0" borderId="36" xfId="0" applyNumberFormat="1" applyFont="1" applyBorder="1" applyAlignment="1">
      <alignment horizontal="left" vertical="center" wrapText="1"/>
    </xf>
    <xf numFmtId="49" fontId="28" fillId="0" borderId="34" xfId="0" applyNumberFormat="1" applyFont="1" applyFill="1" applyBorder="1" applyAlignment="1">
      <alignment horizontal="left"/>
    </xf>
    <xf numFmtId="49" fontId="35" fillId="0" borderId="35" xfId="0" applyNumberFormat="1" applyFont="1" applyBorder="1" applyAlignment="1">
      <alignment horizontal="left" vertical="center" wrapText="1"/>
    </xf>
    <xf numFmtId="49" fontId="35" fillId="0" borderId="10" xfId="0" applyNumberFormat="1" applyFont="1" applyBorder="1" applyAlignment="1">
      <alignment horizontal="left" vertical="center" wrapText="1"/>
    </xf>
    <xf numFmtId="49" fontId="35" fillId="0" borderId="10" xfId="0" applyNumberFormat="1" applyFont="1" applyFill="1" applyBorder="1" applyAlignment="1">
      <alignment horizontal="left" vertical="center" wrapText="1"/>
    </xf>
    <xf numFmtId="49" fontId="35" fillId="0" borderId="36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28" fillId="0" borderId="38" xfId="0" applyNumberFormat="1" applyFont="1" applyFill="1" applyBorder="1" applyAlignment="1">
      <alignment horizontal="left"/>
    </xf>
    <xf numFmtId="0" fontId="34" fillId="0" borderId="38" xfId="0" applyFont="1" applyBorder="1" applyAlignment="1">
      <alignment horizontal="left" vertical="center" wrapText="1"/>
    </xf>
    <xf numFmtId="0" fontId="28" fillId="25" borderId="38" xfId="0" applyFont="1" applyFill="1" applyBorder="1" applyAlignment="1">
      <alignment horizontal="left" vertical="center" wrapText="1"/>
    </xf>
    <xf numFmtId="49" fontId="28" fillId="25" borderId="33" xfId="0" applyNumberFormat="1" applyFont="1" applyFill="1" applyBorder="1" applyAlignment="1">
      <alignment horizontal="left" vertical="center" wrapText="1"/>
    </xf>
    <xf numFmtId="49" fontId="28" fillId="25" borderId="38" xfId="0" applyNumberFormat="1" applyFont="1" applyFill="1" applyBorder="1" applyAlignment="1">
      <alignment horizontal="left" vertical="center" wrapText="1"/>
    </xf>
    <xf numFmtId="49" fontId="32" fillId="25" borderId="38" xfId="0" applyNumberFormat="1" applyFont="1" applyFill="1" applyBorder="1" applyAlignment="1">
      <alignment horizontal="left" vertical="center"/>
    </xf>
    <xf numFmtId="182" fontId="32" fillId="25" borderId="37" xfId="65" applyNumberFormat="1" applyFont="1" applyFill="1" applyBorder="1" applyAlignment="1">
      <alignment horizontal="center" vertical="center"/>
    </xf>
    <xf numFmtId="0" fontId="36" fillId="25" borderId="0" xfId="0" applyFont="1" applyFill="1" applyAlignment="1">
      <alignment/>
    </xf>
    <xf numFmtId="49" fontId="28" fillId="25" borderId="34" xfId="0" applyNumberFormat="1" applyFont="1" applyFill="1" applyBorder="1" applyAlignment="1">
      <alignment horizontal="left"/>
    </xf>
    <xf numFmtId="0" fontId="34" fillId="0" borderId="33" xfId="0" applyFont="1" applyFill="1" applyBorder="1" applyAlignment="1">
      <alignment horizontal="left" vertical="center" wrapText="1"/>
    </xf>
    <xf numFmtId="49" fontId="34" fillId="0" borderId="34" xfId="0" applyNumberFormat="1" applyFont="1" applyFill="1" applyBorder="1" applyAlignment="1">
      <alignment horizontal="left" vertical="center" wrapText="1"/>
    </xf>
    <xf numFmtId="49" fontId="35" fillId="0" borderId="35" xfId="0" applyNumberFormat="1" applyFont="1" applyFill="1" applyBorder="1" applyAlignment="1">
      <alignment horizontal="left" vertical="center" wrapText="1"/>
    </xf>
    <xf numFmtId="182" fontId="35" fillId="0" borderId="37" xfId="0" applyNumberFormat="1" applyFont="1" applyFill="1" applyBorder="1" applyAlignment="1">
      <alignment horizontal="center" vertical="center" wrapText="1"/>
    </xf>
    <xf numFmtId="0" fontId="34" fillId="0" borderId="33" xfId="0" applyFont="1" applyFill="1" applyBorder="1" applyAlignment="1">
      <alignment horizontal="left" vertical="center" wrapText="1"/>
    </xf>
    <xf numFmtId="0" fontId="29" fillId="0" borderId="33" xfId="0" applyFont="1" applyFill="1" applyBorder="1" applyAlignment="1">
      <alignment horizontal="left" vertical="center" wrapText="1"/>
    </xf>
    <xf numFmtId="49" fontId="29" fillId="0" borderId="34" xfId="0" applyNumberFormat="1" applyFont="1" applyFill="1" applyBorder="1" applyAlignment="1">
      <alignment horizontal="center" vertical="center" wrapText="1"/>
    </xf>
    <xf numFmtId="49" fontId="30" fillId="24" borderId="36" xfId="0" applyNumberFormat="1" applyFont="1" applyFill="1" applyBorder="1" applyAlignment="1">
      <alignment horizontal="left" vertical="center" wrapText="1"/>
    </xf>
    <xf numFmtId="0" fontId="28" fillId="0" borderId="38" xfId="0" applyNumberFormat="1" applyFont="1" applyBorder="1" applyAlignment="1">
      <alignment horizontal="left" vertical="center" wrapText="1"/>
    </xf>
    <xf numFmtId="49" fontId="28" fillId="0" borderId="34" xfId="0" applyNumberFormat="1" applyFont="1" applyBorder="1" applyAlignment="1">
      <alignment horizontal="left" vertical="center" wrapText="1"/>
    </xf>
    <xf numFmtId="49" fontId="28" fillId="0" borderId="33" xfId="0" applyNumberFormat="1" applyFont="1" applyBorder="1" applyAlignment="1">
      <alignment horizontal="left" vertical="center" wrapText="1"/>
    </xf>
    <xf numFmtId="0" fontId="37" fillId="0" borderId="0" xfId="0" applyFont="1" applyFill="1" applyAlignment="1">
      <alignment/>
    </xf>
    <xf numFmtId="49" fontId="38" fillId="0" borderId="34" xfId="0" applyNumberFormat="1" applyFont="1" applyFill="1" applyBorder="1" applyAlignment="1">
      <alignment horizontal="center" vertical="center" wrapText="1"/>
    </xf>
    <xf numFmtId="49" fontId="32" fillId="0" borderId="34" xfId="0" applyNumberFormat="1" applyFont="1" applyFill="1" applyBorder="1" applyAlignment="1">
      <alignment horizontal="left" vertical="center" wrapText="1"/>
    </xf>
    <xf numFmtId="0" fontId="39" fillId="0" borderId="0" xfId="0" applyFont="1" applyAlignment="1">
      <alignment/>
    </xf>
    <xf numFmtId="49" fontId="32" fillId="0" borderId="34" xfId="0" applyNumberFormat="1" applyFont="1" applyBorder="1" applyAlignment="1">
      <alignment horizontal="left" vertical="center" wrapText="1"/>
    </xf>
    <xf numFmtId="0" fontId="28" fillId="0" borderId="35" xfId="0" applyFont="1" applyFill="1" applyBorder="1" applyAlignment="1">
      <alignment horizontal="left" vertical="center" wrapText="1"/>
    </xf>
    <xf numFmtId="49" fontId="28" fillId="0" borderId="34" xfId="0" applyNumberFormat="1" applyFont="1" applyFill="1" applyBorder="1" applyAlignment="1">
      <alignment horizontal="left" vertical="top" wrapText="1"/>
    </xf>
    <xf numFmtId="49" fontId="28" fillId="0" borderId="34" xfId="0" applyNumberFormat="1" applyFont="1" applyBorder="1" applyAlignment="1">
      <alignment horizontal="left" vertical="top" wrapText="1"/>
    </xf>
    <xf numFmtId="182" fontId="35" fillId="0" borderId="37" xfId="0" applyNumberFormat="1" applyFont="1" applyFill="1" applyBorder="1" applyAlignment="1">
      <alignment horizontal="center" vertical="center"/>
    </xf>
    <xf numFmtId="0" fontId="34" fillId="0" borderId="33" xfId="0" applyFont="1" applyBorder="1" applyAlignment="1">
      <alignment vertical="center" wrapText="1"/>
    </xf>
    <xf numFmtId="49" fontId="28" fillId="0" borderId="34" xfId="0" applyNumberFormat="1" applyFont="1" applyBorder="1" applyAlignment="1">
      <alignment horizontal="justify" vertical="top" wrapText="1"/>
    </xf>
    <xf numFmtId="49" fontId="35" fillId="0" borderId="36" xfId="0" applyNumberFormat="1" applyFont="1" applyBorder="1" applyAlignment="1">
      <alignment horizontal="left" vertical="center"/>
    </xf>
    <xf numFmtId="49" fontId="28" fillId="0" borderId="38" xfId="0" applyNumberFormat="1" applyFont="1" applyBorder="1" applyAlignment="1">
      <alignment horizontal="justify" vertical="top" wrapText="1"/>
    </xf>
    <xf numFmtId="49" fontId="34" fillId="0" borderId="34" xfId="0" applyNumberFormat="1" applyFont="1" applyBorder="1" applyAlignment="1">
      <alignment horizontal="left" vertical="center" wrapText="1"/>
    </xf>
    <xf numFmtId="49" fontId="35" fillId="0" borderId="35" xfId="0" applyNumberFormat="1" applyFont="1" applyFill="1" applyBorder="1" applyAlignment="1">
      <alignment horizontal="left" vertical="center" wrapText="1"/>
    </xf>
    <xf numFmtId="49" fontId="35" fillId="0" borderId="10" xfId="0" applyNumberFormat="1" applyFont="1" applyFill="1" applyBorder="1" applyAlignment="1">
      <alignment horizontal="left" vertical="center" wrapText="1"/>
    </xf>
    <xf numFmtId="49" fontId="28" fillId="0" borderId="38" xfId="0" applyNumberFormat="1" applyFont="1" applyFill="1" applyBorder="1" applyAlignment="1">
      <alignment horizontal="left" vertical="top" wrapText="1"/>
    </xf>
    <xf numFmtId="181" fontId="32" fillId="25" borderId="37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2" fillId="0" borderId="10" xfId="0" applyFont="1" applyFill="1" applyBorder="1" applyAlignment="1">
      <alignment horizontal="left" vertical="center"/>
    </xf>
    <xf numFmtId="49" fontId="30" fillId="0" borderId="38" xfId="0" applyNumberFormat="1" applyFont="1" applyFill="1" applyBorder="1" applyAlignment="1">
      <alignment horizontal="left" vertical="center"/>
    </xf>
    <xf numFmtId="0" fontId="36" fillId="0" borderId="0" xfId="0" applyFont="1" applyAlignment="1">
      <alignment/>
    </xf>
    <xf numFmtId="0" fontId="26" fillId="0" borderId="0" xfId="0" applyFont="1" applyAlignment="1">
      <alignment/>
    </xf>
    <xf numFmtId="181" fontId="26" fillId="0" borderId="0" xfId="0" applyNumberFormat="1" applyFont="1" applyAlignment="1">
      <alignment/>
    </xf>
    <xf numFmtId="49" fontId="29" fillId="25" borderId="34" xfId="0" applyNumberFormat="1" applyFont="1" applyFill="1" applyBorder="1" applyAlignment="1">
      <alignment horizontal="center" vertical="center" wrapText="1"/>
    </xf>
    <xf numFmtId="49" fontId="32" fillId="25" borderId="36" xfId="0" applyNumberFormat="1" applyFont="1" applyFill="1" applyBorder="1" applyAlignment="1">
      <alignment horizontal="left" vertical="center" wrapText="1"/>
    </xf>
    <xf numFmtId="182" fontId="26" fillId="0" borderId="0" xfId="0" applyNumberFormat="1" applyFont="1" applyAlignment="1">
      <alignment/>
    </xf>
    <xf numFmtId="0" fontId="34" fillId="24" borderId="33" xfId="0" applyFont="1" applyFill="1" applyBorder="1" applyAlignment="1">
      <alignment horizontal="left" vertical="center" wrapText="1"/>
    </xf>
    <xf numFmtId="49" fontId="40" fillId="0" borderId="34" xfId="0" applyNumberFormat="1" applyFont="1" applyBorder="1" applyAlignment="1">
      <alignment horizontal="left" vertical="center" wrapText="1"/>
    </xf>
    <xf numFmtId="182" fontId="35" fillId="0" borderId="37" xfId="0" applyNumberFormat="1" applyFont="1" applyFill="1" applyBorder="1" applyAlignment="1">
      <alignment horizontal="center" vertical="center" wrapText="1"/>
    </xf>
    <xf numFmtId="0" fontId="34" fillId="25" borderId="38" xfId="0" applyFont="1" applyFill="1" applyBorder="1" applyAlignment="1">
      <alignment horizontal="left" vertical="center" wrapText="1"/>
    </xf>
    <xf numFmtId="49" fontId="40" fillId="0" borderId="38" xfId="0" applyNumberFormat="1" applyFont="1" applyBorder="1" applyAlignment="1">
      <alignment horizontal="left" vertical="center" wrapText="1"/>
    </xf>
    <xf numFmtId="0" fontId="34" fillId="0" borderId="33" xfId="0" applyFont="1" applyBorder="1" applyAlignment="1">
      <alignment horizontal="left" vertical="center" wrapText="1"/>
    </xf>
    <xf numFmtId="49" fontId="28" fillId="25" borderId="34" xfId="0" applyNumberFormat="1" applyFont="1" applyFill="1" applyBorder="1" applyAlignment="1">
      <alignment horizontal="center" vertical="center" wrapText="1"/>
    </xf>
    <xf numFmtId="0" fontId="33" fillId="25" borderId="40" xfId="0" applyFont="1" applyFill="1" applyBorder="1" applyAlignment="1">
      <alignment horizontal="justify"/>
    </xf>
    <xf numFmtId="49" fontId="29" fillId="25" borderId="34" xfId="0" applyNumberFormat="1" applyFont="1" applyFill="1" applyBorder="1" applyAlignment="1">
      <alignment horizontal="left" vertical="center" wrapText="1"/>
    </xf>
    <xf numFmtId="49" fontId="30" fillId="25" borderId="38" xfId="0" applyNumberFormat="1" applyFont="1" applyFill="1" applyBorder="1" applyAlignment="1">
      <alignment horizontal="left" vertical="center" wrapText="1"/>
    </xf>
    <xf numFmtId="182" fontId="32" fillId="25" borderId="37" xfId="0" applyNumberFormat="1" applyFont="1" applyFill="1" applyBorder="1" applyAlignment="1">
      <alignment horizontal="center" vertical="center" wrapText="1"/>
    </xf>
    <xf numFmtId="49" fontId="38" fillId="25" borderId="34" xfId="0" applyNumberFormat="1" applyFont="1" applyFill="1" applyBorder="1" applyAlignment="1">
      <alignment horizontal="center" vertical="center" wrapText="1"/>
    </xf>
    <xf numFmtId="49" fontId="33" fillId="25" borderId="34" xfId="0" applyNumberFormat="1" applyFont="1" applyFill="1" applyBorder="1" applyAlignment="1">
      <alignment horizontal="left"/>
    </xf>
    <xf numFmtId="49" fontId="33" fillId="25" borderId="34" xfId="0" applyNumberFormat="1" applyFont="1" applyFill="1" applyBorder="1" applyAlignment="1">
      <alignment horizontal="center"/>
    </xf>
    <xf numFmtId="49" fontId="33" fillId="25" borderId="38" xfId="0" applyNumberFormat="1" applyFont="1" applyFill="1" applyBorder="1" applyAlignment="1">
      <alignment horizontal="left"/>
    </xf>
    <xf numFmtId="49" fontId="41" fillId="25" borderId="38" xfId="0" applyNumberFormat="1" applyFont="1" applyFill="1" applyBorder="1" applyAlignment="1">
      <alignment horizontal="left" vertical="center"/>
    </xf>
    <xf numFmtId="49" fontId="32" fillId="25" borderId="38" xfId="0" applyNumberFormat="1" applyFont="1" applyFill="1" applyBorder="1" applyAlignment="1">
      <alignment horizontal="left" vertical="center" wrapText="1"/>
    </xf>
    <xf numFmtId="4" fontId="26" fillId="0" borderId="0" xfId="0" applyNumberFormat="1" applyFont="1" applyAlignment="1">
      <alignment/>
    </xf>
    <xf numFmtId="2" fontId="26" fillId="0" borderId="0" xfId="0" applyNumberFormat="1" applyFont="1" applyAlignment="1">
      <alignment/>
    </xf>
    <xf numFmtId="49" fontId="40" fillId="24" borderId="34" xfId="0" applyNumberFormat="1" applyFont="1" applyFill="1" applyBorder="1" applyAlignment="1">
      <alignment horizontal="left" vertical="center" wrapText="1"/>
    </xf>
    <xf numFmtId="0" fontId="41" fillId="25" borderId="36" xfId="0" applyFont="1" applyFill="1" applyBorder="1" applyAlignment="1">
      <alignment horizontal="left" vertical="center"/>
    </xf>
    <xf numFmtId="0" fontId="33" fillId="25" borderId="40" xfId="0" applyFont="1" applyFill="1" applyBorder="1" applyAlignment="1">
      <alignment horizontal="left" wrapText="1"/>
    </xf>
    <xf numFmtId="49" fontId="29" fillId="25" borderId="38" xfId="0" applyNumberFormat="1" applyFont="1" applyFill="1" applyBorder="1" applyAlignment="1">
      <alignment horizontal="left" vertical="center" wrapText="1"/>
    </xf>
    <xf numFmtId="49" fontId="28" fillId="25" borderId="34" xfId="0" applyNumberFormat="1" applyFont="1" applyFill="1" applyBorder="1" applyAlignment="1">
      <alignment horizontal="left" vertical="center" wrapText="1"/>
    </xf>
    <xf numFmtId="49" fontId="38" fillId="25" borderId="38" xfId="0" applyNumberFormat="1" applyFont="1" applyFill="1" applyBorder="1" applyAlignment="1">
      <alignment horizontal="left" vertical="center" wrapText="1"/>
    </xf>
    <xf numFmtId="0" fontId="33" fillId="25" borderId="33" xfId="0" applyFont="1" applyFill="1" applyBorder="1" applyAlignment="1">
      <alignment horizontal="left" vertical="center" wrapText="1"/>
    </xf>
    <xf numFmtId="0" fontId="33" fillId="25" borderId="38" xfId="0" applyFont="1" applyFill="1" applyBorder="1" applyAlignment="1">
      <alignment horizontal="left" vertical="center" wrapText="1"/>
    </xf>
    <xf numFmtId="0" fontId="28" fillId="25" borderId="41" xfId="0" applyFont="1" applyFill="1" applyBorder="1" applyAlignment="1">
      <alignment horizontal="left" vertical="center" wrapText="1"/>
    </xf>
    <xf numFmtId="49" fontId="42" fillId="25" borderId="38" xfId="0" applyNumberFormat="1" applyFont="1" applyFill="1" applyBorder="1" applyAlignment="1">
      <alignment horizontal="left" vertical="center" wrapText="1"/>
    </xf>
    <xf numFmtId="0" fontId="33" fillId="25" borderId="40" xfId="0" applyFont="1" applyFill="1" applyBorder="1" applyAlignment="1">
      <alignment wrapText="1"/>
    </xf>
    <xf numFmtId="181" fontId="32" fillId="25" borderId="37" xfId="0" applyNumberFormat="1" applyFont="1" applyFill="1" applyBorder="1" applyAlignment="1">
      <alignment horizontal="center" vertical="center"/>
    </xf>
    <xf numFmtId="49" fontId="38" fillId="25" borderId="34" xfId="0" applyNumberFormat="1" applyFont="1" applyFill="1" applyBorder="1" applyAlignment="1">
      <alignment horizontal="left" vertical="center" wrapText="1"/>
    </xf>
    <xf numFmtId="0" fontId="34" fillId="0" borderId="0" xfId="0" applyFont="1" applyAlignment="1">
      <alignment/>
    </xf>
    <xf numFmtId="0" fontId="28" fillId="25" borderId="38" xfId="0" applyNumberFormat="1" applyFont="1" applyFill="1" applyBorder="1" applyAlignment="1">
      <alignment horizontal="left" vertical="center" wrapText="1"/>
    </xf>
    <xf numFmtId="49" fontId="30" fillId="0" borderId="38" xfId="0" applyNumberFormat="1" applyFont="1" applyBorder="1" applyAlignment="1">
      <alignment horizontal="left" vertical="center" wrapText="1"/>
    </xf>
    <xf numFmtId="0" fontId="28" fillId="25" borderId="27" xfId="0" applyFont="1" applyFill="1" applyBorder="1" applyAlignment="1">
      <alignment horizontal="left" vertical="center" wrapText="1"/>
    </xf>
    <xf numFmtId="49" fontId="28" fillId="0" borderId="0" xfId="0" applyNumberFormat="1" applyFont="1" applyBorder="1" applyAlignment="1">
      <alignment horizontal="left" vertical="center" wrapText="1"/>
    </xf>
    <xf numFmtId="49" fontId="32" fillId="0" borderId="12" xfId="0" applyNumberFormat="1" applyFont="1" applyFill="1" applyBorder="1" applyAlignment="1">
      <alignment horizontal="left" vertical="center" wrapText="1"/>
    </xf>
    <xf numFmtId="49" fontId="32" fillId="0" borderId="42" xfId="0" applyNumberFormat="1" applyFont="1" applyFill="1" applyBorder="1" applyAlignment="1">
      <alignment horizontal="left" vertical="center" wrapText="1"/>
    </xf>
    <xf numFmtId="49" fontId="32" fillId="0" borderId="43" xfId="0" applyNumberFormat="1" applyFont="1" applyFill="1" applyBorder="1" applyAlignment="1">
      <alignment horizontal="left" vertical="center" wrapText="1"/>
    </xf>
    <xf numFmtId="49" fontId="32" fillId="0" borderId="44" xfId="0" applyNumberFormat="1" applyFont="1" applyFill="1" applyBorder="1" applyAlignment="1">
      <alignment horizontal="left" vertical="center" wrapText="1"/>
    </xf>
    <xf numFmtId="181" fontId="32" fillId="0" borderId="39" xfId="0" applyNumberFormat="1" applyFont="1" applyFill="1" applyBorder="1" applyAlignment="1">
      <alignment horizontal="center" vertical="center" wrapText="1"/>
    </xf>
    <xf numFmtId="181" fontId="0" fillId="0" borderId="0" xfId="0" applyNumberFormat="1" applyFill="1" applyAlignment="1">
      <alignment/>
    </xf>
    <xf numFmtId="0" fontId="33" fillId="0" borderId="33" xfId="0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/>
    </xf>
    <xf numFmtId="0" fontId="34" fillId="0" borderId="35" xfId="0" applyFont="1" applyBorder="1" applyAlignment="1">
      <alignment horizontal="left" vertical="center" wrapText="1"/>
    </xf>
    <xf numFmtId="0" fontId="33" fillId="0" borderId="38" xfId="0" applyFont="1" applyBorder="1" applyAlignment="1">
      <alignment vertical="center" wrapText="1"/>
    </xf>
    <xf numFmtId="49" fontId="28" fillId="0" borderId="34" xfId="0" applyNumberFormat="1" applyFont="1" applyFill="1" applyBorder="1" applyAlignment="1">
      <alignment horizontal="left" vertical="center" wrapText="1"/>
    </xf>
    <xf numFmtId="0" fontId="28" fillId="25" borderId="33" xfId="0" applyFont="1" applyFill="1" applyBorder="1" applyAlignment="1">
      <alignment horizontal="left" vertical="justify" wrapText="1"/>
    </xf>
    <xf numFmtId="0" fontId="28" fillId="25" borderId="33" xfId="0" applyFont="1" applyFill="1" applyBorder="1" applyAlignment="1">
      <alignment vertical="center" wrapText="1"/>
    </xf>
    <xf numFmtId="0" fontId="28" fillId="25" borderId="33" xfId="0" applyNumberFormat="1" applyFont="1" applyFill="1" applyBorder="1" applyAlignment="1">
      <alignment horizontal="left" vertical="center" wrapText="1"/>
    </xf>
    <xf numFmtId="49" fontId="28" fillId="25" borderId="38" xfId="0" applyNumberFormat="1" applyFont="1" applyFill="1" applyBorder="1" applyAlignment="1">
      <alignment horizontal="left"/>
    </xf>
    <xf numFmtId="182" fontId="32" fillId="25" borderId="37" xfId="0" applyNumberFormat="1" applyFont="1" applyFill="1" applyBorder="1" applyAlignment="1">
      <alignment horizontal="center" vertical="center"/>
    </xf>
    <xf numFmtId="49" fontId="40" fillId="24" borderId="38" xfId="0" applyNumberFormat="1" applyFont="1" applyFill="1" applyBorder="1" applyAlignment="1">
      <alignment horizontal="left" vertical="center" wrapText="1"/>
    </xf>
    <xf numFmtId="49" fontId="35" fillId="0" borderId="36" xfId="0" applyNumberFormat="1" applyFont="1" applyFill="1" applyBorder="1" applyAlignment="1">
      <alignment horizontal="left" vertical="center" wrapText="1"/>
    </xf>
    <xf numFmtId="49" fontId="37" fillId="0" borderId="38" xfId="0" applyNumberFormat="1" applyFont="1" applyBorder="1" applyAlignment="1">
      <alignment horizontal="left" vertical="center" wrapText="1"/>
    </xf>
    <xf numFmtId="0" fontId="34" fillId="0" borderId="33" xfId="0" applyFont="1" applyBorder="1" applyAlignment="1">
      <alignment horizontal="left" vertical="center" wrapText="1"/>
    </xf>
    <xf numFmtId="49" fontId="35" fillId="0" borderId="36" xfId="0" applyNumberFormat="1" applyFont="1" applyBorder="1" applyAlignment="1">
      <alignment horizontal="left" vertical="center" wrapText="1"/>
    </xf>
    <xf numFmtId="49" fontId="37" fillId="0" borderId="34" xfId="0" applyNumberFormat="1" applyFont="1" applyBorder="1" applyAlignment="1">
      <alignment horizontal="left" vertical="center" wrapText="1"/>
    </xf>
    <xf numFmtId="0" fontId="33" fillId="25" borderId="33" xfId="0" applyFont="1" applyFill="1" applyBorder="1" applyAlignment="1">
      <alignment vertical="center" wrapText="1"/>
    </xf>
    <xf numFmtId="49" fontId="38" fillId="25" borderId="34" xfId="0" applyNumberFormat="1" applyFont="1" applyFill="1" applyBorder="1" applyAlignment="1">
      <alignment horizontal="center"/>
    </xf>
    <xf numFmtId="49" fontId="38" fillId="25" borderId="34" xfId="0" applyNumberFormat="1" applyFont="1" applyFill="1" applyBorder="1" applyAlignment="1">
      <alignment horizontal="left"/>
    </xf>
    <xf numFmtId="0" fontId="0" fillId="0" borderId="0" xfId="0" applyAlignment="1">
      <alignment/>
    </xf>
    <xf numFmtId="0" fontId="32" fillId="0" borderId="10" xfId="0" applyFont="1" applyBorder="1" applyAlignment="1">
      <alignment horizontal="left" vertical="center" wrapText="1"/>
    </xf>
    <xf numFmtId="0" fontId="36" fillId="0" borderId="0" xfId="0" applyFont="1" applyAlignment="1">
      <alignment/>
    </xf>
    <xf numFmtId="0" fontId="26" fillId="0" borderId="0" xfId="0" applyFont="1" applyAlignment="1">
      <alignment/>
    </xf>
    <xf numFmtId="4" fontId="0" fillId="0" borderId="0" xfId="0" applyNumberFormat="1" applyAlignment="1">
      <alignment/>
    </xf>
    <xf numFmtId="0" fontId="28" fillId="0" borderId="45" xfId="0" applyFont="1" applyBorder="1" applyAlignment="1">
      <alignment horizontal="left" vertical="center" wrapText="1"/>
    </xf>
    <xf numFmtId="49" fontId="32" fillId="0" borderId="46" xfId="0" applyNumberFormat="1" applyFont="1" applyBorder="1" applyAlignment="1">
      <alignment horizontal="left" vertical="center" wrapText="1"/>
    </xf>
    <xf numFmtId="49" fontId="32" fillId="0" borderId="47" xfId="0" applyNumberFormat="1" applyFont="1" applyBorder="1" applyAlignment="1">
      <alignment horizontal="left" vertical="center" wrapText="1"/>
    </xf>
    <xf numFmtId="49" fontId="32" fillId="24" borderId="48" xfId="0" applyNumberFormat="1" applyFont="1" applyFill="1" applyBorder="1" applyAlignment="1">
      <alignment horizontal="left" vertical="center" wrapText="1"/>
    </xf>
    <xf numFmtId="181" fontId="32" fillId="0" borderId="49" xfId="0" applyNumberFormat="1" applyFont="1" applyFill="1" applyBorder="1" applyAlignment="1">
      <alignment horizontal="center" vertical="center" wrapText="1"/>
    </xf>
    <xf numFmtId="0" fontId="29" fillId="0" borderId="50" xfId="0" applyFont="1" applyBorder="1" applyAlignment="1">
      <alignment horizontal="left" vertical="center" wrapText="1"/>
    </xf>
    <xf numFmtId="49" fontId="29" fillId="0" borderId="50" xfId="0" applyNumberFormat="1" applyFont="1" applyBorder="1" applyAlignment="1">
      <alignment horizontal="center" vertical="center" wrapText="1"/>
    </xf>
    <xf numFmtId="49" fontId="30" fillId="0" borderId="23" xfId="0" applyNumberFormat="1" applyFont="1" applyFill="1" applyBorder="1" applyAlignment="1">
      <alignment horizontal="left" vertical="center" wrapText="1"/>
    </xf>
    <xf numFmtId="49" fontId="30" fillId="0" borderId="24" xfId="0" applyNumberFormat="1" applyFont="1" applyFill="1" applyBorder="1" applyAlignment="1">
      <alignment horizontal="left" vertical="center" wrapText="1"/>
    </xf>
    <xf numFmtId="49" fontId="30" fillId="0" borderId="25" xfId="0" applyNumberFormat="1" applyFont="1" applyFill="1" applyBorder="1" applyAlignment="1">
      <alignment horizontal="left" vertical="center" wrapText="1"/>
    </xf>
    <xf numFmtId="182" fontId="30" fillId="0" borderId="51" xfId="0" applyNumberFormat="1" applyFont="1" applyFill="1" applyBorder="1" applyAlignment="1">
      <alignment horizontal="center" vertical="center"/>
    </xf>
    <xf numFmtId="181" fontId="30" fillId="0" borderId="52" xfId="0" applyNumberFormat="1" applyFont="1" applyFill="1" applyBorder="1" applyAlignment="1">
      <alignment horizontal="center" vertical="center" wrapText="1"/>
    </xf>
    <xf numFmtId="43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0" fontId="0" fillId="0" borderId="2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Fill="1" applyAlignment="1">
      <alignment horizontal="left" wrapText="1"/>
    </xf>
    <xf numFmtId="0" fontId="36" fillId="0" borderId="0" xfId="0" applyFont="1" applyAlignment="1">
      <alignment vertical="center" wrapText="1"/>
    </xf>
    <xf numFmtId="49" fontId="36" fillId="0" borderId="0" xfId="0" applyNumberFormat="1" applyFont="1" applyAlignment="1">
      <alignment/>
    </xf>
    <xf numFmtId="0" fontId="36" fillId="0" borderId="0" xfId="0" applyFont="1" applyFill="1" applyAlignment="1">
      <alignment horizontal="center"/>
    </xf>
    <xf numFmtId="0" fontId="36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49" fontId="39" fillId="0" borderId="0" xfId="0" applyNumberFormat="1" applyFont="1" applyAlignment="1">
      <alignment horizontal="center"/>
    </xf>
    <xf numFmtId="49" fontId="28" fillId="0" borderId="53" xfId="0" applyNumberFormat="1" applyFont="1" applyBorder="1" applyAlignment="1">
      <alignment horizontal="left"/>
    </xf>
    <xf numFmtId="0" fontId="28" fillId="0" borderId="54" xfId="0" applyFont="1" applyBorder="1" applyAlignment="1">
      <alignment horizontal="left"/>
    </xf>
    <xf numFmtId="0" fontId="28" fillId="0" borderId="55" xfId="0" applyFont="1" applyBorder="1" applyAlignment="1">
      <alignment horizontal="left"/>
    </xf>
    <xf numFmtId="0" fontId="28" fillId="0" borderId="56" xfId="0" applyFont="1" applyBorder="1" applyAlignment="1">
      <alignment horizontal="left"/>
    </xf>
    <xf numFmtId="0" fontId="36" fillId="0" borderId="18" xfId="0" applyFont="1" applyFill="1" applyBorder="1" applyAlignment="1">
      <alignment horizontal="center"/>
    </xf>
    <xf numFmtId="49" fontId="28" fillId="0" borderId="57" xfId="0" applyNumberFormat="1" applyFont="1" applyBorder="1" applyAlignment="1">
      <alignment horizontal="left" vertical="justify"/>
    </xf>
    <xf numFmtId="0" fontId="28" fillId="0" borderId="43" xfId="0" applyFont="1" applyBorder="1" applyAlignment="1">
      <alignment horizontal="left" vertical="justify"/>
    </xf>
    <xf numFmtId="0" fontId="28" fillId="0" borderId="44" xfId="0" applyFont="1" applyBorder="1" applyAlignment="1">
      <alignment horizontal="left" vertical="justify" wrapText="1"/>
    </xf>
    <xf numFmtId="0" fontId="28" fillId="0" borderId="21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29" fillId="0" borderId="53" xfId="0" applyFont="1" applyBorder="1" applyAlignment="1">
      <alignment horizontal="left" vertical="center" wrapText="1"/>
    </xf>
    <xf numFmtId="0" fontId="32" fillId="0" borderId="30" xfId="0" applyFont="1" applyBorder="1" applyAlignment="1">
      <alignment horizontal="left" vertical="center" wrapText="1"/>
    </xf>
    <xf numFmtId="0" fontId="32" fillId="0" borderId="31" xfId="0" applyFont="1" applyBorder="1" applyAlignment="1">
      <alignment horizontal="left" vertical="center" wrapText="1"/>
    </xf>
    <xf numFmtId="182" fontId="30" fillId="0" borderId="56" xfId="0" applyNumberFormat="1" applyFont="1" applyFill="1" applyBorder="1" applyAlignment="1">
      <alignment horizontal="center" vertical="center" wrapText="1"/>
    </xf>
    <xf numFmtId="182" fontId="30" fillId="0" borderId="58" xfId="0" applyNumberFormat="1" applyFont="1" applyFill="1" applyBorder="1" applyAlignment="1">
      <alignment horizontal="center" vertical="center"/>
    </xf>
    <xf numFmtId="182" fontId="32" fillId="0" borderId="33" xfId="0" applyNumberFormat="1" applyFont="1" applyFill="1" applyBorder="1" applyAlignment="1">
      <alignment horizontal="center" vertical="center"/>
    </xf>
    <xf numFmtId="182" fontId="36" fillId="0" borderId="0" xfId="0" applyNumberFormat="1" applyFont="1" applyAlignment="1">
      <alignment/>
    </xf>
    <xf numFmtId="182" fontId="32" fillId="0" borderId="37" xfId="0" applyNumberFormat="1" applyFont="1" applyFill="1" applyBorder="1" applyAlignment="1">
      <alignment horizontal="center" vertical="center"/>
    </xf>
    <xf numFmtId="0" fontId="33" fillId="0" borderId="38" xfId="0" applyFont="1" applyBorder="1" applyAlignment="1">
      <alignment horizontal="left" vertical="center" wrapText="1"/>
    </xf>
    <xf numFmtId="0" fontId="29" fillId="0" borderId="38" xfId="0" applyFont="1" applyFill="1" applyBorder="1" applyAlignment="1">
      <alignment horizontal="left" vertical="center" wrapText="1"/>
    </xf>
    <xf numFmtId="182" fontId="30" fillId="0" borderId="37" xfId="0" applyNumberFormat="1" applyFont="1" applyFill="1" applyBorder="1" applyAlignment="1">
      <alignment horizontal="center" vertical="center" wrapText="1"/>
    </xf>
    <xf numFmtId="182" fontId="30" fillId="0" borderId="33" xfId="0" applyNumberFormat="1" applyFont="1" applyFill="1" applyBorder="1" applyAlignment="1">
      <alignment horizontal="center" vertical="center"/>
    </xf>
    <xf numFmtId="0" fontId="29" fillId="0" borderId="38" xfId="0" applyFont="1" applyBorder="1" applyAlignment="1">
      <alignment horizontal="left" vertical="center" wrapText="1"/>
    </xf>
    <xf numFmtId="0" fontId="32" fillId="0" borderId="36" xfId="0" applyFont="1" applyBorder="1" applyAlignment="1">
      <alignment horizontal="left" vertical="center" wrapText="1"/>
    </xf>
    <xf numFmtId="0" fontId="36" fillId="0" borderId="0" xfId="0" applyFont="1" applyFill="1" applyAlignment="1">
      <alignment/>
    </xf>
    <xf numFmtId="0" fontId="32" fillId="0" borderId="41" xfId="0" applyFont="1" applyFill="1" applyBorder="1" applyAlignment="1">
      <alignment horizontal="left" vertical="center"/>
    </xf>
    <xf numFmtId="49" fontId="32" fillId="0" borderId="42" xfId="0" applyNumberFormat="1" applyFont="1" applyFill="1" applyBorder="1" applyAlignment="1">
      <alignment horizontal="left" vertical="center"/>
    </xf>
    <xf numFmtId="0" fontId="28" fillId="0" borderId="38" xfId="0" applyFont="1" applyFill="1" applyBorder="1" applyAlignment="1">
      <alignment vertical="center" wrapText="1"/>
    </xf>
    <xf numFmtId="0" fontId="28" fillId="0" borderId="38" xfId="0" applyFont="1" applyFill="1" applyBorder="1" applyAlignment="1">
      <alignment horizontal="left" vertical="justify"/>
    </xf>
    <xf numFmtId="49" fontId="30" fillId="0" borderId="35" xfId="0" applyNumberFormat="1" applyFont="1" applyFill="1" applyBorder="1" applyAlignment="1">
      <alignment horizontal="left" vertical="center"/>
    </xf>
    <xf numFmtId="0" fontId="34" fillId="0" borderId="38" xfId="0" applyFont="1" applyFill="1" applyBorder="1" applyAlignment="1">
      <alignment horizontal="left" vertical="center" wrapText="1"/>
    </xf>
    <xf numFmtId="49" fontId="35" fillId="0" borderId="35" xfId="0" applyNumberFormat="1" applyFont="1" applyFill="1" applyBorder="1" applyAlignment="1">
      <alignment horizontal="left" vertical="center"/>
    </xf>
    <xf numFmtId="49" fontId="35" fillId="0" borderId="10" xfId="0" applyNumberFormat="1" applyFont="1" applyFill="1" applyBorder="1" applyAlignment="1">
      <alignment horizontal="left" vertical="center"/>
    </xf>
    <xf numFmtId="49" fontId="35" fillId="0" borderId="36" xfId="0" applyNumberFormat="1" applyFont="1" applyFill="1" applyBorder="1" applyAlignment="1">
      <alignment horizontal="left" vertical="center"/>
    </xf>
    <xf numFmtId="182" fontId="35" fillId="0" borderId="37" xfId="65" applyNumberFormat="1" applyFont="1" applyFill="1" applyBorder="1" applyAlignment="1">
      <alignment horizontal="center" vertical="center"/>
    </xf>
    <xf numFmtId="49" fontId="28" fillId="0" borderId="38" xfId="0" applyNumberFormat="1" applyFont="1" applyFill="1" applyBorder="1" applyAlignment="1">
      <alignment horizontal="left" vertical="center" wrapText="1"/>
    </xf>
    <xf numFmtId="182" fontId="32" fillId="0" borderId="37" xfId="0" applyNumberFormat="1" applyFont="1" applyBorder="1" applyAlignment="1">
      <alignment horizontal="center" vertical="center"/>
    </xf>
    <xf numFmtId="0" fontId="36" fillId="0" borderId="0" xfId="0" applyFont="1" applyFill="1" applyAlignment="1">
      <alignment wrapText="1"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0" fontId="34" fillId="0" borderId="38" xfId="0" applyFont="1" applyFill="1" applyBorder="1" applyAlignment="1">
      <alignment horizontal="left" vertical="center" wrapText="1"/>
    </xf>
    <xf numFmtId="0" fontId="43" fillId="25" borderId="0" xfId="0" applyFont="1" applyFill="1" applyAlignment="1">
      <alignment/>
    </xf>
    <xf numFmtId="0" fontId="36" fillId="25" borderId="0" xfId="0" applyFont="1" applyFill="1" applyAlignment="1">
      <alignment horizontal="center"/>
    </xf>
    <xf numFmtId="49" fontId="42" fillId="0" borderId="35" xfId="0" applyNumberFormat="1" applyFont="1" applyFill="1" applyBorder="1" applyAlignment="1">
      <alignment horizontal="left" vertical="center" wrapText="1"/>
    </xf>
    <xf numFmtId="0" fontId="34" fillId="0" borderId="38" xfId="0" applyFont="1" applyBorder="1" applyAlignment="1">
      <alignment vertical="center" wrapText="1"/>
    </xf>
    <xf numFmtId="0" fontId="36" fillId="0" borderId="0" xfId="0" applyFont="1" applyAlignment="1">
      <alignment horizontal="left"/>
    </xf>
    <xf numFmtId="49" fontId="32" fillId="0" borderId="38" xfId="0" applyNumberFormat="1" applyFont="1" applyFill="1" applyBorder="1" applyAlignment="1">
      <alignment horizontal="left" vertical="center" wrapText="1"/>
    </xf>
    <xf numFmtId="49" fontId="31" fillId="24" borderId="35" xfId="0" applyNumberFormat="1" applyFont="1" applyFill="1" applyBorder="1" applyAlignment="1">
      <alignment horizontal="left" vertical="center" wrapText="1"/>
    </xf>
    <xf numFmtId="49" fontId="44" fillId="0" borderId="35" xfId="0" applyNumberFormat="1" applyFont="1" applyBorder="1" applyAlignment="1">
      <alignment horizontal="left" vertical="center" wrapText="1"/>
    </xf>
    <xf numFmtId="0" fontId="34" fillId="0" borderId="38" xfId="0" applyFont="1" applyBorder="1" applyAlignment="1">
      <alignment horizontal="left" vertical="center" wrapText="1"/>
    </xf>
    <xf numFmtId="0" fontId="34" fillId="0" borderId="35" xfId="0" applyFont="1" applyBorder="1" applyAlignment="1">
      <alignment horizontal="left" vertical="center" wrapText="1"/>
    </xf>
    <xf numFmtId="0" fontId="43" fillId="0" borderId="0" xfId="0" applyFont="1" applyAlignment="1">
      <alignment/>
    </xf>
    <xf numFmtId="49" fontId="30" fillId="25" borderId="35" xfId="0" applyNumberFormat="1" applyFont="1" applyFill="1" applyBorder="1" applyAlignment="1">
      <alignment horizontal="left" vertical="center" wrapText="1"/>
    </xf>
    <xf numFmtId="49" fontId="42" fillId="25" borderId="35" xfId="0" applyNumberFormat="1" applyFont="1" applyFill="1" applyBorder="1" applyAlignment="1">
      <alignment horizontal="left" vertical="center" wrapText="1"/>
    </xf>
    <xf numFmtId="0" fontId="33" fillId="0" borderId="38" xfId="0" applyFont="1" applyFill="1" applyBorder="1" applyAlignment="1">
      <alignment horizontal="left" vertical="center" wrapText="1"/>
    </xf>
    <xf numFmtId="0" fontId="28" fillId="25" borderId="38" xfId="0" applyFont="1" applyFill="1" applyBorder="1" applyAlignment="1">
      <alignment horizontal="left" vertical="justify" wrapText="1"/>
    </xf>
    <xf numFmtId="49" fontId="42" fillId="25" borderId="35" xfId="0" applyNumberFormat="1" applyFont="1" applyFill="1" applyBorder="1" applyAlignment="1">
      <alignment horizontal="left" vertical="center"/>
    </xf>
    <xf numFmtId="0" fontId="29" fillId="0" borderId="59" xfId="0" applyFont="1" applyBorder="1" applyAlignment="1">
      <alignment horizontal="left" vertical="center" wrapText="1"/>
    </xf>
    <xf numFmtId="49" fontId="30" fillId="0" borderId="12" xfId="0" applyNumberFormat="1" applyFont="1" applyBorder="1" applyAlignment="1">
      <alignment horizontal="left" vertical="center" wrapText="1"/>
    </xf>
    <xf numFmtId="0" fontId="32" fillId="0" borderId="42" xfId="0" applyFont="1" applyBorder="1" applyAlignment="1">
      <alignment horizontal="left" vertical="center" wrapText="1"/>
    </xf>
    <xf numFmtId="0" fontId="32" fillId="0" borderId="60" xfId="0" applyFont="1" applyBorder="1" applyAlignment="1">
      <alignment horizontal="left" vertical="center" wrapText="1"/>
    </xf>
    <xf numFmtId="182" fontId="30" fillId="0" borderId="32" xfId="0" applyNumberFormat="1" applyFont="1" applyFill="1" applyBorder="1" applyAlignment="1">
      <alignment horizontal="center" vertical="center" wrapText="1"/>
    </xf>
    <xf numFmtId="0" fontId="33" fillId="25" borderId="41" xfId="0" applyFont="1" applyFill="1" applyBorder="1" applyAlignment="1">
      <alignment horizontal="left"/>
    </xf>
    <xf numFmtId="49" fontId="31" fillId="0" borderId="35" xfId="0" applyNumberFormat="1" applyFont="1" applyBorder="1" applyAlignment="1">
      <alignment horizontal="left" vertical="center" wrapText="1"/>
    </xf>
    <xf numFmtId="0" fontId="33" fillId="25" borderId="41" xfId="0" applyFont="1" applyFill="1" applyBorder="1" applyAlignment="1">
      <alignment horizontal="left" wrapText="1"/>
    </xf>
    <xf numFmtId="49" fontId="41" fillId="25" borderId="35" xfId="0" applyNumberFormat="1" applyFont="1" applyFill="1" applyBorder="1" applyAlignment="1">
      <alignment horizontal="left" vertical="center"/>
    </xf>
    <xf numFmtId="0" fontId="28" fillId="25" borderId="59" xfId="0" applyFont="1" applyFill="1" applyBorder="1" applyAlignment="1">
      <alignment horizontal="left" vertical="center" wrapText="1"/>
    </xf>
    <xf numFmtId="49" fontId="32" fillId="0" borderId="61" xfId="0" applyNumberFormat="1" applyFont="1" applyBorder="1" applyAlignment="1">
      <alignment horizontal="left" vertical="center" wrapText="1"/>
    </xf>
    <xf numFmtId="182" fontId="32" fillId="0" borderId="39" xfId="0" applyNumberFormat="1" applyFont="1" applyFill="1" applyBorder="1" applyAlignment="1">
      <alignment horizontal="center" vertical="center" wrapText="1"/>
    </xf>
    <xf numFmtId="182" fontId="32" fillId="0" borderId="62" xfId="0" applyNumberFormat="1" applyFont="1" applyFill="1" applyBorder="1" applyAlignment="1">
      <alignment horizontal="center" vertical="center"/>
    </xf>
    <xf numFmtId="49" fontId="29" fillId="0" borderId="23" xfId="0" applyNumberFormat="1" applyFont="1" applyBorder="1" applyAlignment="1">
      <alignment horizontal="left" vertical="center" wrapText="1"/>
    </xf>
    <xf numFmtId="49" fontId="29" fillId="0" borderId="24" xfId="0" applyNumberFormat="1" applyFont="1" applyFill="1" applyBorder="1" applyAlignment="1">
      <alignment horizontal="left" vertical="center" wrapText="1"/>
    </xf>
    <xf numFmtId="49" fontId="29" fillId="0" borderId="25" xfId="0" applyNumberFormat="1" applyFont="1" applyFill="1" applyBorder="1" applyAlignment="1">
      <alignment horizontal="left" vertical="center" wrapText="1"/>
    </xf>
    <xf numFmtId="182" fontId="30" fillId="0" borderId="51" xfId="0" applyNumberFormat="1" applyFont="1" applyFill="1" applyBorder="1" applyAlignment="1">
      <alignment horizontal="center" vertical="center" wrapText="1"/>
    </xf>
    <xf numFmtId="182" fontId="30" fillId="0" borderId="52" xfId="0" applyNumberFormat="1" applyFont="1" applyFill="1" applyBorder="1" applyAlignment="1">
      <alignment horizontal="center" vertical="center"/>
    </xf>
    <xf numFmtId="43" fontId="36" fillId="0" borderId="0" xfId="65" applyFont="1" applyAlignment="1">
      <alignment horizontal="center"/>
    </xf>
    <xf numFmtId="43" fontId="28" fillId="0" borderId="0" xfId="0" applyNumberFormat="1" applyFont="1" applyAlignment="1">
      <alignment horizontal="center"/>
    </xf>
    <xf numFmtId="43" fontId="36" fillId="0" borderId="0" xfId="0" applyNumberFormat="1" applyFont="1" applyAlignment="1">
      <alignment horizontal="center"/>
    </xf>
    <xf numFmtId="182" fontId="36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Alignment="1">
      <alignment horizontal="left"/>
    </xf>
    <xf numFmtId="0" fontId="22" fillId="0" borderId="0" xfId="0" applyFont="1" applyAlignment="1">
      <alignment/>
    </xf>
    <xf numFmtId="49" fontId="22" fillId="0" borderId="17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49" fontId="22" fillId="25" borderId="17" xfId="0" applyNumberFormat="1" applyFont="1" applyFill="1" applyBorder="1" applyAlignment="1">
      <alignment horizontal="center" vertical="center"/>
    </xf>
    <xf numFmtId="49" fontId="22" fillId="25" borderId="15" xfId="0" applyNumberFormat="1" applyFont="1" applyFill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49" fontId="22" fillId="25" borderId="10" xfId="0" applyNumberFormat="1" applyFont="1" applyFill="1" applyBorder="1" applyAlignment="1">
      <alignment horizontal="center" vertical="center"/>
    </xf>
    <xf numFmtId="49" fontId="22" fillId="25" borderId="16" xfId="0" applyNumberFormat="1" applyFont="1" applyFill="1" applyBorder="1" applyAlignment="1">
      <alignment horizontal="center" vertical="center"/>
    </xf>
    <xf numFmtId="49" fontId="22" fillId="0" borderId="16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left" vertical="center" wrapText="1"/>
    </xf>
    <xf numFmtId="0" fontId="22" fillId="0" borderId="34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24" borderId="0" xfId="0" applyFont="1" applyFill="1" applyBorder="1" applyAlignment="1">
      <alignment horizontal="center"/>
    </xf>
    <xf numFmtId="0" fontId="24" fillId="24" borderId="0" xfId="0" applyFont="1" applyFill="1" applyAlignment="1">
      <alignment horizontal="center" wrapText="1"/>
    </xf>
    <xf numFmtId="0" fontId="24" fillId="24" borderId="0" xfId="0" applyFont="1" applyFill="1" applyAlignment="1">
      <alignment horizontal="center"/>
    </xf>
    <xf numFmtId="0" fontId="22" fillId="24" borderId="0" xfId="0" applyFont="1" applyFill="1" applyAlignment="1">
      <alignment horizontal="center"/>
    </xf>
    <xf numFmtId="49" fontId="22" fillId="24" borderId="17" xfId="0" applyNumberFormat="1" applyFont="1" applyFill="1" applyBorder="1" applyAlignment="1">
      <alignment horizontal="left" vertical="center" wrapText="1"/>
    </xf>
    <xf numFmtId="49" fontId="22" fillId="24" borderId="34" xfId="0" applyNumberFormat="1" applyFont="1" applyFill="1" applyBorder="1" applyAlignment="1">
      <alignment horizontal="left" vertical="center" wrapText="1"/>
    </xf>
    <xf numFmtId="49" fontId="22" fillId="24" borderId="15" xfId="0" applyNumberFormat="1" applyFont="1" applyFill="1" applyBorder="1" applyAlignment="1">
      <alignment horizontal="left" vertical="center" wrapText="1"/>
    </xf>
    <xf numFmtId="0" fontId="28" fillId="0" borderId="19" xfId="0" applyFont="1" applyBorder="1" applyAlignment="1">
      <alignment horizontal="left" vertical="center" wrapText="1"/>
    </xf>
    <xf numFmtId="0" fontId="28" fillId="0" borderId="63" xfId="0" applyFont="1" applyBorder="1" applyAlignment="1">
      <alignment horizontal="left" vertical="center" wrapText="1"/>
    </xf>
    <xf numFmtId="49" fontId="24" fillId="0" borderId="0" xfId="0" applyNumberFormat="1" applyFont="1" applyAlignment="1">
      <alignment horizontal="center" wrapText="1"/>
    </xf>
    <xf numFmtId="49" fontId="24" fillId="0" borderId="0" xfId="0" applyNumberFormat="1" applyFont="1" applyAlignment="1">
      <alignment horizontal="center"/>
    </xf>
    <xf numFmtId="49" fontId="22" fillId="0" borderId="10" xfId="0" applyNumberFormat="1" applyFont="1" applyBorder="1" applyAlignment="1">
      <alignment horizontal="center" vertical="center" wrapText="1"/>
    </xf>
    <xf numFmtId="0" fontId="24" fillId="25" borderId="0" xfId="0" applyFont="1" applyFill="1" applyAlignment="1">
      <alignment horizontal="center" vertical="center" wrapText="1"/>
    </xf>
    <xf numFmtId="0" fontId="24" fillId="25" borderId="0" xfId="0" applyFont="1" applyFill="1" applyAlignment="1">
      <alignment horizontal="center"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Хороший" xfId="67"/>
  </cellStyles>
  <dxfs count="3"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0;%20&#1087;&#1086;&#1103;&#1089;&#1085;&#1080;&#1090;&#1077;&#1083;&#1100;&#1085;&#1086;&#1081;%20&#1079;&#1072;%202014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%"/>
      <sheetName val="ГАДы"/>
      <sheetName val="Гаи"/>
      <sheetName val="функцион.2014"/>
      <sheetName val="ведомствен.2014"/>
      <sheetName val="прогр.заимств."/>
      <sheetName val="источники"/>
    </sheetNames>
    <sheetDataSet>
      <sheetData sheetId="3">
        <row r="814">
          <cell r="J814">
            <v>3757318.300000001</v>
          </cell>
        </row>
      </sheetData>
      <sheetData sheetId="4">
        <row r="11">
          <cell r="G11">
            <v>19523</v>
          </cell>
          <cell r="H11">
            <v>19352.199999999997</v>
          </cell>
        </row>
        <row r="15">
          <cell r="G15">
            <v>1567.4</v>
          </cell>
          <cell r="H15">
            <v>1567.4</v>
          </cell>
        </row>
        <row r="19">
          <cell r="G19">
            <v>11460.800000000001</v>
          </cell>
          <cell r="H19">
            <v>11441.3</v>
          </cell>
        </row>
        <row r="26">
          <cell r="G26">
            <v>519.8</v>
          </cell>
          <cell r="H26">
            <v>493.6</v>
          </cell>
        </row>
        <row r="27">
          <cell r="G27">
            <v>44.4</v>
          </cell>
          <cell r="H27">
            <v>44.4</v>
          </cell>
        </row>
        <row r="29">
          <cell r="G29">
            <v>363.4</v>
          </cell>
          <cell r="H29">
            <v>363.4</v>
          </cell>
        </row>
        <row r="31">
          <cell r="G31">
            <v>4887.2</v>
          </cell>
          <cell r="H31">
            <v>4840.9</v>
          </cell>
        </row>
        <row r="32">
          <cell r="G32">
            <v>667.7</v>
          </cell>
          <cell r="H32">
            <v>598.4</v>
          </cell>
        </row>
        <row r="33">
          <cell r="G33">
            <v>12.299999999999999</v>
          </cell>
          <cell r="H33">
            <v>2.8</v>
          </cell>
        </row>
        <row r="35">
          <cell r="G35">
            <v>6539.2</v>
          </cell>
          <cell r="H35">
            <v>6533.9</v>
          </cell>
        </row>
        <row r="39">
          <cell r="G39">
            <v>4186.1</v>
          </cell>
          <cell r="H39">
            <v>4183.8</v>
          </cell>
        </row>
        <row r="40">
          <cell r="G40">
            <v>2.700000000000001</v>
          </cell>
          <cell r="H40">
            <v>2.8</v>
          </cell>
        </row>
        <row r="42">
          <cell r="G42">
            <v>1376.7</v>
          </cell>
          <cell r="H42">
            <v>1376.7</v>
          </cell>
        </row>
        <row r="46">
          <cell r="G46">
            <v>113.2</v>
          </cell>
          <cell r="H46">
            <v>113.1</v>
          </cell>
        </row>
        <row r="47">
          <cell r="G47">
            <v>2.8</v>
          </cell>
          <cell r="H47">
            <v>2.7</v>
          </cell>
        </row>
        <row r="49">
          <cell r="G49">
            <v>197.5</v>
          </cell>
          <cell r="H49">
            <v>195</v>
          </cell>
        </row>
        <row r="51">
          <cell r="G51">
            <v>653.6</v>
          </cell>
          <cell r="H51">
            <v>653.4</v>
          </cell>
        </row>
        <row r="52">
          <cell r="G52">
            <v>6.6</v>
          </cell>
          <cell r="H52">
            <v>6.4</v>
          </cell>
        </row>
        <row r="54">
          <cell r="G54">
            <v>136519.5</v>
          </cell>
          <cell r="H54">
            <v>136169.2</v>
          </cell>
        </row>
        <row r="58">
          <cell r="G58">
            <v>92965.29999999999</v>
          </cell>
          <cell r="H58">
            <v>92855.3</v>
          </cell>
        </row>
        <row r="59">
          <cell r="G59">
            <v>30.1</v>
          </cell>
          <cell r="H59">
            <v>30.1</v>
          </cell>
        </row>
        <row r="61">
          <cell r="G61">
            <v>1366.4</v>
          </cell>
          <cell r="H61">
            <v>1366.4</v>
          </cell>
        </row>
        <row r="62">
          <cell r="G62">
            <v>26</v>
          </cell>
          <cell r="H62">
            <v>26</v>
          </cell>
        </row>
        <row r="64">
          <cell r="G64">
            <v>72.3</v>
          </cell>
          <cell r="H64">
            <v>72.3</v>
          </cell>
        </row>
        <row r="65">
          <cell r="G65">
            <v>21.5</v>
          </cell>
          <cell r="H65">
            <v>21.5</v>
          </cell>
        </row>
        <row r="67">
          <cell r="G67">
            <v>140</v>
          </cell>
          <cell r="H67">
            <v>140</v>
          </cell>
        </row>
        <row r="68">
          <cell r="G68">
            <v>39.6</v>
          </cell>
          <cell r="H68">
            <v>39.6</v>
          </cell>
        </row>
        <row r="70">
          <cell r="G70">
            <v>288.8</v>
          </cell>
          <cell r="H70">
            <v>288.8</v>
          </cell>
        </row>
        <row r="71">
          <cell r="G71">
            <v>68.9</v>
          </cell>
          <cell r="H71">
            <v>68.9</v>
          </cell>
        </row>
        <row r="73">
          <cell r="G73">
            <v>1286.5</v>
          </cell>
          <cell r="H73">
            <v>1267.5</v>
          </cell>
        </row>
        <row r="79">
          <cell r="G79">
            <v>100</v>
          </cell>
          <cell r="H79">
            <v>100</v>
          </cell>
        </row>
        <row r="82">
          <cell r="G82">
            <v>2812.1</v>
          </cell>
          <cell r="H82">
            <v>2745.2</v>
          </cell>
        </row>
        <row r="83">
          <cell r="G83">
            <v>69.7</v>
          </cell>
          <cell r="H83">
            <v>69.7</v>
          </cell>
        </row>
        <row r="85">
          <cell r="G85">
            <v>10916.7</v>
          </cell>
          <cell r="H85">
            <v>10871.8</v>
          </cell>
        </row>
        <row r="87">
          <cell r="G87">
            <v>4818.9</v>
          </cell>
          <cell r="H87">
            <v>4809.5</v>
          </cell>
        </row>
        <row r="88">
          <cell r="G88">
            <v>0.6</v>
          </cell>
          <cell r="H88">
            <v>0.6</v>
          </cell>
        </row>
        <row r="90">
          <cell r="G90">
            <v>11236.3</v>
          </cell>
          <cell r="H90">
            <v>11136.2</v>
          </cell>
        </row>
        <row r="91">
          <cell r="G91">
            <v>96</v>
          </cell>
          <cell r="H91">
            <v>96</v>
          </cell>
        </row>
        <row r="92">
          <cell r="G92">
            <v>7559.8</v>
          </cell>
          <cell r="H92">
            <v>7559.8</v>
          </cell>
        </row>
        <row r="96">
          <cell r="G96">
            <v>2380.3</v>
          </cell>
          <cell r="H96">
            <v>2380.3</v>
          </cell>
        </row>
        <row r="98">
          <cell r="G98">
            <v>223.7</v>
          </cell>
          <cell r="H98">
            <v>223.7</v>
          </cell>
        </row>
        <row r="101">
          <cell r="G101">
            <v>26605</v>
          </cell>
          <cell r="H101">
            <v>25988.800000000003</v>
          </cell>
        </row>
        <row r="105">
          <cell r="G105">
            <v>3832.4</v>
          </cell>
          <cell r="H105">
            <v>3832.4</v>
          </cell>
        </row>
        <row r="106">
          <cell r="G106">
            <v>1783.4</v>
          </cell>
          <cell r="H106">
            <v>1783.4</v>
          </cell>
        </row>
        <row r="107">
          <cell r="G107">
            <v>91.3</v>
          </cell>
          <cell r="H107">
            <v>91.3</v>
          </cell>
        </row>
        <row r="111">
          <cell r="G111">
            <v>4806.5</v>
          </cell>
          <cell r="H111">
            <v>4806.5</v>
          </cell>
        </row>
        <row r="113">
          <cell r="G113">
            <v>9883.9</v>
          </cell>
          <cell r="H113">
            <v>9883.9</v>
          </cell>
        </row>
        <row r="117">
          <cell r="G117">
            <v>2351.7</v>
          </cell>
          <cell r="H117">
            <v>2335.7</v>
          </cell>
        </row>
        <row r="119">
          <cell r="G119">
            <v>261.5</v>
          </cell>
          <cell r="H119">
            <v>258.4</v>
          </cell>
        </row>
        <row r="122">
          <cell r="G122">
            <v>874.3</v>
          </cell>
          <cell r="H122">
            <v>777.2</v>
          </cell>
        </row>
        <row r="124">
          <cell r="G124">
            <v>1500</v>
          </cell>
          <cell r="H124">
            <v>1000</v>
          </cell>
        </row>
        <row r="127">
          <cell r="G127">
            <v>40</v>
          </cell>
          <cell r="H127">
            <v>40</v>
          </cell>
        </row>
        <row r="132">
          <cell r="G132">
            <v>1180</v>
          </cell>
          <cell r="H132">
            <v>1180</v>
          </cell>
        </row>
        <row r="135">
          <cell r="G135">
            <v>294849.5</v>
          </cell>
          <cell r="H135">
            <v>278626.1</v>
          </cell>
        </row>
        <row r="143">
          <cell r="G143">
            <v>39218.6</v>
          </cell>
          <cell r="H143">
            <v>39218.5</v>
          </cell>
        </row>
        <row r="148">
          <cell r="G148">
            <v>67344.5</v>
          </cell>
          <cell r="H148">
            <v>67344.5</v>
          </cell>
        </row>
        <row r="153">
          <cell r="G153">
            <v>170958</v>
          </cell>
          <cell r="H153">
            <v>154754.7</v>
          </cell>
        </row>
        <row r="161">
          <cell r="G161">
            <v>0</v>
          </cell>
          <cell r="H161">
            <v>0</v>
          </cell>
        </row>
        <row r="165">
          <cell r="G165">
            <v>4464.400000000001</v>
          </cell>
          <cell r="H165">
            <v>4464.400000000001</v>
          </cell>
        </row>
        <row r="167">
          <cell r="G167">
            <v>6000</v>
          </cell>
          <cell r="H167">
            <v>6000</v>
          </cell>
        </row>
        <row r="170">
          <cell r="G170">
            <v>1000</v>
          </cell>
          <cell r="H170">
            <v>1000</v>
          </cell>
        </row>
        <row r="172">
          <cell r="G172">
            <v>20</v>
          </cell>
        </row>
        <row r="175">
          <cell r="G175">
            <v>5</v>
          </cell>
          <cell r="H175">
            <v>5</v>
          </cell>
        </row>
        <row r="177">
          <cell r="G177">
            <v>5839</v>
          </cell>
          <cell r="H177">
            <v>5839</v>
          </cell>
        </row>
        <row r="178">
          <cell r="G178">
            <v>196833.3</v>
          </cell>
          <cell r="H178">
            <v>204057.7</v>
          </cell>
        </row>
        <row r="234">
          <cell r="G234">
            <v>1500</v>
          </cell>
          <cell r="H234">
            <v>1500</v>
          </cell>
        </row>
        <row r="241">
          <cell r="G241">
            <v>6110.7</v>
          </cell>
        </row>
        <row r="242">
          <cell r="G242">
            <v>1889.3</v>
          </cell>
          <cell r="H242">
            <v>1889.3</v>
          </cell>
        </row>
        <row r="245">
          <cell r="G245">
            <v>10530.2</v>
          </cell>
          <cell r="H245">
            <v>10530.2</v>
          </cell>
        </row>
        <row r="246">
          <cell r="G246">
            <v>9811</v>
          </cell>
          <cell r="H246">
            <v>9811</v>
          </cell>
        </row>
        <row r="249">
          <cell r="G249">
            <v>16.4</v>
          </cell>
          <cell r="H249">
            <v>16.4</v>
          </cell>
        </row>
        <row r="251">
          <cell r="G251">
            <v>33059</v>
          </cell>
          <cell r="H251">
            <v>33059</v>
          </cell>
        </row>
        <row r="253">
          <cell r="G253">
            <v>106</v>
          </cell>
          <cell r="H253">
            <v>106</v>
          </cell>
        </row>
        <row r="257">
          <cell r="G257">
            <v>55011.1</v>
          </cell>
          <cell r="H257">
            <v>54863.3</v>
          </cell>
        </row>
        <row r="259">
          <cell r="G259">
            <v>664.9</v>
          </cell>
          <cell r="H259">
            <v>664.9</v>
          </cell>
        </row>
        <row r="261">
          <cell r="G261">
            <v>21120</v>
          </cell>
          <cell r="H261">
            <v>21122</v>
          </cell>
        </row>
        <row r="265">
          <cell r="G265">
            <v>198.4</v>
          </cell>
          <cell r="H265">
            <v>197.8</v>
          </cell>
        </row>
        <row r="268">
          <cell r="G268">
            <v>172.7</v>
          </cell>
          <cell r="H268">
            <v>172.7</v>
          </cell>
        </row>
        <row r="270">
          <cell r="G270">
            <v>179.8</v>
          </cell>
          <cell r="H270">
            <v>179.8</v>
          </cell>
        </row>
        <row r="274">
          <cell r="G274">
            <v>56463.8</v>
          </cell>
        </row>
        <row r="279">
          <cell r="G279">
            <v>42485.8</v>
          </cell>
          <cell r="H279">
            <v>56687.2</v>
          </cell>
        </row>
        <row r="282">
          <cell r="G282">
            <v>995.3</v>
          </cell>
          <cell r="H282">
            <v>995.3</v>
          </cell>
        </row>
        <row r="288">
          <cell r="G288">
            <v>3569.2</v>
          </cell>
          <cell r="H288">
            <v>3569.2</v>
          </cell>
        </row>
        <row r="290">
          <cell r="G290">
            <v>5213.5</v>
          </cell>
          <cell r="H290">
            <v>6493.6</v>
          </cell>
        </row>
        <row r="291">
          <cell r="G291">
            <v>4200</v>
          </cell>
          <cell r="H291">
            <v>2200</v>
          </cell>
        </row>
        <row r="292">
          <cell r="G292">
            <v>6051</v>
          </cell>
          <cell r="H292">
            <v>6042.8</v>
          </cell>
        </row>
        <row r="296">
          <cell r="G296">
            <v>4384.8</v>
          </cell>
          <cell r="H296">
            <v>4384.8</v>
          </cell>
        </row>
        <row r="297">
          <cell r="G297">
            <v>732</v>
          </cell>
          <cell r="H297">
            <v>728.1</v>
          </cell>
        </row>
        <row r="298">
          <cell r="G298">
            <v>71</v>
          </cell>
          <cell r="H298">
            <v>70.9</v>
          </cell>
        </row>
        <row r="302">
          <cell r="G302">
            <v>148.1</v>
          </cell>
          <cell r="H302">
            <v>145.7</v>
          </cell>
        </row>
        <row r="303">
          <cell r="G303">
            <v>715.1</v>
          </cell>
          <cell r="H303">
            <v>713.3</v>
          </cell>
        </row>
        <row r="304">
          <cell r="G304">
            <v>31731.1</v>
          </cell>
          <cell r="H304">
            <v>30451.1</v>
          </cell>
        </row>
        <row r="305">
          <cell r="G305">
            <v>31731.1</v>
          </cell>
        </row>
        <row r="308">
          <cell r="G308">
            <v>31708.6</v>
          </cell>
          <cell r="H308">
            <v>30428.6</v>
          </cell>
        </row>
        <row r="309">
          <cell r="G309">
            <v>22.5</v>
          </cell>
          <cell r="H309">
            <v>22.5</v>
          </cell>
        </row>
        <row r="310">
          <cell r="G310">
            <v>42846</v>
          </cell>
          <cell r="H310">
            <v>42071.299999999996</v>
          </cell>
        </row>
        <row r="315">
          <cell r="G315">
            <v>1798.2</v>
          </cell>
          <cell r="H315">
            <v>1798.2</v>
          </cell>
        </row>
        <row r="319">
          <cell r="G319">
            <v>3082.2</v>
          </cell>
          <cell r="H319">
            <v>3082.2</v>
          </cell>
        </row>
        <row r="323">
          <cell r="G323">
            <v>2000</v>
          </cell>
          <cell r="H323">
            <v>1952.2</v>
          </cell>
        </row>
        <row r="328">
          <cell r="G328">
            <v>24576.3</v>
          </cell>
          <cell r="H328">
            <v>23943.3</v>
          </cell>
        </row>
        <row r="332">
          <cell r="G332">
            <v>11389.3</v>
          </cell>
          <cell r="H332">
            <v>11295.4</v>
          </cell>
        </row>
        <row r="335">
          <cell r="G335">
            <v>419.6</v>
          </cell>
          <cell r="H335">
            <v>419.6</v>
          </cell>
        </row>
        <row r="339">
          <cell r="G339">
            <v>419.6</v>
          </cell>
          <cell r="H339">
            <v>419.6</v>
          </cell>
        </row>
        <row r="341">
          <cell r="G341">
            <v>23112.9</v>
          </cell>
          <cell r="H341">
            <v>22812.7</v>
          </cell>
        </row>
        <row r="345">
          <cell r="G345">
            <v>2645.5</v>
          </cell>
          <cell r="H345">
            <v>2645.5</v>
          </cell>
        </row>
        <row r="346">
          <cell r="G346">
            <v>7.3</v>
          </cell>
          <cell r="H346">
            <v>7.2</v>
          </cell>
        </row>
        <row r="348">
          <cell r="G348">
            <v>15988.8</v>
          </cell>
          <cell r="H348">
            <v>15988.8</v>
          </cell>
        </row>
        <row r="349">
          <cell r="G349">
            <v>364</v>
          </cell>
          <cell r="H349">
            <v>364</v>
          </cell>
        </row>
        <row r="352">
          <cell r="G352">
            <v>70.89999999999999</v>
          </cell>
        </row>
        <row r="356">
          <cell r="G356">
            <v>139.1</v>
          </cell>
          <cell r="H356">
            <v>139.1</v>
          </cell>
        </row>
        <row r="357">
          <cell r="G357">
            <v>2.1</v>
          </cell>
          <cell r="H357">
            <v>2.1</v>
          </cell>
        </row>
        <row r="359">
          <cell r="G359">
            <v>185.3</v>
          </cell>
          <cell r="H359">
            <v>185.3</v>
          </cell>
        </row>
        <row r="361">
          <cell r="G361">
            <v>3709.9</v>
          </cell>
          <cell r="H361">
            <v>3480.7</v>
          </cell>
        </row>
        <row r="365">
          <cell r="G365">
            <v>0</v>
          </cell>
          <cell r="H365">
            <v>0</v>
          </cell>
        </row>
        <row r="369">
          <cell r="G369">
            <v>0</v>
          </cell>
          <cell r="H369">
            <v>0</v>
          </cell>
        </row>
        <row r="376">
          <cell r="G376">
            <v>558.2</v>
          </cell>
          <cell r="H376">
            <v>0</v>
          </cell>
        </row>
        <row r="379">
          <cell r="G379">
            <v>558.2</v>
          </cell>
        </row>
        <row r="384">
          <cell r="G384">
            <v>27900</v>
          </cell>
          <cell r="H384">
            <v>27597.8</v>
          </cell>
        </row>
        <row r="386">
          <cell r="G386">
            <v>16221.9</v>
          </cell>
          <cell r="H386">
            <v>16221.9</v>
          </cell>
        </row>
        <row r="391">
          <cell r="G391">
            <v>4205.1</v>
          </cell>
          <cell r="H391">
            <v>4205.1</v>
          </cell>
        </row>
        <row r="393">
          <cell r="G393">
            <v>4033.7</v>
          </cell>
          <cell r="H393">
            <v>4033.7</v>
          </cell>
        </row>
        <row r="397">
          <cell r="G397">
            <v>3200</v>
          </cell>
          <cell r="H397">
            <v>3200</v>
          </cell>
        </row>
        <row r="400">
          <cell r="G400">
            <v>4708.1</v>
          </cell>
          <cell r="H400">
            <v>4708.1</v>
          </cell>
        </row>
        <row r="403">
          <cell r="G403">
            <v>75</v>
          </cell>
          <cell r="H403">
            <v>75</v>
          </cell>
        </row>
        <row r="404">
          <cell r="G404">
            <v>64313.7</v>
          </cell>
          <cell r="H404">
            <v>64301.7</v>
          </cell>
        </row>
        <row r="405">
          <cell r="G405">
            <v>64306.7</v>
          </cell>
        </row>
        <row r="414">
          <cell r="G414">
            <v>250</v>
          </cell>
          <cell r="H414">
            <v>250</v>
          </cell>
        </row>
        <row r="418">
          <cell r="G418">
            <v>43134.9</v>
          </cell>
          <cell r="H418">
            <v>43134.9</v>
          </cell>
        </row>
        <row r="419">
          <cell r="G419">
            <v>20207.8</v>
          </cell>
          <cell r="H419">
            <v>20207.8</v>
          </cell>
        </row>
        <row r="420">
          <cell r="G420">
            <v>26.9</v>
          </cell>
          <cell r="H420">
            <v>26.9</v>
          </cell>
        </row>
        <row r="421">
          <cell r="G421">
            <v>687.1</v>
          </cell>
          <cell r="H421">
            <v>675.1</v>
          </cell>
        </row>
        <row r="432">
          <cell r="G432">
            <v>7</v>
          </cell>
        </row>
        <row r="435">
          <cell r="G435">
            <v>7</v>
          </cell>
          <cell r="H435">
            <v>7</v>
          </cell>
        </row>
        <row r="436">
          <cell r="G436">
            <v>822778.7999999998</v>
          </cell>
          <cell r="H436">
            <v>800571.72</v>
          </cell>
        </row>
        <row r="440">
          <cell r="G440">
            <v>4209.9</v>
          </cell>
          <cell r="H440">
            <v>4209.9</v>
          </cell>
        </row>
        <row r="449">
          <cell r="G449">
            <v>907.7</v>
          </cell>
          <cell r="H449">
            <v>907.7</v>
          </cell>
        </row>
        <row r="450">
          <cell r="G450">
            <v>1383.7</v>
          </cell>
          <cell r="H450">
            <v>1383.7</v>
          </cell>
        </row>
        <row r="452">
          <cell r="G452">
            <v>42217.2</v>
          </cell>
          <cell r="H452">
            <v>42630</v>
          </cell>
        </row>
        <row r="453">
          <cell r="G453">
            <v>8522.3</v>
          </cell>
          <cell r="H453">
            <v>8522.3</v>
          </cell>
        </row>
        <row r="454">
          <cell r="G454">
            <v>292.7</v>
          </cell>
          <cell r="H454">
            <v>278.5</v>
          </cell>
        </row>
        <row r="461">
          <cell r="G461">
            <v>2460</v>
          </cell>
          <cell r="H461">
            <v>2002.9</v>
          </cell>
        </row>
        <row r="462">
          <cell r="G462">
            <v>122517.8</v>
          </cell>
          <cell r="H462">
            <v>118592.1</v>
          </cell>
        </row>
        <row r="464">
          <cell r="G464">
            <v>1443.5</v>
          </cell>
          <cell r="H464">
            <v>1227.4</v>
          </cell>
        </row>
        <row r="465">
          <cell r="G465">
            <v>93581.1</v>
          </cell>
          <cell r="H465">
            <v>81726</v>
          </cell>
        </row>
        <row r="467">
          <cell r="G467">
            <v>1.2</v>
          </cell>
          <cell r="H467">
            <v>0.02</v>
          </cell>
        </row>
        <row r="468">
          <cell r="G468">
            <v>75.9</v>
          </cell>
          <cell r="H468">
            <v>1.4</v>
          </cell>
        </row>
        <row r="471">
          <cell r="G471">
            <v>78774.5</v>
          </cell>
          <cell r="H471">
            <v>80973.1</v>
          </cell>
        </row>
        <row r="473">
          <cell r="G473">
            <v>3288</v>
          </cell>
          <cell r="H473">
            <v>3287.5</v>
          </cell>
        </row>
        <row r="474">
          <cell r="G474">
            <v>3900</v>
          </cell>
          <cell r="H474">
            <v>3900</v>
          </cell>
        </row>
        <row r="477">
          <cell r="G477">
            <v>17</v>
          </cell>
          <cell r="H477">
            <v>9.9</v>
          </cell>
        </row>
        <row r="478">
          <cell r="G478">
            <v>1133.8</v>
          </cell>
          <cell r="H478">
            <v>1140</v>
          </cell>
        </row>
        <row r="480">
          <cell r="G480">
            <v>545.7</v>
          </cell>
          <cell r="H480">
            <v>545.7</v>
          </cell>
        </row>
        <row r="481">
          <cell r="G481">
            <v>37973.2</v>
          </cell>
          <cell r="H481">
            <v>37973.2</v>
          </cell>
        </row>
        <row r="483">
          <cell r="G483">
            <v>775.9</v>
          </cell>
          <cell r="H483">
            <v>758.4</v>
          </cell>
        </row>
        <row r="484">
          <cell r="G484">
            <v>50274.9</v>
          </cell>
          <cell r="H484">
            <v>50141.8</v>
          </cell>
        </row>
        <row r="486">
          <cell r="G486">
            <v>6227.8</v>
          </cell>
          <cell r="H486">
            <v>5961.2</v>
          </cell>
        </row>
        <row r="487">
          <cell r="G487">
            <v>144542.6</v>
          </cell>
          <cell r="H487">
            <v>138349.5</v>
          </cell>
        </row>
        <row r="489">
          <cell r="G489">
            <v>23.4</v>
          </cell>
          <cell r="H489">
            <v>22.4</v>
          </cell>
        </row>
        <row r="490">
          <cell r="G490">
            <v>1506.9</v>
          </cell>
          <cell r="H490">
            <v>1477.1</v>
          </cell>
        </row>
        <row r="492">
          <cell r="G492">
            <v>356.7</v>
          </cell>
          <cell r="H492">
            <v>298.9</v>
          </cell>
        </row>
        <row r="493">
          <cell r="G493">
            <v>7465.6</v>
          </cell>
          <cell r="H493">
            <v>6901.4</v>
          </cell>
        </row>
        <row r="495">
          <cell r="G495">
            <v>1766.2</v>
          </cell>
          <cell r="H495">
            <v>1736.1</v>
          </cell>
        </row>
        <row r="496">
          <cell r="G496">
            <v>114995.4</v>
          </cell>
          <cell r="H496">
            <v>114904.2</v>
          </cell>
        </row>
        <row r="498">
          <cell r="G498">
            <v>52.5</v>
          </cell>
          <cell r="H498">
            <v>28.4</v>
          </cell>
        </row>
        <row r="499">
          <cell r="G499">
            <v>831.8</v>
          </cell>
          <cell r="H499">
            <v>711.2</v>
          </cell>
        </row>
        <row r="501">
          <cell r="G501">
            <v>3</v>
          </cell>
          <cell r="H501">
            <v>2.4</v>
          </cell>
        </row>
        <row r="502">
          <cell r="G502">
            <v>190.4</v>
          </cell>
          <cell r="H502">
            <v>162.6</v>
          </cell>
        </row>
        <row r="504">
          <cell r="G504">
            <v>244.2</v>
          </cell>
          <cell r="H504">
            <v>209.4</v>
          </cell>
        </row>
        <row r="505">
          <cell r="G505">
            <v>7129.4</v>
          </cell>
          <cell r="H505">
            <v>6579.5</v>
          </cell>
        </row>
        <row r="507">
          <cell r="G507">
            <v>92.5</v>
          </cell>
          <cell r="H507">
            <v>91</v>
          </cell>
        </row>
        <row r="508">
          <cell r="G508">
            <v>6164.7</v>
          </cell>
          <cell r="H508">
            <v>6064</v>
          </cell>
        </row>
        <row r="510">
          <cell r="G510">
            <v>28.8</v>
          </cell>
          <cell r="H510">
            <v>28.8</v>
          </cell>
        </row>
        <row r="511">
          <cell r="G511">
            <v>1600.6</v>
          </cell>
          <cell r="H511">
            <v>1600.6</v>
          </cell>
        </row>
        <row r="512">
          <cell r="G512">
            <v>315.3</v>
          </cell>
          <cell r="H512">
            <v>315.3</v>
          </cell>
        </row>
        <row r="514">
          <cell r="G514">
            <v>131.2</v>
          </cell>
          <cell r="H514">
            <v>131.5</v>
          </cell>
        </row>
        <row r="515">
          <cell r="G515">
            <v>8743.1</v>
          </cell>
          <cell r="H515">
            <v>8762.7</v>
          </cell>
        </row>
        <row r="521">
          <cell r="G521">
            <v>674.2</v>
          </cell>
          <cell r="H521">
            <v>625.5</v>
          </cell>
        </row>
        <row r="522">
          <cell r="G522">
            <v>490.5</v>
          </cell>
          <cell r="H522">
            <v>490.5</v>
          </cell>
        </row>
        <row r="525">
          <cell r="G525">
            <v>83.6</v>
          </cell>
          <cell r="H525">
            <v>83.6</v>
          </cell>
        </row>
        <row r="530">
          <cell r="G530">
            <v>82.4</v>
          </cell>
          <cell r="H530">
            <v>82.4</v>
          </cell>
        </row>
        <row r="531">
          <cell r="G531">
            <v>5495</v>
          </cell>
          <cell r="H531">
            <v>5495</v>
          </cell>
        </row>
        <row r="533">
          <cell r="G533">
            <v>49.6</v>
          </cell>
          <cell r="H533">
            <v>49.6</v>
          </cell>
        </row>
        <row r="534">
          <cell r="G534">
            <v>5062.1</v>
          </cell>
          <cell r="H534">
            <v>5062.1</v>
          </cell>
        </row>
        <row r="536">
          <cell r="G536">
            <v>330.8</v>
          </cell>
          <cell r="H536">
            <v>330.8</v>
          </cell>
        </row>
        <row r="537">
          <cell r="G537">
            <v>23128.8</v>
          </cell>
          <cell r="H537">
            <v>23128.8</v>
          </cell>
        </row>
        <row r="541">
          <cell r="G541">
            <v>3565.6</v>
          </cell>
          <cell r="H541">
            <v>3565.6</v>
          </cell>
        </row>
        <row r="542">
          <cell r="G542">
            <v>5.4</v>
          </cell>
          <cell r="H542">
            <v>5.4</v>
          </cell>
        </row>
        <row r="544">
          <cell r="G544">
            <v>3602.4</v>
          </cell>
          <cell r="H544">
            <v>3602.4</v>
          </cell>
        </row>
        <row r="545">
          <cell r="G545">
            <v>539.6</v>
          </cell>
          <cell r="H545">
            <v>539.6</v>
          </cell>
        </row>
        <row r="546">
          <cell r="G546">
            <v>91.2</v>
          </cell>
          <cell r="H546">
            <v>91.2</v>
          </cell>
        </row>
        <row r="548">
          <cell r="G548">
            <v>14572.9</v>
          </cell>
          <cell r="H548">
            <v>14572.9</v>
          </cell>
        </row>
        <row r="550">
          <cell r="G550">
            <v>4948.6</v>
          </cell>
          <cell r="H550">
            <v>4948.6</v>
          </cell>
        </row>
        <row r="551">
          <cell r="G551">
            <v>573.1</v>
          </cell>
          <cell r="H551">
            <v>573.1</v>
          </cell>
        </row>
        <row r="554">
          <cell r="G554">
            <v>230</v>
          </cell>
          <cell r="H554">
            <v>230</v>
          </cell>
        </row>
        <row r="555">
          <cell r="G555">
            <v>0.6</v>
          </cell>
          <cell r="H555">
            <v>0.6</v>
          </cell>
        </row>
        <row r="557">
          <cell r="G557">
            <v>1167</v>
          </cell>
          <cell r="H557">
            <v>1167</v>
          </cell>
        </row>
        <row r="558">
          <cell r="G558">
            <v>21.1</v>
          </cell>
          <cell r="H558">
            <v>21.1</v>
          </cell>
        </row>
        <row r="560">
          <cell r="G560">
            <v>0.2</v>
          </cell>
          <cell r="H560">
            <v>0.2</v>
          </cell>
        </row>
        <row r="561">
          <cell r="G561">
            <v>1206</v>
          </cell>
          <cell r="H561">
            <v>1206</v>
          </cell>
        </row>
        <row r="564">
          <cell r="G564">
            <v>150</v>
          </cell>
          <cell r="H564">
            <v>150</v>
          </cell>
        </row>
        <row r="566">
          <cell r="G566">
            <v>60604.8</v>
          </cell>
          <cell r="H566">
            <v>60604.8</v>
          </cell>
        </row>
        <row r="567">
          <cell r="G567">
            <v>60280.3</v>
          </cell>
        </row>
        <row r="571">
          <cell r="G571">
            <v>60280.3</v>
          </cell>
          <cell r="H571">
            <v>60280.3</v>
          </cell>
        </row>
        <row r="572">
          <cell r="G572">
            <v>324.5</v>
          </cell>
        </row>
        <row r="576">
          <cell r="G576">
            <v>200</v>
          </cell>
          <cell r="H576">
            <v>200</v>
          </cell>
        </row>
        <row r="579">
          <cell r="G579">
            <v>124.5</v>
          </cell>
          <cell r="H579">
            <v>124.5</v>
          </cell>
        </row>
        <row r="580">
          <cell r="G580">
            <v>10454.1</v>
          </cell>
          <cell r="H580">
            <v>10402.6</v>
          </cell>
        </row>
        <row r="587">
          <cell r="G587">
            <v>3228.9</v>
          </cell>
          <cell r="H587">
            <v>3213.5</v>
          </cell>
        </row>
        <row r="588">
          <cell r="G588">
            <v>619.4</v>
          </cell>
          <cell r="H588">
            <v>587.8</v>
          </cell>
        </row>
        <row r="589">
          <cell r="G589">
            <v>6</v>
          </cell>
          <cell r="H589">
            <v>1.4</v>
          </cell>
        </row>
        <row r="592">
          <cell r="G592">
            <v>700</v>
          </cell>
          <cell r="H592">
            <v>700</v>
          </cell>
        </row>
        <row r="593">
          <cell r="G593">
            <v>1608.8</v>
          </cell>
          <cell r="H593">
            <v>1608.8</v>
          </cell>
        </row>
        <row r="594">
          <cell r="G594">
            <v>972</v>
          </cell>
          <cell r="H594">
            <v>972</v>
          </cell>
        </row>
        <row r="600">
          <cell r="G600">
            <v>1000</v>
          </cell>
          <cell r="H600">
            <v>1000</v>
          </cell>
        </row>
        <row r="604">
          <cell r="G604">
            <v>468.6</v>
          </cell>
          <cell r="H604">
            <v>468.6</v>
          </cell>
        </row>
        <row r="606">
          <cell r="G606">
            <v>158</v>
          </cell>
          <cell r="H606">
            <v>158</v>
          </cell>
        </row>
        <row r="608">
          <cell r="G608">
            <v>1000</v>
          </cell>
          <cell r="H608">
            <v>1000</v>
          </cell>
        </row>
        <row r="612">
          <cell r="G612">
            <v>306.5</v>
          </cell>
          <cell r="H612">
            <v>306.5</v>
          </cell>
        </row>
        <row r="616">
          <cell r="G616">
            <v>385.9</v>
          </cell>
          <cell r="H616">
            <v>386</v>
          </cell>
        </row>
        <row r="630">
          <cell r="G630">
            <v>1678436.2</v>
          </cell>
          <cell r="H630">
            <v>1678600</v>
          </cell>
        </row>
        <row r="631">
          <cell r="G631">
            <v>674019.2</v>
          </cell>
        </row>
        <row r="635">
          <cell r="G635">
            <v>359221.8</v>
          </cell>
          <cell r="H635">
            <v>359221.7</v>
          </cell>
        </row>
        <row r="637">
          <cell r="G637">
            <v>177562.9</v>
          </cell>
          <cell r="H637">
            <v>177562.9</v>
          </cell>
        </row>
        <row r="640">
          <cell r="G640">
            <v>3099.6</v>
          </cell>
          <cell r="H640">
            <v>3099.6</v>
          </cell>
        </row>
        <row r="642">
          <cell r="G642">
            <v>10</v>
          </cell>
          <cell r="H642">
            <v>10</v>
          </cell>
        </row>
        <row r="644">
          <cell r="G644">
            <v>4433</v>
          </cell>
          <cell r="H644">
            <v>4433</v>
          </cell>
        </row>
        <row r="646">
          <cell r="G646">
            <v>11445.2</v>
          </cell>
          <cell r="H646">
            <v>11444.4</v>
          </cell>
        </row>
        <row r="647">
          <cell r="G647">
            <v>27782.7</v>
          </cell>
          <cell r="H647">
            <v>28002.5</v>
          </cell>
        </row>
        <row r="648">
          <cell r="G648">
            <v>2567.5</v>
          </cell>
          <cell r="H648">
            <v>2566.9</v>
          </cell>
        </row>
        <row r="650">
          <cell r="G650">
            <v>57125.8</v>
          </cell>
          <cell r="H650">
            <v>57116</v>
          </cell>
        </row>
        <row r="651">
          <cell r="G651">
            <v>1445.2</v>
          </cell>
          <cell r="H651">
            <v>1445.2</v>
          </cell>
        </row>
        <row r="654">
          <cell r="G654">
            <v>111.8</v>
          </cell>
          <cell r="H654">
            <v>111.8</v>
          </cell>
        </row>
        <row r="655">
          <cell r="G655">
            <v>55.9</v>
          </cell>
          <cell r="H655">
            <v>55.9</v>
          </cell>
        </row>
        <row r="657">
          <cell r="G657">
            <v>11663.4</v>
          </cell>
          <cell r="H657">
            <v>11663.4</v>
          </cell>
        </row>
        <row r="658">
          <cell r="G658">
            <v>808.1</v>
          </cell>
          <cell r="H658">
            <v>808.1</v>
          </cell>
        </row>
        <row r="659">
          <cell r="G659">
            <v>5497.3</v>
          </cell>
          <cell r="H659">
            <v>5497.3</v>
          </cell>
        </row>
        <row r="662">
          <cell r="G662">
            <v>5715.6</v>
          </cell>
          <cell r="H662">
            <v>5715.6</v>
          </cell>
        </row>
        <row r="663">
          <cell r="G663">
            <v>1700</v>
          </cell>
          <cell r="H663">
            <v>1700</v>
          </cell>
        </row>
        <row r="664">
          <cell r="G664">
            <v>766.9</v>
          </cell>
          <cell r="H664">
            <v>766.9</v>
          </cell>
        </row>
        <row r="666">
          <cell r="G666">
            <v>410</v>
          </cell>
          <cell r="H666">
            <v>410</v>
          </cell>
        </row>
        <row r="667">
          <cell r="G667">
            <v>2592</v>
          </cell>
          <cell r="H667">
            <v>2591</v>
          </cell>
        </row>
        <row r="669">
          <cell r="G669">
            <v>3</v>
          </cell>
          <cell r="H669">
            <v>3</v>
          </cell>
        </row>
        <row r="670">
          <cell r="G670">
            <v>1.5</v>
          </cell>
          <cell r="H670">
            <v>1.5</v>
          </cell>
        </row>
        <row r="671">
          <cell r="G671">
            <v>920675.8999999999</v>
          </cell>
        </row>
        <row r="675">
          <cell r="G675">
            <v>94328.1</v>
          </cell>
          <cell r="H675">
            <v>94128.6</v>
          </cell>
        </row>
        <row r="678">
          <cell r="G678">
            <v>250</v>
          </cell>
          <cell r="H678">
            <v>250</v>
          </cell>
        </row>
        <row r="680">
          <cell r="G680">
            <v>1825.8</v>
          </cell>
          <cell r="H680">
            <v>1722.6</v>
          </cell>
        </row>
        <row r="682">
          <cell r="G682">
            <v>4754.2</v>
          </cell>
          <cell r="H682">
            <v>4680.9</v>
          </cell>
        </row>
        <row r="684">
          <cell r="G684">
            <v>278017.4</v>
          </cell>
          <cell r="H684">
            <v>278017.4</v>
          </cell>
        </row>
        <row r="686">
          <cell r="G686">
            <v>37787.8</v>
          </cell>
          <cell r="H686">
            <v>37748.1</v>
          </cell>
        </row>
        <row r="687">
          <cell r="G687">
            <v>50484.1</v>
          </cell>
          <cell r="H687">
            <v>51696.7</v>
          </cell>
        </row>
        <row r="688">
          <cell r="G688">
            <v>15737.4</v>
          </cell>
          <cell r="H688">
            <v>15737.2</v>
          </cell>
        </row>
        <row r="690">
          <cell r="G690">
            <v>4549</v>
          </cell>
          <cell r="H690">
            <v>4527.1</v>
          </cell>
        </row>
        <row r="692">
          <cell r="G692">
            <v>305012.3</v>
          </cell>
          <cell r="H692">
            <v>304366.4</v>
          </cell>
        </row>
        <row r="693">
          <cell r="G693">
            <v>4724.4</v>
          </cell>
          <cell r="H693">
            <v>5308.4</v>
          </cell>
        </row>
        <row r="694">
          <cell r="G694">
            <v>15.6</v>
          </cell>
          <cell r="H694">
            <v>15.6</v>
          </cell>
        </row>
        <row r="700">
          <cell r="G700">
            <v>52107.5</v>
          </cell>
          <cell r="H700">
            <v>52107.5</v>
          </cell>
        </row>
        <row r="703">
          <cell r="G703">
            <v>6971.6</v>
          </cell>
          <cell r="H703">
            <v>6971.6</v>
          </cell>
        </row>
        <row r="706">
          <cell r="G706">
            <v>2687.8</v>
          </cell>
          <cell r="H706">
            <v>2687.7</v>
          </cell>
        </row>
        <row r="707">
          <cell r="G707">
            <v>3234.4</v>
          </cell>
          <cell r="H707">
            <v>3234.4</v>
          </cell>
        </row>
        <row r="708">
          <cell r="G708">
            <v>947.2</v>
          </cell>
          <cell r="H708">
            <v>945.1</v>
          </cell>
        </row>
        <row r="710">
          <cell r="G710">
            <v>42420.5</v>
          </cell>
          <cell r="H710">
            <v>42300</v>
          </cell>
        </row>
        <row r="711">
          <cell r="G711">
            <v>3389.2</v>
          </cell>
          <cell r="H711">
            <v>2682.3</v>
          </cell>
        </row>
        <row r="715">
          <cell r="G715">
            <v>6110</v>
          </cell>
          <cell r="H715">
            <v>6110</v>
          </cell>
        </row>
        <row r="718">
          <cell r="G718">
            <v>195.7</v>
          </cell>
          <cell r="H718">
            <v>167.7</v>
          </cell>
        </row>
        <row r="719">
          <cell r="G719">
            <v>43.5</v>
          </cell>
          <cell r="H719">
            <v>24.5</v>
          </cell>
        </row>
        <row r="720">
          <cell r="G720">
            <v>2645.8</v>
          </cell>
          <cell r="H720">
            <v>2673.7</v>
          </cell>
        </row>
        <row r="723">
          <cell r="G723">
            <v>2126.7</v>
          </cell>
          <cell r="H723">
            <v>2126.7</v>
          </cell>
        </row>
        <row r="724">
          <cell r="G724">
            <v>200</v>
          </cell>
          <cell r="H724">
            <v>200</v>
          </cell>
        </row>
        <row r="726">
          <cell r="G726">
            <v>5.2</v>
          </cell>
          <cell r="H726">
            <v>4.5</v>
          </cell>
        </row>
        <row r="727">
          <cell r="G727">
            <v>101</v>
          </cell>
          <cell r="H727">
            <v>101</v>
          </cell>
        </row>
        <row r="728">
          <cell r="G728">
            <v>3.7</v>
          </cell>
          <cell r="H728">
            <v>4.5</v>
          </cell>
        </row>
        <row r="729">
          <cell r="G729">
            <v>46849.600000000006</v>
          </cell>
        </row>
        <row r="736">
          <cell r="G736">
            <v>396.4</v>
          </cell>
          <cell r="H736">
            <v>396.4</v>
          </cell>
        </row>
        <row r="738">
          <cell r="G738">
            <v>1714.3</v>
          </cell>
          <cell r="H738">
            <v>1713.7</v>
          </cell>
        </row>
        <row r="739">
          <cell r="G739">
            <v>145.6</v>
          </cell>
          <cell r="H739">
            <v>145.6</v>
          </cell>
        </row>
        <row r="740">
          <cell r="G740">
            <v>4</v>
          </cell>
          <cell r="H740">
            <v>4</v>
          </cell>
        </row>
        <row r="745">
          <cell r="G745">
            <v>2096.4</v>
          </cell>
          <cell r="H745">
            <v>2096.4</v>
          </cell>
        </row>
        <row r="746">
          <cell r="G746">
            <v>2246.6</v>
          </cell>
          <cell r="H746">
            <v>2246.6</v>
          </cell>
        </row>
        <row r="747">
          <cell r="G747">
            <v>20161.8</v>
          </cell>
          <cell r="H747">
            <v>20161.8</v>
          </cell>
        </row>
        <row r="749">
          <cell r="G749">
            <v>3812.9</v>
          </cell>
          <cell r="H749">
            <v>3812.9</v>
          </cell>
        </row>
        <row r="750">
          <cell r="G750">
            <v>4413.2</v>
          </cell>
          <cell r="H750">
            <v>4413.2</v>
          </cell>
        </row>
        <row r="751">
          <cell r="G751">
            <v>11109.4</v>
          </cell>
          <cell r="H751">
            <v>11109.4</v>
          </cell>
        </row>
        <row r="755">
          <cell r="G755">
            <v>220.1</v>
          </cell>
          <cell r="H755">
            <v>220.1</v>
          </cell>
        </row>
        <row r="758">
          <cell r="G758">
            <v>10</v>
          </cell>
          <cell r="H758">
            <v>10</v>
          </cell>
        </row>
        <row r="760">
          <cell r="G760">
            <v>415.2</v>
          </cell>
          <cell r="H760">
            <v>415.2</v>
          </cell>
        </row>
        <row r="761">
          <cell r="G761">
            <v>103.7</v>
          </cell>
          <cell r="H761">
            <v>103.7</v>
          </cell>
        </row>
        <row r="762">
          <cell r="G762">
            <v>36891.5</v>
          </cell>
        </row>
        <row r="765">
          <cell r="G765">
            <v>32886.6</v>
          </cell>
          <cell r="H765">
            <v>32886.6</v>
          </cell>
        </row>
        <row r="766">
          <cell r="G766">
            <v>3424.9</v>
          </cell>
          <cell r="H766">
            <v>3524.5</v>
          </cell>
        </row>
        <row r="767">
          <cell r="G767">
            <v>450</v>
          </cell>
          <cell r="H767">
            <v>448.9</v>
          </cell>
        </row>
        <row r="770">
          <cell r="G770">
            <v>30</v>
          </cell>
          <cell r="H770">
            <v>24.1</v>
          </cell>
        </row>
        <row r="772">
          <cell r="G772">
            <v>100</v>
          </cell>
          <cell r="H772">
            <v>100</v>
          </cell>
        </row>
        <row r="773">
          <cell r="G773">
            <v>36976.3</v>
          </cell>
          <cell r="H773">
            <v>36897.8</v>
          </cell>
        </row>
        <row r="777">
          <cell r="G777">
            <v>9912.8</v>
          </cell>
          <cell r="H777">
            <v>9834.3</v>
          </cell>
        </row>
        <row r="781">
          <cell r="G781">
            <v>27063.5</v>
          </cell>
          <cell r="H781">
            <v>27063.5</v>
          </cell>
        </row>
        <row r="783">
          <cell r="G783">
            <v>60214.399999999994</v>
          </cell>
          <cell r="H783">
            <v>60211.399999999994</v>
          </cell>
        </row>
        <row r="784">
          <cell r="G784">
            <v>59907.2</v>
          </cell>
        </row>
        <row r="788">
          <cell r="G788">
            <v>58899.5</v>
          </cell>
          <cell r="H788">
            <v>58899.5</v>
          </cell>
        </row>
        <row r="791">
          <cell r="G791">
            <v>310.5</v>
          </cell>
          <cell r="H791">
            <v>310.5</v>
          </cell>
        </row>
        <row r="793">
          <cell r="G793">
            <v>50</v>
          </cell>
          <cell r="H793">
            <v>47</v>
          </cell>
        </row>
        <row r="796">
          <cell r="G796">
            <v>647.2</v>
          </cell>
          <cell r="H796">
            <v>647.2</v>
          </cell>
        </row>
        <row r="800">
          <cell r="G800">
            <v>307.2</v>
          </cell>
        </row>
        <row r="808">
          <cell r="G808">
            <v>102.2</v>
          </cell>
          <cell r="H808">
            <v>102.2</v>
          </cell>
        </row>
        <row r="809">
          <cell r="G809">
            <v>95.8</v>
          </cell>
          <cell r="H809">
            <v>95.8</v>
          </cell>
        </row>
        <row r="812">
          <cell r="G812">
            <v>109.2</v>
          </cell>
          <cell r="H812">
            <v>109.2</v>
          </cell>
        </row>
        <row r="813">
          <cell r="G813">
            <v>122492.4</v>
          </cell>
          <cell r="H813">
            <v>122270.3</v>
          </cell>
        </row>
        <row r="818">
          <cell r="G818">
            <v>38299.5</v>
          </cell>
          <cell r="H818">
            <v>38299.5</v>
          </cell>
        </row>
        <row r="821">
          <cell r="G821">
            <v>43</v>
          </cell>
          <cell r="H821">
            <v>42.9</v>
          </cell>
        </row>
        <row r="823">
          <cell r="G823">
            <v>19404.9</v>
          </cell>
          <cell r="H823">
            <v>19341.2</v>
          </cell>
        </row>
        <row r="824">
          <cell r="G824">
            <v>5291.2</v>
          </cell>
          <cell r="H824">
            <v>5255.2</v>
          </cell>
        </row>
        <row r="825">
          <cell r="G825">
            <v>392.9</v>
          </cell>
          <cell r="H825">
            <v>392.9</v>
          </cell>
        </row>
        <row r="844">
          <cell r="G844">
            <v>7629.9</v>
          </cell>
          <cell r="H844">
            <v>7629.9</v>
          </cell>
        </row>
        <row r="851">
          <cell r="G851">
            <v>80</v>
          </cell>
          <cell r="H851">
            <v>79.2</v>
          </cell>
        </row>
        <row r="854">
          <cell r="G854">
            <v>37991.2</v>
          </cell>
          <cell r="H854">
            <v>37869.5</v>
          </cell>
        </row>
        <row r="855">
          <cell r="G855">
            <v>4673.6</v>
          </cell>
          <cell r="H855">
            <v>4673.8</v>
          </cell>
        </row>
        <row r="856">
          <cell r="G856">
            <v>533.7</v>
          </cell>
          <cell r="H856">
            <v>533.7</v>
          </cell>
        </row>
        <row r="873">
          <cell r="G873">
            <v>6338.1</v>
          </cell>
          <cell r="H873">
            <v>6338.1</v>
          </cell>
        </row>
        <row r="874">
          <cell r="G874">
            <v>610</v>
          </cell>
          <cell r="H874">
            <v>610</v>
          </cell>
        </row>
        <row r="875">
          <cell r="G875">
            <v>4.4</v>
          </cell>
          <cell r="H875">
            <v>4.4</v>
          </cell>
        </row>
        <row r="883">
          <cell r="G883">
            <v>200</v>
          </cell>
          <cell r="H883">
            <v>200</v>
          </cell>
        </row>
        <row r="884">
          <cell r="G884">
            <v>1000</v>
          </cell>
          <cell r="H884">
            <v>1000</v>
          </cell>
        </row>
        <row r="888">
          <cell r="G888">
            <v>41.5</v>
          </cell>
          <cell r="H888">
            <v>41.5</v>
          </cell>
        </row>
        <row r="889">
          <cell r="G889">
            <v>41.5</v>
          </cell>
        </row>
        <row r="892">
          <cell r="G892">
            <v>41.5</v>
          </cell>
          <cell r="H892">
            <v>41.5</v>
          </cell>
        </row>
        <row r="893">
          <cell r="G893">
            <v>71295.9</v>
          </cell>
          <cell r="H893">
            <v>71026.8</v>
          </cell>
        </row>
        <row r="896">
          <cell r="G896">
            <v>930.2</v>
          </cell>
          <cell r="H896">
            <v>930.1</v>
          </cell>
        </row>
        <row r="898">
          <cell r="G898">
            <v>836.9</v>
          </cell>
        </row>
        <row r="908">
          <cell r="G908">
            <v>7417.6</v>
          </cell>
          <cell r="H908">
            <v>7417.6</v>
          </cell>
        </row>
        <row r="910">
          <cell r="H910">
            <v>744</v>
          </cell>
        </row>
        <row r="913">
          <cell r="G913">
            <v>247</v>
          </cell>
        </row>
        <row r="922">
          <cell r="G922">
            <v>10009.3</v>
          </cell>
          <cell r="H922">
            <v>10009.3</v>
          </cell>
        </row>
        <row r="927">
          <cell r="G927">
            <v>38.2</v>
          </cell>
          <cell r="H927">
            <v>38.2</v>
          </cell>
        </row>
        <row r="931">
          <cell r="G931">
            <v>61.8</v>
          </cell>
          <cell r="H931">
            <v>61.8</v>
          </cell>
        </row>
        <row r="933">
          <cell r="G933">
            <v>12595.4</v>
          </cell>
          <cell r="H933">
            <v>12595.4</v>
          </cell>
        </row>
        <row r="935">
          <cell r="H935">
            <v>232.6</v>
          </cell>
        </row>
        <row r="938">
          <cell r="G938">
            <v>1.8</v>
          </cell>
        </row>
        <row r="940">
          <cell r="H940">
            <v>19.8</v>
          </cell>
        </row>
        <row r="943">
          <cell r="G943">
            <v>142.3</v>
          </cell>
        </row>
        <row r="947">
          <cell r="G947">
            <v>17000</v>
          </cell>
          <cell r="H947">
            <v>17000</v>
          </cell>
        </row>
        <row r="949">
          <cell r="G949">
            <v>779.2</v>
          </cell>
          <cell r="H949">
            <v>779.2</v>
          </cell>
        </row>
        <row r="951">
          <cell r="H951">
            <v>138</v>
          </cell>
        </row>
        <row r="954">
          <cell r="G954">
            <v>100</v>
          </cell>
          <cell r="H954">
            <v>100</v>
          </cell>
        </row>
        <row r="957">
          <cell r="G957">
            <v>11353.9</v>
          </cell>
          <cell r="H957">
            <v>11352.4</v>
          </cell>
        </row>
        <row r="958">
          <cell r="G958">
            <v>1472.8</v>
          </cell>
          <cell r="H958">
            <v>1443</v>
          </cell>
        </row>
        <row r="959">
          <cell r="G959">
            <v>47.1</v>
          </cell>
          <cell r="H959">
            <v>47.1</v>
          </cell>
        </row>
        <row r="962">
          <cell r="G962">
            <v>8262.4</v>
          </cell>
          <cell r="H962">
            <v>8118.3</v>
          </cell>
        </row>
        <row r="963">
          <cell r="G963">
            <v>3757318.2999999993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L160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5" sqref="A5:D7"/>
    </sheetView>
  </sheetViews>
  <sheetFormatPr defaultColWidth="9.140625" defaultRowHeight="12.75"/>
  <cols>
    <col min="1" max="1" width="53.421875" style="34" customWidth="1"/>
    <col min="2" max="2" width="12.421875" style="34" customWidth="1"/>
    <col min="3" max="3" width="13.421875" style="34" customWidth="1"/>
    <col min="4" max="4" width="17.140625" style="34" customWidth="1"/>
    <col min="5" max="5" width="9.7109375" style="34" customWidth="1"/>
    <col min="6" max="6" width="9.140625" style="34" hidden="1" customWidth="1"/>
    <col min="7" max="16384" width="9.140625" style="34" customWidth="1"/>
  </cols>
  <sheetData>
    <row r="1" ht="15">
      <c r="D1" s="2" t="s">
        <v>1558</v>
      </c>
    </row>
    <row r="2" ht="15">
      <c r="D2" s="2" t="s">
        <v>1564</v>
      </c>
    </row>
    <row r="3" ht="15">
      <c r="D3" s="2" t="s">
        <v>1497</v>
      </c>
    </row>
    <row r="4" ht="15">
      <c r="D4" s="2" t="s">
        <v>1565</v>
      </c>
    </row>
    <row r="5" spans="1:4" ht="15">
      <c r="A5" s="403" t="s">
        <v>734</v>
      </c>
      <c r="B5" s="404"/>
      <c r="C5" s="404"/>
      <c r="D5" s="404"/>
    </row>
    <row r="6" spans="1:4" ht="15">
      <c r="A6" s="404"/>
      <c r="B6" s="404"/>
      <c r="C6" s="404"/>
      <c r="D6" s="404"/>
    </row>
    <row r="7" spans="1:4" ht="11.25" customHeight="1">
      <c r="A7" s="404"/>
      <c r="B7" s="404"/>
      <c r="C7" s="404"/>
      <c r="D7" s="404"/>
    </row>
    <row r="9" spans="1:6" ht="15">
      <c r="A9" s="405"/>
      <c r="B9" s="405"/>
      <c r="C9" s="405"/>
      <c r="D9" s="35" t="s">
        <v>315</v>
      </c>
      <c r="F9" s="36" t="s">
        <v>12</v>
      </c>
    </row>
    <row r="10" spans="1:5" ht="50.25" customHeight="1">
      <c r="A10" s="47" t="s">
        <v>695</v>
      </c>
      <c r="B10" s="406" t="s">
        <v>319</v>
      </c>
      <c r="C10" s="406"/>
      <c r="D10" s="48" t="s">
        <v>200</v>
      </c>
      <c r="E10" s="9"/>
    </row>
    <row r="11" spans="1:9" ht="21.75" customHeight="1">
      <c r="A11" s="407" t="s">
        <v>201</v>
      </c>
      <c r="B11" s="408"/>
      <c r="C11" s="409"/>
      <c r="D11" s="49">
        <f>SUM(D12:D159)</f>
        <v>3692412.1999999997</v>
      </c>
      <c r="E11" s="40"/>
      <c r="F11" s="40"/>
      <c r="G11" s="68"/>
      <c r="H11" s="40"/>
      <c r="I11" s="40"/>
    </row>
    <row r="12" spans="1:4" ht="69.75" customHeight="1">
      <c r="A12" s="50" t="s">
        <v>13</v>
      </c>
      <c r="B12" s="398" t="s">
        <v>298</v>
      </c>
      <c r="C12" s="398"/>
      <c r="D12" s="12">
        <v>552393.6</v>
      </c>
    </row>
    <row r="13" spans="1:4" ht="99" customHeight="1">
      <c r="A13" s="51" t="s">
        <v>565</v>
      </c>
      <c r="B13" s="398" t="s">
        <v>15</v>
      </c>
      <c r="C13" s="398"/>
      <c r="D13" s="12">
        <v>5122.5</v>
      </c>
    </row>
    <row r="14" spans="1:4" ht="41.25" customHeight="1">
      <c r="A14" s="50" t="s">
        <v>16</v>
      </c>
      <c r="B14" s="398" t="s">
        <v>299</v>
      </c>
      <c r="C14" s="398"/>
      <c r="D14" s="12">
        <v>2950.6</v>
      </c>
    </row>
    <row r="15" spans="1:4" ht="79.5" customHeight="1">
      <c r="A15" s="51" t="s">
        <v>803</v>
      </c>
      <c r="B15" s="398" t="s">
        <v>300</v>
      </c>
      <c r="C15" s="398"/>
      <c r="D15" s="12">
        <v>531.9</v>
      </c>
    </row>
    <row r="16" spans="1:4" ht="76.5" customHeight="1">
      <c r="A16" s="51" t="s">
        <v>737</v>
      </c>
      <c r="B16" s="394" t="s">
        <v>746</v>
      </c>
      <c r="C16" s="395"/>
      <c r="D16" s="12">
        <v>6482.1</v>
      </c>
    </row>
    <row r="17" spans="1:4" ht="90" customHeight="1">
      <c r="A17" s="51" t="s">
        <v>738</v>
      </c>
      <c r="B17" s="394" t="s">
        <v>747</v>
      </c>
      <c r="C17" s="395"/>
      <c r="D17" s="12">
        <v>146</v>
      </c>
    </row>
    <row r="18" spans="1:4" ht="66" customHeight="1">
      <c r="A18" s="51" t="s">
        <v>773</v>
      </c>
      <c r="B18" s="394" t="s">
        <v>748</v>
      </c>
      <c r="C18" s="395"/>
      <c r="D18" s="12">
        <v>11104.6</v>
      </c>
    </row>
    <row r="19" spans="1:4" ht="78" customHeight="1">
      <c r="A19" s="51" t="s">
        <v>740</v>
      </c>
      <c r="B19" s="394" t="s">
        <v>749</v>
      </c>
      <c r="C19" s="395"/>
      <c r="D19" s="12">
        <v>-557.8</v>
      </c>
    </row>
    <row r="20" spans="1:4" ht="33" customHeight="1">
      <c r="A20" s="50" t="s">
        <v>203</v>
      </c>
      <c r="B20" s="398" t="s">
        <v>301</v>
      </c>
      <c r="C20" s="398"/>
      <c r="D20" s="38">
        <v>82074.9</v>
      </c>
    </row>
    <row r="21" spans="1:4" ht="40.5" customHeight="1">
      <c r="A21" s="50" t="s">
        <v>302</v>
      </c>
      <c r="B21" s="398" t="s">
        <v>207</v>
      </c>
      <c r="C21" s="398"/>
      <c r="D21" s="38">
        <v>69.5</v>
      </c>
    </row>
    <row r="22" spans="1:4" ht="15">
      <c r="A22" s="50" t="s">
        <v>316</v>
      </c>
      <c r="B22" s="398" t="s">
        <v>208</v>
      </c>
      <c r="C22" s="398"/>
      <c r="D22" s="12">
        <v>40.2</v>
      </c>
    </row>
    <row r="23" spans="1:4" ht="27.75" customHeight="1" hidden="1">
      <c r="A23" s="50" t="s">
        <v>209</v>
      </c>
      <c r="B23" s="402" t="s">
        <v>210</v>
      </c>
      <c r="C23" s="402"/>
      <c r="D23" s="12"/>
    </row>
    <row r="24" spans="1:4" ht="30" customHeight="1">
      <c r="A24" s="52" t="s">
        <v>593</v>
      </c>
      <c r="B24" s="401" t="s">
        <v>594</v>
      </c>
      <c r="C24" s="401"/>
      <c r="D24" s="39">
        <v>6070.1</v>
      </c>
    </row>
    <row r="25" spans="1:4" ht="38.25">
      <c r="A25" s="50" t="s">
        <v>211</v>
      </c>
      <c r="B25" s="398" t="s">
        <v>212</v>
      </c>
      <c r="C25" s="398"/>
      <c r="D25" s="12">
        <v>17666.1</v>
      </c>
    </row>
    <row r="26" spans="1:5" ht="15" hidden="1">
      <c r="A26" s="50" t="s">
        <v>213</v>
      </c>
      <c r="B26" s="398" t="s">
        <v>214</v>
      </c>
      <c r="C26" s="398"/>
      <c r="D26" s="12"/>
      <c r="E26" s="40"/>
    </row>
    <row r="27" spans="1:5" ht="15" hidden="1">
      <c r="A27" s="50" t="s">
        <v>215</v>
      </c>
      <c r="B27" s="398" t="s">
        <v>216</v>
      </c>
      <c r="C27" s="398"/>
      <c r="D27" s="12"/>
      <c r="E27" s="40"/>
    </row>
    <row r="28" spans="1:4" ht="15" hidden="1">
      <c r="A28" s="50" t="s">
        <v>317</v>
      </c>
      <c r="B28" s="398" t="s">
        <v>20</v>
      </c>
      <c r="C28" s="398"/>
      <c r="D28" s="12"/>
    </row>
    <row r="29" spans="1:4" ht="63" customHeight="1">
      <c r="A29" s="50" t="s">
        <v>217</v>
      </c>
      <c r="B29" s="398" t="s">
        <v>218</v>
      </c>
      <c r="C29" s="398"/>
      <c r="D29" s="12">
        <v>8707.5</v>
      </c>
    </row>
    <row r="30" spans="1:4" ht="63" customHeight="1">
      <c r="A30" s="50" t="s">
        <v>219</v>
      </c>
      <c r="B30" s="398" t="s">
        <v>220</v>
      </c>
      <c r="C30" s="398"/>
      <c r="D30" s="12">
        <v>157576.8</v>
      </c>
    </row>
    <row r="31" spans="1:4" ht="46.5" customHeight="1">
      <c r="A31" s="50" t="s">
        <v>527</v>
      </c>
      <c r="B31" s="398" t="s">
        <v>221</v>
      </c>
      <c r="C31" s="398"/>
      <c r="D31" s="12">
        <v>19567.9</v>
      </c>
    </row>
    <row r="32" spans="1:4" ht="51.75" customHeight="1">
      <c r="A32" s="50" t="s">
        <v>563</v>
      </c>
      <c r="B32" s="398" t="s">
        <v>222</v>
      </c>
      <c r="C32" s="398"/>
      <c r="D32" s="12">
        <v>2824</v>
      </c>
    </row>
    <row r="33" spans="1:4" ht="25.5" hidden="1">
      <c r="A33" s="50" t="s">
        <v>223</v>
      </c>
      <c r="B33" s="398" t="s">
        <v>577</v>
      </c>
      <c r="C33" s="398"/>
      <c r="D33" s="12"/>
    </row>
    <row r="34" spans="1:5" ht="84.75" customHeight="1">
      <c r="A34" s="51" t="s">
        <v>287</v>
      </c>
      <c r="B34" s="398" t="s">
        <v>578</v>
      </c>
      <c r="C34" s="398"/>
      <c r="D34" s="12">
        <v>19.4</v>
      </c>
      <c r="E34" s="40"/>
    </row>
    <row r="35" spans="1:4" ht="42" customHeight="1">
      <c r="A35" s="50" t="s">
        <v>528</v>
      </c>
      <c r="B35" s="398" t="s">
        <v>21</v>
      </c>
      <c r="C35" s="398"/>
      <c r="D35" s="12">
        <v>11.1</v>
      </c>
    </row>
    <row r="36" spans="1:4" ht="58.5" customHeight="1">
      <c r="A36" s="50" t="s">
        <v>529</v>
      </c>
      <c r="B36" s="398" t="s">
        <v>22</v>
      </c>
      <c r="C36" s="398"/>
      <c r="D36" s="12">
        <v>0.4</v>
      </c>
    </row>
    <row r="37" spans="1:4" ht="34.5" customHeight="1">
      <c r="A37" s="50" t="s">
        <v>530</v>
      </c>
      <c r="B37" s="398" t="s">
        <v>23</v>
      </c>
      <c r="C37" s="398"/>
      <c r="D37" s="12">
        <v>0.8</v>
      </c>
    </row>
    <row r="38" spans="1:4" ht="72" customHeight="1">
      <c r="A38" s="51" t="s">
        <v>318</v>
      </c>
      <c r="B38" s="398" t="s">
        <v>579</v>
      </c>
      <c r="C38" s="398"/>
      <c r="D38" s="12">
        <v>52221.8</v>
      </c>
    </row>
    <row r="39" spans="1:4" ht="72" customHeight="1">
      <c r="A39" s="50" t="s">
        <v>224</v>
      </c>
      <c r="B39" s="398" t="s">
        <v>580</v>
      </c>
      <c r="C39" s="398"/>
      <c r="D39" s="12">
        <v>20486.2</v>
      </c>
    </row>
    <row r="40" spans="1:4" ht="52.5" customHeight="1">
      <c r="A40" s="50" t="s">
        <v>524</v>
      </c>
      <c r="B40" s="398" t="s">
        <v>581</v>
      </c>
      <c r="C40" s="398"/>
      <c r="D40" s="12">
        <v>38</v>
      </c>
    </row>
    <row r="41" spans="1:4" ht="29.25" customHeight="1">
      <c r="A41" s="53" t="s">
        <v>595</v>
      </c>
      <c r="B41" s="396" t="s">
        <v>596</v>
      </c>
      <c r="C41" s="397"/>
      <c r="D41" s="41">
        <v>20076.2</v>
      </c>
    </row>
    <row r="42" spans="1:4" ht="49.5" customHeight="1">
      <c r="A42" s="50" t="s">
        <v>225</v>
      </c>
      <c r="B42" s="398" t="s">
        <v>582</v>
      </c>
      <c r="C42" s="398"/>
      <c r="D42" s="12">
        <v>120.7</v>
      </c>
    </row>
    <row r="43" spans="1:4" ht="72.75" customHeight="1">
      <c r="A43" s="50" t="s">
        <v>226</v>
      </c>
      <c r="B43" s="398" t="s">
        <v>583</v>
      </c>
      <c r="C43" s="398"/>
      <c r="D43" s="12">
        <v>5668.7</v>
      </c>
    </row>
    <row r="44" spans="1:4" ht="25.5">
      <c r="A44" s="50" t="s">
        <v>567</v>
      </c>
      <c r="B44" s="398" t="s">
        <v>24</v>
      </c>
      <c r="C44" s="398"/>
      <c r="D44" s="12">
        <v>821.6</v>
      </c>
    </row>
    <row r="45" spans="1:4" ht="25.5">
      <c r="A45" s="50" t="s">
        <v>568</v>
      </c>
      <c r="B45" s="398" t="s">
        <v>25</v>
      </c>
      <c r="C45" s="398"/>
      <c r="D45" s="12">
        <v>278.3</v>
      </c>
    </row>
    <row r="46" spans="1:4" ht="15">
      <c r="A46" s="50" t="s">
        <v>569</v>
      </c>
      <c r="B46" s="398" t="s">
        <v>26</v>
      </c>
      <c r="C46" s="398"/>
      <c r="D46" s="12">
        <v>2512.9</v>
      </c>
    </row>
    <row r="47" spans="1:4" ht="15">
      <c r="A47" s="50" t="s">
        <v>570</v>
      </c>
      <c r="B47" s="398" t="s">
        <v>27</v>
      </c>
      <c r="C47" s="398"/>
      <c r="D47" s="12">
        <v>4851.1</v>
      </c>
    </row>
    <row r="48" spans="1:4" ht="25.5">
      <c r="A48" s="50" t="s">
        <v>521</v>
      </c>
      <c r="B48" s="398" t="s">
        <v>29</v>
      </c>
      <c r="C48" s="398"/>
      <c r="D48" s="12">
        <v>253.2</v>
      </c>
    </row>
    <row r="49" spans="1:4" ht="25.5">
      <c r="A49" s="50" t="s">
        <v>521</v>
      </c>
      <c r="B49" s="398" t="s">
        <v>30</v>
      </c>
      <c r="C49" s="398"/>
      <c r="D49" s="12">
        <v>1964.3</v>
      </c>
    </row>
    <row r="50" spans="1:5" ht="25.5">
      <c r="A50" s="53" t="s">
        <v>521</v>
      </c>
      <c r="B50" s="400" t="s">
        <v>649</v>
      </c>
      <c r="C50" s="400"/>
      <c r="D50" s="41">
        <v>7971</v>
      </c>
      <c r="E50" s="40"/>
    </row>
    <row r="51" spans="1:4" ht="25.5">
      <c r="A51" s="50" t="s">
        <v>521</v>
      </c>
      <c r="B51" s="398" t="s">
        <v>31</v>
      </c>
      <c r="C51" s="398"/>
      <c r="D51" s="12">
        <v>767.9</v>
      </c>
    </row>
    <row r="52" spans="1:4" ht="38.25">
      <c r="A52" s="53" t="s">
        <v>572</v>
      </c>
      <c r="B52" s="400" t="s">
        <v>597</v>
      </c>
      <c r="C52" s="400"/>
      <c r="D52" s="41">
        <v>68.6</v>
      </c>
    </row>
    <row r="53" spans="1:4" ht="38.25">
      <c r="A53" s="50" t="s">
        <v>572</v>
      </c>
      <c r="B53" s="398" t="s">
        <v>33</v>
      </c>
      <c r="C53" s="398"/>
      <c r="D53" s="12">
        <v>141.4</v>
      </c>
    </row>
    <row r="54" spans="1:4" ht="25.5">
      <c r="A54" s="50" t="s">
        <v>522</v>
      </c>
      <c r="B54" s="398" t="s">
        <v>34</v>
      </c>
      <c r="C54" s="398"/>
      <c r="D54" s="12">
        <v>54.9</v>
      </c>
    </row>
    <row r="55" spans="1:4" ht="25.5">
      <c r="A55" s="50" t="s">
        <v>522</v>
      </c>
      <c r="B55" s="398" t="s">
        <v>35</v>
      </c>
      <c r="C55" s="398"/>
      <c r="D55" s="12">
        <v>16.3</v>
      </c>
    </row>
    <row r="56" spans="1:4" ht="25.5">
      <c r="A56" s="50" t="s">
        <v>522</v>
      </c>
      <c r="B56" s="398" t="s">
        <v>36</v>
      </c>
      <c r="C56" s="398"/>
      <c r="D56" s="12">
        <v>406.6</v>
      </c>
    </row>
    <row r="57" spans="1:4" ht="25.5">
      <c r="A57" s="50" t="s">
        <v>522</v>
      </c>
      <c r="B57" s="398" t="s">
        <v>750</v>
      </c>
      <c r="C57" s="398"/>
      <c r="D57" s="12">
        <v>113.4</v>
      </c>
    </row>
    <row r="58" spans="1:4" ht="25.5">
      <c r="A58" s="50" t="s">
        <v>522</v>
      </c>
      <c r="B58" s="398" t="s">
        <v>37</v>
      </c>
      <c r="C58" s="398"/>
      <c r="D58" s="12">
        <v>82.1</v>
      </c>
    </row>
    <row r="59" spans="1:4" ht="25.5" hidden="1">
      <c r="A59" s="53" t="s">
        <v>522</v>
      </c>
      <c r="B59" s="400" t="s">
        <v>598</v>
      </c>
      <c r="C59" s="400"/>
      <c r="D59" s="41"/>
    </row>
    <row r="60" spans="1:4" ht="25.5">
      <c r="A60" s="50" t="s">
        <v>522</v>
      </c>
      <c r="B60" s="398" t="s">
        <v>38</v>
      </c>
      <c r="C60" s="398"/>
      <c r="D60" s="12">
        <v>4.5</v>
      </c>
    </row>
    <row r="61" spans="1:4" ht="74.25" customHeight="1">
      <c r="A61" s="54" t="s">
        <v>599</v>
      </c>
      <c r="B61" s="396" t="s">
        <v>600</v>
      </c>
      <c r="C61" s="397"/>
      <c r="D61" s="41">
        <v>1.6</v>
      </c>
    </row>
    <row r="62" spans="1:4" ht="75" customHeight="1">
      <c r="A62" s="54" t="s">
        <v>599</v>
      </c>
      <c r="B62" s="396" t="s">
        <v>751</v>
      </c>
      <c r="C62" s="397"/>
      <c r="D62" s="41">
        <v>2</v>
      </c>
    </row>
    <row r="63" spans="1:4" ht="75.75" customHeight="1">
      <c r="A63" s="54" t="s">
        <v>601</v>
      </c>
      <c r="B63" s="396" t="s">
        <v>602</v>
      </c>
      <c r="C63" s="397"/>
      <c r="D63" s="41">
        <v>15.4</v>
      </c>
    </row>
    <row r="64" spans="1:4" ht="86.25" customHeight="1">
      <c r="A64" s="51" t="s">
        <v>327</v>
      </c>
      <c r="B64" s="398" t="s">
        <v>584</v>
      </c>
      <c r="C64" s="398"/>
      <c r="D64" s="12">
        <v>38117.2</v>
      </c>
    </row>
    <row r="65" spans="1:4" ht="87" customHeight="1">
      <c r="A65" s="51" t="s">
        <v>328</v>
      </c>
      <c r="B65" s="398" t="s">
        <v>585</v>
      </c>
      <c r="C65" s="398"/>
      <c r="D65" s="41">
        <v>195.8</v>
      </c>
    </row>
    <row r="66" spans="1:4" ht="41.25" customHeight="1">
      <c r="A66" s="50" t="s">
        <v>227</v>
      </c>
      <c r="B66" s="398" t="s">
        <v>586</v>
      </c>
      <c r="C66" s="398"/>
      <c r="D66" s="41">
        <v>23088.5</v>
      </c>
    </row>
    <row r="67" spans="1:4" ht="51" customHeight="1">
      <c r="A67" s="50" t="s">
        <v>228</v>
      </c>
      <c r="B67" s="398" t="s">
        <v>587</v>
      </c>
      <c r="C67" s="398"/>
      <c r="D67" s="41">
        <v>3351.7</v>
      </c>
    </row>
    <row r="68" spans="1:5" ht="75" customHeight="1">
      <c r="A68" s="51" t="s">
        <v>805</v>
      </c>
      <c r="B68" s="398" t="s">
        <v>229</v>
      </c>
      <c r="C68" s="398"/>
      <c r="D68" s="41">
        <v>324.8</v>
      </c>
      <c r="E68" s="40"/>
    </row>
    <row r="69" spans="1:4" ht="59.25" customHeight="1">
      <c r="A69" s="50" t="s">
        <v>230</v>
      </c>
      <c r="B69" s="398" t="s">
        <v>231</v>
      </c>
      <c r="C69" s="398"/>
      <c r="D69" s="41">
        <v>30.8</v>
      </c>
    </row>
    <row r="70" spans="1:4" ht="60" customHeight="1">
      <c r="A70" s="50" t="s">
        <v>311</v>
      </c>
      <c r="B70" s="398" t="s">
        <v>232</v>
      </c>
      <c r="C70" s="398"/>
      <c r="D70" s="41">
        <v>356.9</v>
      </c>
    </row>
    <row r="71" spans="1:4" ht="63" customHeight="1">
      <c r="A71" s="50" t="s">
        <v>329</v>
      </c>
      <c r="B71" s="398" t="s">
        <v>752</v>
      </c>
      <c r="C71" s="398"/>
      <c r="D71" s="41">
        <v>123</v>
      </c>
    </row>
    <row r="72" spans="1:4" ht="48" customHeight="1">
      <c r="A72" s="50" t="s">
        <v>832</v>
      </c>
      <c r="B72" s="394" t="s">
        <v>753</v>
      </c>
      <c r="C72" s="395"/>
      <c r="D72" s="41">
        <v>44</v>
      </c>
    </row>
    <row r="73" spans="1:4" ht="45.75" customHeight="1">
      <c r="A73" s="50" t="s">
        <v>556</v>
      </c>
      <c r="B73" s="398" t="s">
        <v>233</v>
      </c>
      <c r="C73" s="398"/>
      <c r="D73" s="41">
        <v>371.9</v>
      </c>
    </row>
    <row r="74" spans="1:4" ht="53.25" customHeight="1">
      <c r="A74" s="50" t="s">
        <v>523</v>
      </c>
      <c r="B74" s="398" t="s">
        <v>39</v>
      </c>
      <c r="C74" s="398"/>
      <c r="D74" s="41">
        <v>64.7</v>
      </c>
    </row>
    <row r="75" spans="1:4" ht="52.5" customHeight="1">
      <c r="A75" s="53" t="s">
        <v>523</v>
      </c>
      <c r="B75" s="394" t="s">
        <v>754</v>
      </c>
      <c r="C75" s="395"/>
      <c r="D75" s="41">
        <v>120</v>
      </c>
    </row>
    <row r="76" spans="1:4" ht="38.25">
      <c r="A76" s="50" t="s">
        <v>575</v>
      </c>
      <c r="B76" s="398" t="s">
        <v>234</v>
      </c>
      <c r="C76" s="398"/>
      <c r="D76" s="41">
        <v>27.5</v>
      </c>
    </row>
    <row r="77" spans="1:4" ht="30.75" customHeight="1">
      <c r="A77" s="50" t="s">
        <v>557</v>
      </c>
      <c r="B77" s="398" t="s">
        <v>235</v>
      </c>
      <c r="C77" s="398"/>
      <c r="D77" s="41">
        <v>183.4</v>
      </c>
    </row>
    <row r="78" spans="1:4" ht="30.75" customHeight="1">
      <c r="A78" s="53" t="s">
        <v>557</v>
      </c>
      <c r="B78" s="400" t="s">
        <v>614</v>
      </c>
      <c r="C78" s="400"/>
      <c r="D78" s="41">
        <v>30</v>
      </c>
    </row>
    <row r="79" spans="1:4" ht="27" customHeight="1">
      <c r="A79" s="50" t="s">
        <v>558</v>
      </c>
      <c r="B79" s="398" t="s">
        <v>236</v>
      </c>
      <c r="C79" s="398"/>
      <c r="D79" s="41">
        <v>129.7</v>
      </c>
    </row>
    <row r="80" spans="1:4" ht="51">
      <c r="A80" s="50" t="s">
        <v>559</v>
      </c>
      <c r="B80" s="398" t="s">
        <v>237</v>
      </c>
      <c r="C80" s="398"/>
      <c r="D80" s="41">
        <v>496.4</v>
      </c>
    </row>
    <row r="81" spans="1:4" ht="51">
      <c r="A81" s="50" t="s">
        <v>559</v>
      </c>
      <c r="B81" s="398" t="s">
        <v>238</v>
      </c>
      <c r="C81" s="398"/>
      <c r="D81" s="41">
        <v>76.5</v>
      </c>
    </row>
    <row r="82" spans="1:4" ht="51">
      <c r="A82" s="50" t="s">
        <v>576</v>
      </c>
      <c r="B82" s="398" t="s">
        <v>40</v>
      </c>
      <c r="C82" s="398"/>
      <c r="D82" s="41">
        <v>19</v>
      </c>
    </row>
    <row r="83" spans="1:4" ht="37.5" customHeight="1">
      <c r="A83" s="50" t="s">
        <v>741</v>
      </c>
      <c r="B83" s="394" t="s">
        <v>760</v>
      </c>
      <c r="C83" s="395"/>
      <c r="D83" s="41">
        <v>41</v>
      </c>
    </row>
    <row r="84" spans="1:4" ht="61.5" customHeight="1">
      <c r="A84" s="50" t="s">
        <v>742</v>
      </c>
      <c r="B84" s="394" t="s">
        <v>755</v>
      </c>
      <c r="C84" s="395"/>
      <c r="D84" s="41">
        <v>143.9</v>
      </c>
    </row>
    <row r="85" spans="1:4" ht="51">
      <c r="A85" s="50" t="s">
        <v>500</v>
      </c>
      <c r="B85" s="398" t="s">
        <v>42</v>
      </c>
      <c r="C85" s="398"/>
      <c r="D85" s="41">
        <v>85</v>
      </c>
    </row>
    <row r="86" spans="1:4" ht="51">
      <c r="A86" s="50" t="s">
        <v>500</v>
      </c>
      <c r="B86" s="398" t="s">
        <v>43</v>
      </c>
      <c r="C86" s="398"/>
      <c r="D86" s="41">
        <v>242</v>
      </c>
    </row>
    <row r="87" spans="1:7" ht="55.5" customHeight="1">
      <c r="A87" s="50" t="s">
        <v>520</v>
      </c>
      <c r="B87" s="398" t="s">
        <v>44</v>
      </c>
      <c r="C87" s="398"/>
      <c r="D87" s="41">
        <v>538.3</v>
      </c>
      <c r="E87" s="42"/>
      <c r="F87" s="43"/>
      <c r="G87" s="43"/>
    </row>
    <row r="88" spans="1:7" ht="54.75" customHeight="1">
      <c r="A88" s="50" t="s">
        <v>520</v>
      </c>
      <c r="B88" s="398" t="s">
        <v>45</v>
      </c>
      <c r="C88" s="398"/>
      <c r="D88" s="41">
        <v>196.2</v>
      </c>
      <c r="E88" s="42"/>
      <c r="F88" s="43"/>
      <c r="G88" s="43"/>
    </row>
    <row r="89" spans="1:7" ht="54.75" customHeight="1">
      <c r="A89" s="53" t="s">
        <v>520</v>
      </c>
      <c r="B89" s="400" t="s">
        <v>603</v>
      </c>
      <c r="C89" s="400"/>
      <c r="D89" s="41">
        <v>3.5</v>
      </c>
      <c r="E89" s="42"/>
      <c r="F89" s="43"/>
      <c r="G89" s="43"/>
    </row>
    <row r="90" spans="1:7" ht="51" customHeight="1">
      <c r="A90" s="53" t="s">
        <v>775</v>
      </c>
      <c r="B90" s="396" t="s">
        <v>756</v>
      </c>
      <c r="C90" s="397"/>
      <c r="D90" s="41">
        <v>25.5</v>
      </c>
      <c r="E90" s="42"/>
      <c r="F90" s="43"/>
      <c r="G90" s="43"/>
    </row>
    <row r="91" spans="1:12" ht="53.25" customHeight="1">
      <c r="A91" s="53" t="s">
        <v>605</v>
      </c>
      <c r="B91" s="396" t="s">
        <v>604</v>
      </c>
      <c r="C91" s="397"/>
      <c r="D91" s="41">
        <v>76.5</v>
      </c>
      <c r="E91" s="42"/>
      <c r="F91" s="43"/>
      <c r="G91" s="43"/>
      <c r="L91" s="44"/>
    </row>
    <row r="92" spans="1:7" ht="41.25" customHeight="1">
      <c r="A92" s="50" t="s">
        <v>239</v>
      </c>
      <c r="B92" s="398" t="s">
        <v>46</v>
      </c>
      <c r="C92" s="398"/>
      <c r="D92" s="41">
        <v>52.3</v>
      </c>
      <c r="E92" s="43"/>
      <c r="F92" s="43"/>
      <c r="G92" s="43"/>
    </row>
    <row r="93" spans="1:7" ht="40.5" customHeight="1">
      <c r="A93" s="50" t="s">
        <v>239</v>
      </c>
      <c r="B93" s="398" t="s">
        <v>240</v>
      </c>
      <c r="C93" s="398"/>
      <c r="D93" s="41">
        <v>1281</v>
      </c>
      <c r="E93" s="43"/>
      <c r="F93" s="43"/>
      <c r="G93" s="43"/>
    </row>
    <row r="94" spans="1:4" ht="40.5" customHeight="1">
      <c r="A94" s="50" t="s">
        <v>239</v>
      </c>
      <c r="B94" s="398" t="s">
        <v>241</v>
      </c>
      <c r="C94" s="398"/>
      <c r="D94" s="41">
        <v>18.6</v>
      </c>
    </row>
    <row r="95" spans="1:4" ht="39.75" customHeight="1">
      <c r="A95" s="53" t="s">
        <v>239</v>
      </c>
      <c r="B95" s="400" t="s">
        <v>606</v>
      </c>
      <c r="C95" s="400"/>
      <c r="D95" s="41">
        <v>233.5</v>
      </c>
    </row>
    <row r="96" spans="1:4" ht="39.75" customHeight="1">
      <c r="A96" s="53" t="s">
        <v>239</v>
      </c>
      <c r="B96" s="396" t="s">
        <v>758</v>
      </c>
      <c r="C96" s="397"/>
      <c r="D96" s="41">
        <v>2</v>
      </c>
    </row>
    <row r="97" spans="1:4" ht="41.25" customHeight="1">
      <c r="A97" s="50" t="s">
        <v>239</v>
      </c>
      <c r="B97" s="398" t="s">
        <v>242</v>
      </c>
      <c r="C97" s="398"/>
      <c r="D97" s="41">
        <v>27.8</v>
      </c>
    </row>
    <row r="98" spans="1:4" ht="40.5" customHeight="1">
      <c r="A98" s="50" t="s">
        <v>239</v>
      </c>
      <c r="B98" s="398" t="s">
        <v>243</v>
      </c>
      <c r="C98" s="398"/>
      <c r="D98" s="41">
        <v>2012.2</v>
      </c>
    </row>
    <row r="99" spans="1:4" ht="44.25" customHeight="1">
      <c r="A99" s="50" t="s">
        <v>239</v>
      </c>
      <c r="B99" s="398" t="s">
        <v>244</v>
      </c>
      <c r="C99" s="398"/>
      <c r="D99" s="41">
        <v>537.6</v>
      </c>
    </row>
    <row r="100" spans="1:4" ht="39" customHeight="1">
      <c r="A100" s="50" t="s">
        <v>239</v>
      </c>
      <c r="B100" s="398" t="s">
        <v>245</v>
      </c>
      <c r="C100" s="398"/>
      <c r="D100" s="41">
        <v>6889</v>
      </c>
    </row>
    <row r="101" spans="1:4" ht="39" customHeight="1">
      <c r="A101" s="50" t="s">
        <v>239</v>
      </c>
      <c r="B101" s="398" t="s">
        <v>757</v>
      </c>
      <c r="C101" s="398"/>
      <c r="D101" s="41">
        <v>2.9</v>
      </c>
    </row>
    <row r="102" spans="1:4" ht="39.75" customHeight="1">
      <c r="A102" s="50" t="s">
        <v>239</v>
      </c>
      <c r="B102" s="398" t="s">
        <v>47</v>
      </c>
      <c r="C102" s="398"/>
      <c r="D102" s="41">
        <v>74.9</v>
      </c>
    </row>
    <row r="103" spans="1:4" ht="40.5" customHeight="1">
      <c r="A103" s="50" t="s">
        <v>239</v>
      </c>
      <c r="B103" s="398" t="s">
        <v>48</v>
      </c>
      <c r="C103" s="398"/>
      <c r="D103" s="41">
        <v>50</v>
      </c>
    </row>
    <row r="104" spans="1:4" ht="25.5">
      <c r="A104" s="50" t="s">
        <v>560</v>
      </c>
      <c r="B104" s="398" t="s">
        <v>588</v>
      </c>
      <c r="C104" s="398"/>
      <c r="D104" s="12">
        <v>-66.5</v>
      </c>
    </row>
    <row r="105" spans="1:4" ht="25.5">
      <c r="A105" s="50" t="s">
        <v>560</v>
      </c>
      <c r="B105" s="398" t="s">
        <v>759</v>
      </c>
      <c r="C105" s="398"/>
      <c r="D105" s="12">
        <v>4.8</v>
      </c>
    </row>
    <row r="106" spans="1:5" ht="15">
      <c r="A106" s="50" t="s">
        <v>561</v>
      </c>
      <c r="B106" s="398" t="s">
        <v>246</v>
      </c>
      <c r="C106" s="398"/>
      <c r="D106" s="12">
        <v>3293.9</v>
      </c>
      <c r="E106" s="40"/>
    </row>
    <row r="107" spans="1:5" ht="15">
      <c r="A107" s="50" t="s">
        <v>561</v>
      </c>
      <c r="B107" s="398" t="s">
        <v>761</v>
      </c>
      <c r="C107" s="398"/>
      <c r="D107" s="12">
        <v>2.2</v>
      </c>
      <c r="E107" s="40"/>
    </row>
    <row r="108" spans="1:4" ht="25.5">
      <c r="A108" s="50" t="s">
        <v>247</v>
      </c>
      <c r="B108" s="398" t="s">
        <v>248</v>
      </c>
      <c r="C108" s="398"/>
      <c r="D108" s="12">
        <v>18778</v>
      </c>
    </row>
    <row r="109" spans="1:4" ht="25.5">
      <c r="A109" s="50" t="s">
        <v>249</v>
      </c>
      <c r="B109" s="398" t="s">
        <v>250</v>
      </c>
      <c r="C109" s="398"/>
      <c r="D109" s="12">
        <v>161567.6</v>
      </c>
    </row>
    <row r="110" spans="1:4" ht="25.5">
      <c r="A110" s="50" t="s">
        <v>251</v>
      </c>
      <c r="B110" s="398" t="s">
        <v>589</v>
      </c>
      <c r="C110" s="398"/>
      <c r="D110" s="12">
        <v>2818.6</v>
      </c>
    </row>
    <row r="111" spans="1:4" ht="38.25">
      <c r="A111" s="50" t="s">
        <v>194</v>
      </c>
      <c r="B111" s="398" t="s">
        <v>49</v>
      </c>
      <c r="C111" s="398"/>
      <c r="D111" s="12">
        <v>6000</v>
      </c>
    </row>
    <row r="112" spans="1:4" ht="51">
      <c r="A112" s="50" t="s">
        <v>252</v>
      </c>
      <c r="B112" s="398" t="s">
        <v>590</v>
      </c>
      <c r="C112" s="398"/>
      <c r="D112" s="12">
        <v>80390.2</v>
      </c>
    </row>
    <row r="113" spans="1:4" ht="25.5">
      <c r="A113" s="50" t="s">
        <v>253</v>
      </c>
      <c r="B113" s="398" t="s">
        <v>591</v>
      </c>
      <c r="C113" s="398"/>
      <c r="D113" s="12">
        <v>1669.6</v>
      </c>
    </row>
    <row r="114" spans="1:4" ht="25.5">
      <c r="A114" s="50" t="s">
        <v>253</v>
      </c>
      <c r="B114" s="398" t="s">
        <v>762</v>
      </c>
      <c r="C114" s="398"/>
      <c r="D114" s="12">
        <v>1000</v>
      </c>
    </row>
    <row r="115" spans="1:4" ht="25.5">
      <c r="A115" s="50" t="s">
        <v>253</v>
      </c>
      <c r="B115" s="398" t="s">
        <v>763</v>
      </c>
      <c r="C115" s="398"/>
      <c r="D115" s="12">
        <v>647.2</v>
      </c>
    </row>
    <row r="116" spans="1:4" ht="38.25">
      <c r="A116" s="50" t="s">
        <v>804</v>
      </c>
      <c r="B116" s="398" t="s">
        <v>254</v>
      </c>
      <c r="C116" s="398"/>
      <c r="D116" s="12">
        <v>65583.6</v>
      </c>
    </row>
    <row r="117" spans="1:4" ht="38.25">
      <c r="A117" s="50" t="s">
        <v>804</v>
      </c>
      <c r="B117" s="398" t="s">
        <v>764</v>
      </c>
      <c r="C117" s="398"/>
      <c r="D117" s="12">
        <v>1917.5</v>
      </c>
    </row>
    <row r="118" spans="1:4" ht="65.25" customHeight="1">
      <c r="A118" s="50" t="s">
        <v>833</v>
      </c>
      <c r="B118" s="394" t="s">
        <v>765</v>
      </c>
      <c r="C118" s="395"/>
      <c r="D118" s="12">
        <v>306.5</v>
      </c>
    </row>
    <row r="119" spans="1:4" ht="76.5" hidden="1">
      <c r="A119" s="55" t="s">
        <v>50</v>
      </c>
      <c r="B119" s="400" t="s">
        <v>648</v>
      </c>
      <c r="C119" s="400"/>
      <c r="D119" s="41"/>
    </row>
    <row r="120" spans="1:4" ht="59.25" customHeight="1" hidden="1">
      <c r="A120" s="53" t="s">
        <v>255</v>
      </c>
      <c r="B120" s="400" t="s">
        <v>647</v>
      </c>
      <c r="C120" s="400"/>
      <c r="D120" s="41"/>
    </row>
    <row r="121" spans="1:4" ht="25.5" hidden="1">
      <c r="A121" s="50" t="s">
        <v>256</v>
      </c>
      <c r="B121" s="398" t="s">
        <v>257</v>
      </c>
      <c r="C121" s="398"/>
      <c r="D121" s="12"/>
    </row>
    <row r="122" spans="1:4" ht="15">
      <c r="A122" s="50" t="s">
        <v>258</v>
      </c>
      <c r="B122" s="398" t="s">
        <v>259</v>
      </c>
      <c r="C122" s="398"/>
      <c r="D122" s="12">
        <v>4806.5</v>
      </c>
    </row>
    <row r="123" spans="1:4" ht="15">
      <c r="A123" s="50" t="s">
        <v>258</v>
      </c>
      <c r="B123" s="398" t="s">
        <v>260</v>
      </c>
      <c r="C123" s="398"/>
      <c r="D123" s="12">
        <v>90027.6</v>
      </c>
    </row>
    <row r="124" spans="1:4" ht="15">
      <c r="A124" s="50" t="s">
        <v>258</v>
      </c>
      <c r="B124" s="398" t="s">
        <v>261</v>
      </c>
      <c r="C124" s="398"/>
      <c r="D124" s="12">
        <v>21231.6</v>
      </c>
    </row>
    <row r="125" spans="1:4" ht="15">
      <c r="A125" s="50" t="s">
        <v>258</v>
      </c>
      <c r="B125" s="398" t="s">
        <v>262</v>
      </c>
      <c r="C125" s="398"/>
      <c r="D125" s="12">
        <v>2012.6</v>
      </c>
    </row>
    <row r="126" spans="1:4" ht="15">
      <c r="A126" s="50" t="s">
        <v>258</v>
      </c>
      <c r="B126" s="398" t="s">
        <v>263</v>
      </c>
      <c r="C126" s="398"/>
      <c r="D126" s="12">
        <v>47727</v>
      </c>
    </row>
    <row r="127" spans="1:4" ht="15">
      <c r="A127" s="50" t="s">
        <v>258</v>
      </c>
      <c r="B127" s="398" t="s">
        <v>766</v>
      </c>
      <c r="C127" s="398"/>
      <c r="D127" s="12">
        <v>588.9</v>
      </c>
    </row>
    <row r="128" spans="1:4" ht="25.5">
      <c r="A128" s="50" t="s">
        <v>416</v>
      </c>
      <c r="B128" s="398" t="s">
        <v>264</v>
      </c>
      <c r="C128" s="398"/>
      <c r="D128" s="12">
        <v>82953.3</v>
      </c>
    </row>
    <row r="129" spans="1:4" ht="25.5">
      <c r="A129" s="50" t="s">
        <v>417</v>
      </c>
      <c r="B129" s="398" t="s">
        <v>265</v>
      </c>
      <c r="C129" s="398"/>
      <c r="D129" s="12">
        <v>5707.1</v>
      </c>
    </row>
    <row r="130" spans="1:4" ht="38.25" hidden="1">
      <c r="A130" s="50" t="s">
        <v>204</v>
      </c>
      <c r="B130" s="398" t="s">
        <v>266</v>
      </c>
      <c r="C130" s="398"/>
      <c r="D130" s="12"/>
    </row>
    <row r="131" spans="1:4" ht="51">
      <c r="A131" s="50" t="s">
        <v>205</v>
      </c>
      <c r="B131" s="398" t="s">
        <v>267</v>
      </c>
      <c r="C131" s="398"/>
      <c r="D131" s="12">
        <v>1.4</v>
      </c>
    </row>
    <row r="132" spans="1:4" ht="38.25">
      <c r="A132" s="50" t="s">
        <v>268</v>
      </c>
      <c r="B132" s="398" t="s">
        <v>269</v>
      </c>
      <c r="C132" s="398"/>
      <c r="D132" s="12">
        <v>8699.8</v>
      </c>
    </row>
    <row r="133" spans="1:4" ht="25.5" hidden="1">
      <c r="A133" s="50" t="s">
        <v>270</v>
      </c>
      <c r="B133" s="398" t="s">
        <v>271</v>
      </c>
      <c r="C133" s="398"/>
      <c r="D133" s="12"/>
    </row>
    <row r="134" spans="1:4" ht="38.25">
      <c r="A134" s="50" t="s">
        <v>206</v>
      </c>
      <c r="B134" s="398" t="s">
        <v>272</v>
      </c>
      <c r="C134" s="398"/>
      <c r="D134" s="12">
        <v>124835.9</v>
      </c>
    </row>
    <row r="135" spans="1:4" ht="25.5">
      <c r="A135" s="50" t="s">
        <v>273</v>
      </c>
      <c r="B135" s="398" t="s">
        <v>274</v>
      </c>
      <c r="C135" s="398"/>
      <c r="D135" s="12">
        <v>2949.6</v>
      </c>
    </row>
    <row r="136" spans="1:4" ht="25.5">
      <c r="A136" s="50" t="s">
        <v>273</v>
      </c>
      <c r="B136" s="398" t="s">
        <v>275</v>
      </c>
      <c r="C136" s="398"/>
      <c r="D136" s="12">
        <v>574204.5</v>
      </c>
    </row>
    <row r="137" spans="1:4" ht="25.5">
      <c r="A137" s="50" t="s">
        <v>273</v>
      </c>
      <c r="B137" s="398" t="s">
        <v>276</v>
      </c>
      <c r="C137" s="398"/>
      <c r="D137" s="12">
        <v>1067394.9</v>
      </c>
    </row>
    <row r="138" spans="1:4" ht="25.5">
      <c r="A138" s="50" t="s">
        <v>273</v>
      </c>
      <c r="B138" s="398" t="s">
        <v>52</v>
      </c>
      <c r="C138" s="398"/>
      <c r="D138" s="12">
        <v>60775.3</v>
      </c>
    </row>
    <row r="139" spans="1:4" ht="63.75">
      <c r="A139" s="50" t="s">
        <v>277</v>
      </c>
      <c r="B139" s="398" t="s">
        <v>592</v>
      </c>
      <c r="C139" s="398"/>
      <c r="D139" s="12">
        <v>23943.3</v>
      </c>
    </row>
    <row r="140" spans="1:4" ht="38.25">
      <c r="A140" s="50" t="s">
        <v>278</v>
      </c>
      <c r="B140" s="398" t="s">
        <v>279</v>
      </c>
      <c r="C140" s="398"/>
      <c r="D140" s="12">
        <v>68148.7</v>
      </c>
    </row>
    <row r="141" spans="1:4" ht="56.25" customHeight="1">
      <c r="A141" s="50" t="s">
        <v>280</v>
      </c>
      <c r="B141" s="398" t="s">
        <v>281</v>
      </c>
      <c r="C141" s="398"/>
      <c r="D141" s="12">
        <v>27063.5</v>
      </c>
    </row>
    <row r="142" spans="1:4" ht="51">
      <c r="A142" s="53" t="s">
        <v>744</v>
      </c>
      <c r="B142" s="396" t="s">
        <v>607</v>
      </c>
      <c r="C142" s="397"/>
      <c r="D142" s="41">
        <v>11295.4</v>
      </c>
    </row>
    <row r="143" spans="1:4" ht="88.5" customHeight="1">
      <c r="A143" s="66" t="s">
        <v>834</v>
      </c>
      <c r="B143" s="396" t="s">
        <v>767</v>
      </c>
      <c r="C143" s="397"/>
      <c r="D143" s="41">
        <v>80974.5</v>
      </c>
    </row>
    <row r="144" spans="1:4" ht="49.5" customHeight="1">
      <c r="A144" s="53" t="s">
        <v>776</v>
      </c>
      <c r="B144" s="396" t="s">
        <v>768</v>
      </c>
      <c r="C144" s="397"/>
      <c r="D144" s="41">
        <v>3200</v>
      </c>
    </row>
    <row r="145" spans="1:4" ht="25.5">
      <c r="A145" s="53" t="s">
        <v>609</v>
      </c>
      <c r="B145" s="396" t="s">
        <v>611</v>
      </c>
      <c r="C145" s="397"/>
      <c r="D145" s="41">
        <v>2500</v>
      </c>
    </row>
    <row r="146" spans="1:4" ht="26.25" customHeight="1">
      <c r="A146" s="53" t="s">
        <v>609</v>
      </c>
      <c r="B146" s="396" t="s">
        <v>769</v>
      </c>
      <c r="C146" s="397"/>
      <c r="D146" s="41">
        <v>1428</v>
      </c>
    </row>
    <row r="147" spans="1:4" ht="38.25">
      <c r="A147" s="50" t="s">
        <v>498</v>
      </c>
      <c r="B147" s="398" t="s">
        <v>54</v>
      </c>
      <c r="C147" s="398"/>
      <c r="D147" s="12">
        <v>739.6</v>
      </c>
    </row>
    <row r="148" spans="1:4" ht="38.25">
      <c r="A148" s="50" t="s">
        <v>498</v>
      </c>
      <c r="B148" s="398" t="s">
        <v>55</v>
      </c>
      <c r="C148" s="398"/>
      <c r="D148" s="12">
        <v>32</v>
      </c>
    </row>
    <row r="149" spans="1:4" ht="38.25">
      <c r="A149" s="50" t="s">
        <v>498</v>
      </c>
      <c r="B149" s="398" t="s">
        <v>770</v>
      </c>
      <c r="C149" s="398"/>
      <c r="D149" s="12">
        <v>5</v>
      </c>
    </row>
    <row r="150" spans="1:4" ht="42.75" customHeight="1">
      <c r="A150" s="50" t="s">
        <v>612</v>
      </c>
      <c r="B150" s="394" t="s">
        <v>613</v>
      </c>
      <c r="C150" s="395"/>
      <c r="D150" s="12">
        <v>30.8</v>
      </c>
    </row>
    <row r="151" spans="1:4" ht="25.5">
      <c r="A151" s="50" t="s">
        <v>198</v>
      </c>
      <c r="B151" s="398" t="s">
        <v>646</v>
      </c>
      <c r="C151" s="398"/>
      <c r="D151" s="12">
        <v>321.6</v>
      </c>
    </row>
    <row r="152" spans="1:4" ht="32.25" customHeight="1">
      <c r="A152" s="53" t="s">
        <v>615</v>
      </c>
      <c r="B152" s="396" t="s">
        <v>616</v>
      </c>
      <c r="C152" s="397"/>
      <c r="D152" s="41">
        <v>2.7</v>
      </c>
    </row>
    <row r="153" spans="1:4" ht="32.25" customHeight="1">
      <c r="A153" s="53" t="s">
        <v>615</v>
      </c>
      <c r="B153" s="396" t="s">
        <v>617</v>
      </c>
      <c r="C153" s="397"/>
      <c r="D153" s="41">
        <v>0.5</v>
      </c>
    </row>
    <row r="154" spans="1:4" ht="32.25" customHeight="1">
      <c r="A154" s="53" t="s">
        <v>802</v>
      </c>
      <c r="B154" s="396" t="s">
        <v>771</v>
      </c>
      <c r="C154" s="397"/>
      <c r="D154" s="41">
        <v>70.8</v>
      </c>
    </row>
    <row r="155" spans="1:4" ht="38.25">
      <c r="A155" s="50" t="s">
        <v>199</v>
      </c>
      <c r="B155" s="398" t="s">
        <v>283</v>
      </c>
      <c r="C155" s="398"/>
      <c r="D155" s="12">
        <v>-34210.3</v>
      </c>
    </row>
    <row r="156" spans="1:4" ht="38.25">
      <c r="A156" s="50" t="s">
        <v>199</v>
      </c>
      <c r="B156" s="398" t="s">
        <v>284</v>
      </c>
      <c r="C156" s="398"/>
      <c r="D156" s="12">
        <v>-479.4</v>
      </c>
    </row>
    <row r="157" spans="1:4" ht="38.25">
      <c r="A157" s="50" t="s">
        <v>199</v>
      </c>
      <c r="B157" s="398" t="s">
        <v>285</v>
      </c>
      <c r="C157" s="398"/>
      <c r="D157" s="12">
        <v>-359.2</v>
      </c>
    </row>
    <row r="158" spans="1:4" ht="38.25">
      <c r="A158" s="50" t="s">
        <v>199</v>
      </c>
      <c r="B158" s="398" t="s">
        <v>772</v>
      </c>
      <c r="C158" s="398"/>
      <c r="D158" s="12">
        <v>-44.4</v>
      </c>
    </row>
    <row r="159" spans="1:4" ht="38.25">
      <c r="A159" s="50" t="s">
        <v>199</v>
      </c>
      <c r="B159" s="398" t="s">
        <v>286</v>
      </c>
      <c r="C159" s="398"/>
      <c r="D159" s="12">
        <v>-1506.5</v>
      </c>
    </row>
    <row r="160" spans="1:4" ht="33" customHeight="1">
      <c r="A160" s="45"/>
      <c r="B160" s="399"/>
      <c r="C160" s="399"/>
      <c r="D160" s="46"/>
    </row>
  </sheetData>
  <sheetProtection/>
  <mergeCells count="153">
    <mergeCell ref="A5:D7"/>
    <mergeCell ref="A9:C9"/>
    <mergeCell ref="B10:C10"/>
    <mergeCell ref="A11:C11"/>
    <mergeCell ref="B12:C12"/>
    <mergeCell ref="B13:C13"/>
    <mergeCell ref="B14:C14"/>
    <mergeCell ref="B15:C15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60:C60"/>
    <mergeCell ref="B48:C48"/>
    <mergeCell ref="B49:C49"/>
    <mergeCell ref="B50:C50"/>
    <mergeCell ref="B51:C51"/>
    <mergeCell ref="B52:C52"/>
    <mergeCell ref="B53:C53"/>
    <mergeCell ref="B61:C61"/>
    <mergeCell ref="B62:C62"/>
    <mergeCell ref="B63:C63"/>
    <mergeCell ref="B64:C64"/>
    <mergeCell ref="B65:C65"/>
    <mergeCell ref="B54:C54"/>
    <mergeCell ref="B55:C55"/>
    <mergeCell ref="B56:C56"/>
    <mergeCell ref="B58:C58"/>
    <mergeCell ref="B59:C59"/>
    <mergeCell ref="B73:C73"/>
    <mergeCell ref="B74:C74"/>
    <mergeCell ref="B76:C76"/>
    <mergeCell ref="B77:C77"/>
    <mergeCell ref="B66:C66"/>
    <mergeCell ref="B67:C67"/>
    <mergeCell ref="B68:C68"/>
    <mergeCell ref="B69:C69"/>
    <mergeCell ref="B70:C70"/>
    <mergeCell ref="B71:C71"/>
    <mergeCell ref="B78:C78"/>
    <mergeCell ref="B79:C79"/>
    <mergeCell ref="B80:C80"/>
    <mergeCell ref="B81:C81"/>
    <mergeCell ref="B82:C82"/>
    <mergeCell ref="B85:C85"/>
    <mergeCell ref="B86:C86"/>
    <mergeCell ref="B87:C87"/>
    <mergeCell ref="B88:C88"/>
    <mergeCell ref="B89:C89"/>
    <mergeCell ref="B91:C91"/>
    <mergeCell ref="B102:C102"/>
    <mergeCell ref="B92:C92"/>
    <mergeCell ref="B94:C94"/>
    <mergeCell ref="B95:C95"/>
    <mergeCell ref="B97:C97"/>
    <mergeCell ref="B104:C104"/>
    <mergeCell ref="B105:C105"/>
    <mergeCell ref="B158:C158"/>
    <mergeCell ref="B103:C103"/>
    <mergeCell ref="B149:C149"/>
    <mergeCell ref="B106:C106"/>
    <mergeCell ref="B108:C108"/>
    <mergeCell ref="B109:C109"/>
    <mergeCell ref="B110:C110"/>
    <mergeCell ref="B107:C107"/>
    <mergeCell ref="B111:C111"/>
    <mergeCell ref="B112:C112"/>
    <mergeCell ref="B113:C113"/>
    <mergeCell ref="B114:C114"/>
    <mergeCell ref="B116:C116"/>
    <mergeCell ref="B119:C119"/>
    <mergeCell ref="B115:C115"/>
    <mergeCell ref="B117:C117"/>
    <mergeCell ref="B118:C118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44:C144"/>
    <mergeCell ref="B132:C132"/>
    <mergeCell ref="B133:C133"/>
    <mergeCell ref="B134:C134"/>
    <mergeCell ref="B135:C135"/>
    <mergeCell ref="B136:C136"/>
    <mergeCell ref="B137:C137"/>
    <mergeCell ref="B145:C145"/>
    <mergeCell ref="B146:C146"/>
    <mergeCell ref="B147:C147"/>
    <mergeCell ref="B148:C148"/>
    <mergeCell ref="B138:C138"/>
    <mergeCell ref="B139:C139"/>
    <mergeCell ref="B140:C140"/>
    <mergeCell ref="B141:C141"/>
    <mergeCell ref="B142:C142"/>
    <mergeCell ref="B143:C143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9:C159"/>
    <mergeCell ref="B160:C160"/>
    <mergeCell ref="B16:C16"/>
    <mergeCell ref="B19:C19"/>
    <mergeCell ref="B18:C18"/>
    <mergeCell ref="B17:C17"/>
    <mergeCell ref="B57:C57"/>
    <mergeCell ref="B72:C72"/>
    <mergeCell ref="B75:C75"/>
    <mergeCell ref="B84:C84"/>
    <mergeCell ref="B90:C90"/>
    <mergeCell ref="B101:C101"/>
    <mergeCell ref="B96:C96"/>
    <mergeCell ref="B83:C83"/>
    <mergeCell ref="B98:C98"/>
    <mergeCell ref="B99:C99"/>
    <mergeCell ref="B100:C100"/>
    <mergeCell ref="B93:C93"/>
  </mergeCells>
  <printOptions/>
  <pageMargins left="1.1811023622047245" right="0" top="0.2362204724409449" bottom="0.2362204724409449" header="0.15748031496062992" footer="0.15748031496062992"/>
  <pageSetup fitToHeight="8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312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5" sqref="A5:D7"/>
    </sheetView>
  </sheetViews>
  <sheetFormatPr defaultColWidth="9.140625" defaultRowHeight="12.75"/>
  <cols>
    <col min="1" max="1" width="53.140625" style="56" customWidth="1"/>
    <col min="2" max="2" width="1.7109375" style="20" hidden="1" customWidth="1"/>
    <col min="3" max="3" width="23.28125" style="20" customWidth="1"/>
    <col min="4" max="4" width="14.8515625" style="20" customWidth="1"/>
    <col min="5" max="5" width="15.421875" style="20" customWidth="1"/>
    <col min="6" max="6" width="9.140625" style="20" hidden="1" customWidth="1"/>
    <col min="7" max="16384" width="9.140625" style="20" customWidth="1"/>
  </cols>
  <sheetData>
    <row r="1" ht="15" customHeight="1">
      <c r="D1" s="2" t="s">
        <v>1559</v>
      </c>
    </row>
    <row r="2" ht="15" customHeight="1">
      <c r="D2" s="2" t="s">
        <v>1564</v>
      </c>
    </row>
    <row r="3" ht="15" customHeight="1">
      <c r="D3" s="2" t="s">
        <v>1497</v>
      </c>
    </row>
    <row r="4" ht="15">
      <c r="D4" s="2" t="s">
        <v>1565</v>
      </c>
    </row>
    <row r="5" spans="1:4" ht="15">
      <c r="A5" s="411" t="s">
        <v>777</v>
      </c>
      <c r="B5" s="412"/>
      <c r="C5" s="412"/>
      <c r="D5" s="412"/>
    </row>
    <row r="6" spans="1:4" ht="15">
      <c r="A6" s="412"/>
      <c r="B6" s="412"/>
      <c r="C6" s="412"/>
      <c r="D6" s="412"/>
    </row>
    <row r="7" spans="1:4" ht="60" customHeight="1">
      <c r="A7" s="412"/>
      <c r="B7" s="412"/>
      <c r="C7" s="412"/>
      <c r="D7" s="412"/>
    </row>
    <row r="8" spans="1:6" ht="15">
      <c r="A8" s="413"/>
      <c r="B8" s="413"/>
      <c r="C8" s="413"/>
      <c r="D8" s="57" t="s">
        <v>315</v>
      </c>
      <c r="F8" s="58" t="s">
        <v>12</v>
      </c>
    </row>
    <row r="9" spans="1:5" ht="44.25" customHeight="1">
      <c r="A9" s="61" t="s">
        <v>695</v>
      </c>
      <c r="B9" s="406" t="s">
        <v>319</v>
      </c>
      <c r="C9" s="406"/>
      <c r="D9" s="48" t="s">
        <v>200</v>
      </c>
      <c r="E9" s="9"/>
    </row>
    <row r="10" spans="1:5" ht="20.25" customHeight="1">
      <c r="A10" s="414" t="s">
        <v>201</v>
      </c>
      <c r="B10" s="415"/>
      <c r="C10" s="416"/>
      <c r="D10" s="38">
        <f>SUM(D11,D230)</f>
        <v>3692412.2</v>
      </c>
      <c r="E10" s="37"/>
    </row>
    <row r="11" spans="1:4" ht="15">
      <c r="A11" s="53" t="s">
        <v>725</v>
      </c>
      <c r="B11" s="400" t="s">
        <v>320</v>
      </c>
      <c r="C11" s="400"/>
      <c r="D11" s="38">
        <f>D12+D36+D63+D93+D108+D126+D142+D152+D161+D174+D225+D30</f>
        <v>1074660.7999999998</v>
      </c>
    </row>
    <row r="12" spans="1:4" ht="15">
      <c r="A12" s="53" t="s">
        <v>724</v>
      </c>
      <c r="B12" s="400" t="s">
        <v>321</v>
      </c>
      <c r="C12" s="400"/>
      <c r="D12" s="38">
        <f>SUM(D13)</f>
        <v>560998.6</v>
      </c>
    </row>
    <row r="13" spans="1:4" ht="15">
      <c r="A13" s="53" t="s">
        <v>202</v>
      </c>
      <c r="B13" s="400" t="s">
        <v>322</v>
      </c>
      <c r="C13" s="400"/>
      <c r="D13" s="38">
        <f>SUM(D14,D20,D24,D28)</f>
        <v>560998.6</v>
      </c>
    </row>
    <row r="14" spans="1:4" ht="72" customHeight="1">
      <c r="A14" s="66" t="s">
        <v>735</v>
      </c>
      <c r="B14" s="400" t="s">
        <v>323</v>
      </c>
      <c r="C14" s="400"/>
      <c r="D14" s="38">
        <v>552393.6</v>
      </c>
    </row>
    <row r="15" spans="1:4" ht="70.5" customHeight="1">
      <c r="A15" s="55" t="s">
        <v>810</v>
      </c>
      <c r="B15" s="400" t="s">
        <v>324</v>
      </c>
      <c r="C15" s="400"/>
      <c r="D15" s="38">
        <v>551803.1</v>
      </c>
    </row>
    <row r="16" spans="1:4" ht="69.75" customHeight="1">
      <c r="A16" s="55" t="s">
        <v>811</v>
      </c>
      <c r="B16" s="400" t="s">
        <v>325</v>
      </c>
      <c r="C16" s="400"/>
      <c r="D16" s="38">
        <v>171.5</v>
      </c>
    </row>
    <row r="17" spans="1:4" ht="70.5" customHeight="1">
      <c r="A17" s="55" t="s">
        <v>812</v>
      </c>
      <c r="B17" s="400" t="s">
        <v>326</v>
      </c>
      <c r="C17" s="400"/>
      <c r="D17" s="38">
        <v>562.8</v>
      </c>
    </row>
    <row r="18" spans="1:4" ht="70.5" customHeight="1">
      <c r="A18" s="55" t="s">
        <v>813</v>
      </c>
      <c r="B18" s="400" t="s">
        <v>92</v>
      </c>
      <c r="C18" s="400"/>
      <c r="D18" s="38">
        <v>-143.8</v>
      </c>
    </row>
    <row r="19" spans="1:4" ht="76.5" hidden="1">
      <c r="A19" s="55" t="s">
        <v>814</v>
      </c>
      <c r="B19" s="400" t="s">
        <v>93</v>
      </c>
      <c r="C19" s="400"/>
      <c r="D19" s="38">
        <v>0</v>
      </c>
    </row>
    <row r="20" spans="1:4" ht="96" customHeight="1">
      <c r="A20" s="55" t="s">
        <v>565</v>
      </c>
      <c r="B20" s="400" t="s">
        <v>94</v>
      </c>
      <c r="C20" s="400"/>
      <c r="D20" s="38">
        <v>5122.5</v>
      </c>
    </row>
    <row r="21" spans="1:4" ht="102">
      <c r="A21" s="55" t="s">
        <v>509</v>
      </c>
      <c r="B21" s="400" t="s">
        <v>95</v>
      </c>
      <c r="C21" s="400"/>
      <c r="D21" s="38">
        <v>5079.9</v>
      </c>
    </row>
    <row r="22" spans="1:4" ht="102">
      <c r="A22" s="55" t="s">
        <v>510</v>
      </c>
      <c r="B22" s="400" t="s">
        <v>96</v>
      </c>
      <c r="C22" s="400"/>
      <c r="D22" s="38">
        <v>13.5</v>
      </c>
    </row>
    <row r="23" spans="1:4" ht="102">
      <c r="A23" s="55" t="s">
        <v>511</v>
      </c>
      <c r="B23" s="400" t="s">
        <v>97</v>
      </c>
      <c r="C23" s="400"/>
      <c r="D23" s="38">
        <v>29.1</v>
      </c>
    </row>
    <row r="24" spans="1:4" ht="42" customHeight="1">
      <c r="A24" s="53" t="s">
        <v>16</v>
      </c>
      <c r="B24" s="400" t="s">
        <v>303</v>
      </c>
      <c r="C24" s="400"/>
      <c r="D24" s="38">
        <f>SUM(D25:D27)</f>
        <v>2950.6</v>
      </c>
    </row>
    <row r="25" spans="1:4" ht="41.25" customHeight="1">
      <c r="A25" s="53" t="s">
        <v>17</v>
      </c>
      <c r="B25" s="400" t="s">
        <v>304</v>
      </c>
      <c r="C25" s="400"/>
      <c r="D25" s="38">
        <v>2785.6</v>
      </c>
    </row>
    <row r="26" spans="1:4" ht="38.25">
      <c r="A26" s="53" t="s">
        <v>18</v>
      </c>
      <c r="B26" s="400" t="s">
        <v>305</v>
      </c>
      <c r="C26" s="400"/>
      <c r="D26" s="38">
        <v>37.9</v>
      </c>
    </row>
    <row r="27" spans="1:4" ht="38.25">
      <c r="A27" s="53" t="s">
        <v>19</v>
      </c>
      <c r="B27" s="400" t="s">
        <v>306</v>
      </c>
      <c r="C27" s="400"/>
      <c r="D27" s="38">
        <v>127.1</v>
      </c>
    </row>
    <row r="28" spans="1:4" ht="81" customHeight="1">
      <c r="A28" s="55" t="s">
        <v>803</v>
      </c>
      <c r="B28" s="400" t="s">
        <v>307</v>
      </c>
      <c r="C28" s="400"/>
      <c r="D28" s="38">
        <f>D29</f>
        <v>531.9</v>
      </c>
    </row>
    <row r="29" spans="1:4" ht="89.25">
      <c r="A29" s="55" t="s">
        <v>815</v>
      </c>
      <c r="B29" s="400" t="s">
        <v>308</v>
      </c>
      <c r="C29" s="400"/>
      <c r="D29" s="38">
        <v>531.9</v>
      </c>
    </row>
    <row r="30" spans="1:4" ht="25.5">
      <c r="A30" s="55" t="s">
        <v>806</v>
      </c>
      <c r="B30" s="64"/>
      <c r="C30" s="64" t="s">
        <v>778</v>
      </c>
      <c r="D30" s="38">
        <f>D31</f>
        <v>17174.9</v>
      </c>
    </row>
    <row r="31" spans="1:4" ht="31.5" customHeight="1">
      <c r="A31" s="55" t="s">
        <v>736</v>
      </c>
      <c r="B31" s="64"/>
      <c r="C31" s="64" t="s">
        <v>779</v>
      </c>
      <c r="D31" s="38">
        <f>D32+D33+D34+D35</f>
        <v>17174.9</v>
      </c>
    </row>
    <row r="32" spans="1:4" ht="71.25" customHeight="1">
      <c r="A32" s="55" t="s">
        <v>737</v>
      </c>
      <c r="B32" s="64"/>
      <c r="C32" s="64" t="s">
        <v>780</v>
      </c>
      <c r="D32" s="38">
        <v>6482.1</v>
      </c>
    </row>
    <row r="33" spans="1:4" ht="91.5" customHeight="1">
      <c r="A33" s="55" t="s">
        <v>738</v>
      </c>
      <c r="B33" s="64"/>
      <c r="C33" s="64" t="s">
        <v>781</v>
      </c>
      <c r="D33" s="38">
        <v>146</v>
      </c>
    </row>
    <row r="34" spans="1:4" ht="72" customHeight="1">
      <c r="A34" s="55" t="s">
        <v>739</v>
      </c>
      <c r="B34" s="64"/>
      <c r="C34" s="64" t="s">
        <v>782</v>
      </c>
      <c r="D34" s="38">
        <v>11104.6</v>
      </c>
    </row>
    <row r="35" spans="1:4" ht="78.75" customHeight="1">
      <c r="A35" s="55" t="s">
        <v>740</v>
      </c>
      <c r="B35" s="64"/>
      <c r="C35" s="64" t="s">
        <v>783</v>
      </c>
      <c r="D35" s="38">
        <v>-557.8</v>
      </c>
    </row>
    <row r="36" spans="1:4" ht="15.75" customHeight="1">
      <c r="A36" s="53" t="s">
        <v>726</v>
      </c>
      <c r="B36" s="400" t="s">
        <v>309</v>
      </c>
      <c r="C36" s="400"/>
      <c r="D36" s="38">
        <f>D37+D48+D60</f>
        <v>88254.70000000001</v>
      </c>
    </row>
    <row r="37" spans="1:4" ht="25.5">
      <c r="A37" s="53" t="s">
        <v>203</v>
      </c>
      <c r="B37" s="16"/>
      <c r="C37" s="16" t="s">
        <v>85</v>
      </c>
      <c r="D37" s="38">
        <f>SUM(D38,D43)</f>
        <v>82144.40000000001</v>
      </c>
    </row>
    <row r="38" spans="1:4" ht="25.5">
      <c r="A38" s="53" t="s">
        <v>203</v>
      </c>
      <c r="B38" s="400" t="s">
        <v>330</v>
      </c>
      <c r="C38" s="400"/>
      <c r="D38" s="38">
        <f>SUM(D39:D42)</f>
        <v>82074.90000000001</v>
      </c>
    </row>
    <row r="39" spans="1:4" ht="25.5">
      <c r="A39" s="53" t="s">
        <v>331</v>
      </c>
      <c r="B39" s="400" t="s">
        <v>98</v>
      </c>
      <c r="C39" s="400"/>
      <c r="D39" s="38">
        <v>81510.1</v>
      </c>
    </row>
    <row r="40" spans="1:4" ht="25.5">
      <c r="A40" s="53" t="s">
        <v>332</v>
      </c>
      <c r="B40" s="400" t="s">
        <v>333</v>
      </c>
      <c r="C40" s="400"/>
      <c r="D40" s="38">
        <v>240.3</v>
      </c>
    </row>
    <row r="41" spans="1:4" ht="25.5">
      <c r="A41" s="53" t="s">
        <v>334</v>
      </c>
      <c r="B41" s="400" t="s">
        <v>335</v>
      </c>
      <c r="C41" s="400"/>
      <c r="D41" s="38">
        <v>324.5</v>
      </c>
    </row>
    <row r="42" spans="1:4" ht="25.5" hidden="1">
      <c r="A42" s="53" t="s">
        <v>336</v>
      </c>
      <c r="B42" s="400" t="s">
        <v>337</v>
      </c>
      <c r="C42" s="400"/>
      <c r="D42" s="38"/>
    </row>
    <row r="43" spans="1:4" ht="38.25">
      <c r="A43" s="53" t="s">
        <v>302</v>
      </c>
      <c r="B43" s="400" t="s">
        <v>338</v>
      </c>
      <c r="C43" s="400"/>
      <c r="D43" s="38">
        <f>SUM(D44:D46)</f>
        <v>69.5</v>
      </c>
    </row>
    <row r="44" spans="1:4" ht="38.25">
      <c r="A44" s="53" t="s">
        <v>339</v>
      </c>
      <c r="B44" s="400" t="s">
        <v>340</v>
      </c>
      <c r="C44" s="400"/>
      <c r="D44" s="38">
        <v>7.6</v>
      </c>
    </row>
    <row r="45" spans="1:4" ht="38.25">
      <c r="A45" s="53" t="s">
        <v>341</v>
      </c>
      <c r="B45" s="400" t="s">
        <v>342</v>
      </c>
      <c r="C45" s="400"/>
      <c r="D45" s="38">
        <v>53.2</v>
      </c>
    </row>
    <row r="46" spans="1:4" ht="38.25">
      <c r="A46" s="53" t="s">
        <v>343</v>
      </c>
      <c r="B46" s="400" t="s">
        <v>344</v>
      </c>
      <c r="C46" s="400"/>
      <c r="D46" s="38">
        <v>8.7</v>
      </c>
    </row>
    <row r="47" spans="1:4" ht="38.25" hidden="1">
      <c r="A47" s="53" t="s">
        <v>345</v>
      </c>
      <c r="B47" s="400" t="s">
        <v>346</v>
      </c>
      <c r="C47" s="400"/>
      <c r="D47" s="38"/>
    </row>
    <row r="48" spans="1:4" ht="15">
      <c r="A48" s="53" t="s">
        <v>316</v>
      </c>
      <c r="B48" s="16"/>
      <c r="C48" s="16" t="s">
        <v>86</v>
      </c>
      <c r="D48" s="38">
        <f>SUM(D54,D49)</f>
        <v>40.2</v>
      </c>
    </row>
    <row r="49" spans="1:4" ht="15">
      <c r="A49" s="53" t="s">
        <v>316</v>
      </c>
      <c r="B49" s="400" t="s">
        <v>347</v>
      </c>
      <c r="C49" s="400"/>
      <c r="D49" s="38">
        <f>D50+D52+D53</f>
        <v>40.2</v>
      </c>
    </row>
    <row r="50" spans="1:4" ht="15">
      <c r="A50" s="53" t="s">
        <v>348</v>
      </c>
      <c r="B50" s="400" t="s">
        <v>349</v>
      </c>
      <c r="C50" s="400"/>
      <c r="D50" s="38">
        <v>40.1</v>
      </c>
    </row>
    <row r="51" spans="1:4" ht="15" hidden="1">
      <c r="A51" s="53" t="s">
        <v>512</v>
      </c>
      <c r="B51" s="400" t="s">
        <v>99</v>
      </c>
      <c r="C51" s="400"/>
      <c r="D51" s="38"/>
    </row>
    <row r="52" spans="1:4" ht="15">
      <c r="A52" s="53" t="s">
        <v>512</v>
      </c>
      <c r="B52" s="16"/>
      <c r="C52" s="16" t="s">
        <v>99</v>
      </c>
      <c r="D52" s="38">
        <v>0.1</v>
      </c>
    </row>
    <row r="53" spans="1:4" ht="15" hidden="1">
      <c r="A53" s="53" t="s">
        <v>513</v>
      </c>
      <c r="B53" s="400" t="s">
        <v>100</v>
      </c>
      <c r="C53" s="400"/>
      <c r="D53" s="38"/>
    </row>
    <row r="54" spans="1:4" ht="25.5" hidden="1">
      <c r="A54" s="53" t="s">
        <v>209</v>
      </c>
      <c r="B54" s="400" t="s">
        <v>350</v>
      </c>
      <c r="C54" s="400"/>
      <c r="D54" s="38">
        <f>D55+D58</f>
        <v>0</v>
      </c>
    </row>
    <row r="55" spans="1:4" ht="25.5" hidden="1">
      <c r="A55" s="53" t="s">
        <v>351</v>
      </c>
      <c r="B55" s="400" t="s">
        <v>352</v>
      </c>
      <c r="C55" s="400"/>
      <c r="D55" s="38"/>
    </row>
    <row r="56" spans="1:4" ht="25.5" hidden="1">
      <c r="A56" s="53" t="s">
        <v>353</v>
      </c>
      <c r="B56" s="400" t="s">
        <v>354</v>
      </c>
      <c r="C56" s="400"/>
      <c r="D56" s="38">
        <v>0</v>
      </c>
    </row>
    <row r="57" spans="1:4" ht="25.5" hidden="1">
      <c r="A57" s="53" t="s">
        <v>514</v>
      </c>
      <c r="B57" s="400" t="s">
        <v>101</v>
      </c>
      <c r="C57" s="400"/>
      <c r="D57" s="38" t="s">
        <v>14</v>
      </c>
    </row>
    <row r="58" spans="1:4" ht="25.5" hidden="1">
      <c r="A58" s="53" t="s">
        <v>640</v>
      </c>
      <c r="B58" s="400" t="s">
        <v>641</v>
      </c>
      <c r="C58" s="400"/>
      <c r="D58" s="38"/>
    </row>
    <row r="59" spans="1:4" ht="29.25" customHeight="1">
      <c r="A59" s="53" t="s">
        <v>656</v>
      </c>
      <c r="B59" s="65"/>
      <c r="C59" s="65" t="s">
        <v>791</v>
      </c>
      <c r="D59" s="38">
        <f>D60</f>
        <v>6070.099999999999</v>
      </c>
    </row>
    <row r="60" spans="1:4" ht="25.5">
      <c r="A60" s="53" t="s">
        <v>651</v>
      </c>
      <c r="B60" s="16"/>
      <c r="C60" s="64" t="s">
        <v>650</v>
      </c>
      <c r="D60" s="38">
        <f>D61+D62</f>
        <v>6070.099999999999</v>
      </c>
    </row>
    <row r="61" spans="1:4" ht="38.25">
      <c r="A61" s="53" t="s">
        <v>642</v>
      </c>
      <c r="B61" s="16"/>
      <c r="C61" s="64" t="s">
        <v>652</v>
      </c>
      <c r="D61" s="38">
        <v>6068.2</v>
      </c>
    </row>
    <row r="62" spans="1:4" ht="38.25">
      <c r="A62" s="53" t="s">
        <v>643</v>
      </c>
      <c r="B62" s="16"/>
      <c r="C62" s="64" t="s">
        <v>653</v>
      </c>
      <c r="D62" s="38">
        <v>1.9</v>
      </c>
    </row>
    <row r="63" spans="1:4" ht="15.75" customHeight="1">
      <c r="A63" s="53" t="s">
        <v>290</v>
      </c>
      <c r="B63" s="400" t="s">
        <v>355</v>
      </c>
      <c r="C63" s="400"/>
      <c r="D63" s="38">
        <f>D64+D81</f>
        <v>183950.4</v>
      </c>
    </row>
    <row r="64" spans="1:4" ht="15">
      <c r="A64" s="53" t="s">
        <v>288</v>
      </c>
      <c r="B64" s="400" t="s">
        <v>356</v>
      </c>
      <c r="C64" s="400"/>
      <c r="D64" s="38">
        <f>D65</f>
        <v>17666.1</v>
      </c>
    </row>
    <row r="65" spans="1:4" ht="38.25">
      <c r="A65" s="53" t="s">
        <v>211</v>
      </c>
      <c r="B65" s="400" t="s">
        <v>357</v>
      </c>
      <c r="C65" s="400"/>
      <c r="D65" s="38">
        <f>D66+D67+D80</f>
        <v>17666.1</v>
      </c>
    </row>
    <row r="66" spans="1:4" ht="38.25">
      <c r="A66" s="53" t="s">
        <v>358</v>
      </c>
      <c r="B66" s="400" t="s">
        <v>359</v>
      </c>
      <c r="C66" s="400"/>
      <c r="D66" s="38">
        <v>17414.7</v>
      </c>
    </row>
    <row r="67" spans="1:4" ht="45.75" customHeight="1">
      <c r="A67" s="53" t="s">
        <v>360</v>
      </c>
      <c r="B67" s="400" t="s">
        <v>361</v>
      </c>
      <c r="C67" s="400"/>
      <c r="D67" s="38">
        <v>251.6</v>
      </c>
    </row>
    <row r="68" spans="1:4" ht="15" hidden="1">
      <c r="A68" s="53" t="s">
        <v>56</v>
      </c>
      <c r="B68" s="400" t="s">
        <v>362</v>
      </c>
      <c r="C68" s="400"/>
      <c r="D68" s="38">
        <f>SUM(D69,D74)</f>
        <v>0</v>
      </c>
    </row>
    <row r="69" spans="1:4" ht="15" hidden="1">
      <c r="A69" s="53" t="s">
        <v>213</v>
      </c>
      <c r="B69" s="400" t="s">
        <v>363</v>
      </c>
      <c r="C69" s="400"/>
      <c r="D69" s="38">
        <f>D70+D71+D72</f>
        <v>0</v>
      </c>
    </row>
    <row r="70" spans="1:4" ht="15" hidden="1">
      <c r="A70" s="53" t="s">
        <v>364</v>
      </c>
      <c r="B70" s="400" t="s">
        <v>365</v>
      </c>
      <c r="C70" s="400"/>
      <c r="D70" s="38"/>
    </row>
    <row r="71" spans="1:4" ht="15" hidden="1">
      <c r="A71" s="53" t="s">
        <v>366</v>
      </c>
      <c r="B71" s="400" t="s">
        <v>367</v>
      </c>
      <c r="C71" s="400"/>
      <c r="D71" s="38"/>
    </row>
    <row r="72" spans="1:4" ht="15" hidden="1">
      <c r="A72" s="53" t="s">
        <v>368</v>
      </c>
      <c r="B72" s="400" t="s">
        <v>369</v>
      </c>
      <c r="C72" s="400"/>
      <c r="D72" s="38"/>
    </row>
    <row r="73" spans="1:4" ht="15" hidden="1">
      <c r="A73" s="53" t="s">
        <v>515</v>
      </c>
      <c r="B73" s="400" t="s">
        <v>102</v>
      </c>
      <c r="C73" s="400"/>
      <c r="D73" s="38"/>
    </row>
    <row r="74" spans="1:4" ht="15" hidden="1">
      <c r="A74" s="53" t="s">
        <v>215</v>
      </c>
      <c r="B74" s="400" t="s">
        <v>370</v>
      </c>
      <c r="C74" s="400"/>
      <c r="D74" s="38">
        <f>D75+D76+D77</f>
        <v>0</v>
      </c>
    </row>
    <row r="75" spans="1:4" ht="15" hidden="1">
      <c r="A75" s="53" t="s">
        <v>371</v>
      </c>
      <c r="B75" s="400" t="s">
        <v>372</v>
      </c>
      <c r="C75" s="400"/>
      <c r="D75" s="38"/>
    </row>
    <row r="76" spans="1:4" ht="15" hidden="1">
      <c r="A76" s="53" t="s">
        <v>373</v>
      </c>
      <c r="B76" s="400" t="s">
        <v>374</v>
      </c>
      <c r="C76" s="400"/>
      <c r="D76" s="38"/>
    </row>
    <row r="77" spans="1:4" ht="15" hidden="1">
      <c r="A77" s="53" t="s">
        <v>375</v>
      </c>
      <c r="B77" s="400" t="s">
        <v>376</v>
      </c>
      <c r="C77" s="400"/>
      <c r="D77" s="38"/>
    </row>
    <row r="78" spans="1:4" ht="15" hidden="1">
      <c r="A78" s="53" t="s">
        <v>317</v>
      </c>
      <c r="B78" s="400" t="s">
        <v>103</v>
      </c>
      <c r="C78" s="400"/>
      <c r="D78" s="38">
        <f>SUM(D79)</f>
        <v>0</v>
      </c>
    </row>
    <row r="79" spans="1:4" ht="15" hidden="1">
      <c r="A79" s="53" t="s">
        <v>516</v>
      </c>
      <c r="B79" s="400" t="s">
        <v>104</v>
      </c>
      <c r="C79" s="400"/>
      <c r="D79" s="38"/>
    </row>
    <row r="80" spans="1:4" ht="58.5" customHeight="1">
      <c r="A80" s="53" t="s">
        <v>842</v>
      </c>
      <c r="B80" s="65"/>
      <c r="C80" s="65" t="s">
        <v>792</v>
      </c>
      <c r="D80" s="38">
        <v>-0.2</v>
      </c>
    </row>
    <row r="81" spans="1:4" ht="15">
      <c r="A81" s="53" t="s">
        <v>289</v>
      </c>
      <c r="B81" s="400" t="s">
        <v>377</v>
      </c>
      <c r="C81" s="400"/>
      <c r="D81" s="38">
        <f>SUM(D83,D88)</f>
        <v>166284.3</v>
      </c>
    </row>
    <row r="82" spans="1:4" ht="38.25">
      <c r="A82" s="53" t="s">
        <v>655</v>
      </c>
      <c r="B82" s="64"/>
      <c r="C82" s="64" t="s">
        <v>654</v>
      </c>
      <c r="D82" s="38">
        <v>17666.1</v>
      </c>
    </row>
    <row r="83" spans="1:4" ht="66.75" customHeight="1">
      <c r="A83" s="53" t="s">
        <v>217</v>
      </c>
      <c r="B83" s="400" t="s">
        <v>378</v>
      </c>
      <c r="C83" s="400"/>
      <c r="D83" s="38">
        <f>SUM(D84:D86)</f>
        <v>8707.499999999998</v>
      </c>
    </row>
    <row r="84" spans="1:4" ht="66.75" customHeight="1">
      <c r="A84" s="53" t="s">
        <v>379</v>
      </c>
      <c r="B84" s="400" t="s">
        <v>380</v>
      </c>
      <c r="C84" s="400"/>
      <c r="D84" s="38">
        <v>8450.9</v>
      </c>
    </row>
    <row r="85" spans="1:4" ht="67.5" customHeight="1">
      <c r="A85" s="53" t="s">
        <v>381</v>
      </c>
      <c r="B85" s="400" t="s">
        <v>382</v>
      </c>
      <c r="C85" s="400"/>
      <c r="D85" s="38">
        <v>227.8</v>
      </c>
    </row>
    <row r="86" spans="1:4" ht="66.75" customHeight="1">
      <c r="A86" s="53" t="s">
        <v>383</v>
      </c>
      <c r="B86" s="400" t="s">
        <v>384</v>
      </c>
      <c r="C86" s="400"/>
      <c r="D86" s="38">
        <v>28.8</v>
      </c>
    </row>
    <row r="87" spans="1:4" ht="40.5" customHeight="1">
      <c r="A87" s="53" t="s">
        <v>385</v>
      </c>
      <c r="B87" s="16"/>
      <c r="C87" s="16" t="s">
        <v>659</v>
      </c>
      <c r="D87" s="38">
        <f>SUM(D88)</f>
        <v>157576.8</v>
      </c>
    </row>
    <row r="88" spans="1:4" ht="64.5" customHeight="1">
      <c r="A88" s="53" t="s">
        <v>219</v>
      </c>
      <c r="B88" s="400" t="s">
        <v>386</v>
      </c>
      <c r="C88" s="400"/>
      <c r="D88" s="38">
        <f>D89+D90+D91+D92</f>
        <v>157576.8</v>
      </c>
    </row>
    <row r="89" spans="1:4" ht="65.25" customHeight="1">
      <c r="A89" s="53" t="s">
        <v>387</v>
      </c>
      <c r="B89" s="400" t="s">
        <v>388</v>
      </c>
      <c r="C89" s="400"/>
      <c r="D89" s="38">
        <v>156393.9</v>
      </c>
    </row>
    <row r="90" spans="1:4" ht="64.5" customHeight="1">
      <c r="A90" s="53" t="s">
        <v>389</v>
      </c>
      <c r="B90" s="400" t="s">
        <v>390</v>
      </c>
      <c r="C90" s="400"/>
      <c r="D90" s="38">
        <v>922.9</v>
      </c>
    </row>
    <row r="91" spans="1:4" ht="63.75" customHeight="1">
      <c r="A91" s="53" t="s">
        <v>391</v>
      </c>
      <c r="B91" s="400" t="s">
        <v>392</v>
      </c>
      <c r="C91" s="400"/>
      <c r="D91" s="38">
        <v>252.1</v>
      </c>
    </row>
    <row r="92" spans="1:4" ht="63.75" customHeight="1">
      <c r="A92" s="53" t="s">
        <v>807</v>
      </c>
      <c r="B92" s="65"/>
      <c r="C92" s="65" t="s">
        <v>784</v>
      </c>
      <c r="D92" s="38">
        <v>7.9</v>
      </c>
    </row>
    <row r="93" spans="1:4" ht="15" customHeight="1">
      <c r="A93" s="53" t="s">
        <v>727</v>
      </c>
      <c r="B93" s="400" t="s">
        <v>393</v>
      </c>
      <c r="C93" s="400"/>
      <c r="D93" s="38">
        <f>D94+D98</f>
        <v>22411.300000000003</v>
      </c>
    </row>
    <row r="94" spans="1:4" ht="25.5">
      <c r="A94" s="53" t="s">
        <v>57</v>
      </c>
      <c r="B94" s="400" t="s">
        <v>394</v>
      </c>
      <c r="C94" s="400"/>
      <c r="D94" s="38">
        <f>SUM(D95)</f>
        <v>19567.9</v>
      </c>
    </row>
    <row r="95" spans="1:4" ht="39.75" customHeight="1">
      <c r="A95" s="53" t="s">
        <v>527</v>
      </c>
      <c r="B95" s="400" t="s">
        <v>395</v>
      </c>
      <c r="C95" s="400"/>
      <c r="D95" s="38">
        <f>D96+D97</f>
        <v>19567.9</v>
      </c>
    </row>
    <row r="96" spans="1:4" ht="41.25" customHeight="1">
      <c r="A96" s="53" t="s">
        <v>396</v>
      </c>
      <c r="B96" s="400" t="s">
        <v>397</v>
      </c>
      <c r="C96" s="400"/>
      <c r="D96" s="38">
        <v>19567.9</v>
      </c>
    </row>
    <row r="97" spans="1:4" ht="48.75" customHeight="1" hidden="1">
      <c r="A97" s="53" t="s">
        <v>398</v>
      </c>
      <c r="B97" s="400" t="s">
        <v>399</v>
      </c>
      <c r="C97" s="400"/>
      <c r="D97" s="38"/>
    </row>
    <row r="98" spans="1:4" ht="30.75" customHeight="1">
      <c r="A98" s="53" t="s">
        <v>58</v>
      </c>
      <c r="B98" s="400" t="s">
        <v>400</v>
      </c>
      <c r="C98" s="400"/>
      <c r="D98" s="38">
        <f>SUM(D100,D102,D105)</f>
        <v>2843.4</v>
      </c>
    </row>
    <row r="99" spans="1:4" ht="54" customHeight="1">
      <c r="A99" s="53" t="s">
        <v>661</v>
      </c>
      <c r="B99" s="64"/>
      <c r="C99" s="64" t="s">
        <v>660</v>
      </c>
      <c r="D99" s="38">
        <f>D100</f>
        <v>2824</v>
      </c>
    </row>
    <row r="100" spans="1:4" ht="53.25" customHeight="1">
      <c r="A100" s="53" t="s">
        <v>563</v>
      </c>
      <c r="B100" s="400" t="s">
        <v>401</v>
      </c>
      <c r="C100" s="400"/>
      <c r="D100" s="38">
        <f>D101</f>
        <v>2824</v>
      </c>
    </row>
    <row r="101" spans="1:4" ht="66" customHeight="1">
      <c r="A101" s="53" t="s">
        <v>402</v>
      </c>
      <c r="B101" s="400" t="s">
        <v>403</v>
      </c>
      <c r="C101" s="400"/>
      <c r="D101" s="38">
        <v>2824</v>
      </c>
    </row>
    <row r="102" spans="1:4" ht="25.5" hidden="1">
      <c r="A102" s="53" t="s">
        <v>223</v>
      </c>
      <c r="B102" s="400" t="s">
        <v>404</v>
      </c>
      <c r="C102" s="400"/>
      <c r="D102" s="38">
        <f>D103</f>
        <v>0</v>
      </c>
    </row>
    <row r="103" spans="1:4" ht="25.5" hidden="1">
      <c r="A103" s="53" t="s">
        <v>405</v>
      </c>
      <c r="B103" s="400" t="s">
        <v>406</v>
      </c>
      <c r="C103" s="400"/>
      <c r="D103" s="38"/>
    </row>
    <row r="104" spans="1:4" ht="51">
      <c r="A104" s="53" t="s">
        <v>663</v>
      </c>
      <c r="B104" s="64"/>
      <c r="C104" s="64" t="s">
        <v>662</v>
      </c>
      <c r="D104" s="38">
        <f>D105</f>
        <v>19.4</v>
      </c>
    </row>
    <row r="105" spans="1:4" ht="75.75" customHeight="1">
      <c r="A105" s="55" t="s">
        <v>287</v>
      </c>
      <c r="B105" s="400" t="s">
        <v>407</v>
      </c>
      <c r="C105" s="400"/>
      <c r="D105" s="38">
        <f>D106+D107</f>
        <v>19.4</v>
      </c>
    </row>
    <row r="106" spans="1:4" ht="76.5">
      <c r="A106" s="55" t="s">
        <v>408</v>
      </c>
      <c r="B106" s="400" t="s">
        <v>409</v>
      </c>
      <c r="C106" s="400"/>
      <c r="D106" s="38">
        <v>19.4</v>
      </c>
    </row>
    <row r="107" spans="1:4" ht="76.5" hidden="1">
      <c r="A107" s="55" t="s">
        <v>644</v>
      </c>
      <c r="B107" s="400" t="s">
        <v>645</v>
      </c>
      <c r="C107" s="400"/>
      <c r="D107" s="38"/>
    </row>
    <row r="108" spans="1:4" ht="33.75" customHeight="1">
      <c r="A108" s="53" t="s">
        <v>566</v>
      </c>
      <c r="B108" s="400" t="s">
        <v>410</v>
      </c>
      <c r="C108" s="400"/>
      <c r="D108" s="41">
        <f>D109+D115</f>
        <v>12.3</v>
      </c>
    </row>
    <row r="109" spans="1:4" ht="15">
      <c r="A109" s="53" t="s">
        <v>290</v>
      </c>
      <c r="B109" s="400" t="s">
        <v>411</v>
      </c>
      <c r="C109" s="400"/>
      <c r="D109" s="38">
        <f>D110</f>
        <v>11.100000000000001</v>
      </c>
    </row>
    <row r="110" spans="1:4" ht="25.5">
      <c r="A110" s="53" t="s">
        <v>665</v>
      </c>
      <c r="B110" s="64"/>
      <c r="C110" s="64" t="s">
        <v>664</v>
      </c>
      <c r="D110" s="38">
        <f>D111</f>
        <v>11.100000000000001</v>
      </c>
    </row>
    <row r="111" spans="1:4" ht="25.5">
      <c r="A111" s="53" t="s">
        <v>528</v>
      </c>
      <c r="B111" s="400" t="s">
        <v>105</v>
      </c>
      <c r="C111" s="400"/>
      <c r="D111" s="38">
        <f>D112+D113</f>
        <v>11.100000000000001</v>
      </c>
    </row>
    <row r="112" spans="1:4" ht="38.25">
      <c r="A112" s="53" t="s">
        <v>412</v>
      </c>
      <c r="B112" s="400" t="s">
        <v>106</v>
      </c>
      <c r="C112" s="400"/>
      <c r="D112" s="38">
        <v>4.9</v>
      </c>
    </row>
    <row r="113" spans="1:4" ht="38.25">
      <c r="A113" s="53" t="s">
        <v>413</v>
      </c>
      <c r="B113" s="400" t="s">
        <v>107</v>
      </c>
      <c r="C113" s="400"/>
      <c r="D113" s="38">
        <v>6.2</v>
      </c>
    </row>
    <row r="114" spans="1:4" ht="24" customHeight="1" hidden="1">
      <c r="A114" s="53" t="s">
        <v>517</v>
      </c>
      <c r="B114" s="400" t="s">
        <v>108</v>
      </c>
      <c r="C114" s="400"/>
      <c r="D114" s="38"/>
    </row>
    <row r="115" spans="1:4" ht="24.75" customHeight="1">
      <c r="A115" s="53" t="s">
        <v>291</v>
      </c>
      <c r="B115" s="400" t="s">
        <v>414</v>
      </c>
      <c r="C115" s="400"/>
      <c r="D115" s="38">
        <f>SUM(D117,D122)</f>
        <v>1.2000000000000002</v>
      </c>
    </row>
    <row r="116" spans="1:4" ht="38.25">
      <c r="A116" s="53" t="s">
        <v>668</v>
      </c>
      <c r="B116" s="64"/>
      <c r="C116" s="64" t="s">
        <v>666</v>
      </c>
      <c r="D116" s="38">
        <f>D117</f>
        <v>0.4</v>
      </c>
    </row>
    <row r="117" spans="1:4" ht="51">
      <c r="A117" s="53" t="s">
        <v>529</v>
      </c>
      <c r="B117" s="400" t="s">
        <v>109</v>
      </c>
      <c r="C117" s="400"/>
      <c r="D117" s="38">
        <f>D119+D120</f>
        <v>0.4</v>
      </c>
    </row>
    <row r="118" spans="1:4" ht="63.75" hidden="1">
      <c r="A118" s="53" t="s">
        <v>415</v>
      </c>
      <c r="B118" s="400" t="s">
        <v>110</v>
      </c>
      <c r="C118" s="400"/>
      <c r="D118" s="38"/>
    </row>
    <row r="119" spans="1:4" ht="63.75">
      <c r="A119" s="53" t="s">
        <v>415</v>
      </c>
      <c r="B119" s="400" t="s">
        <v>110</v>
      </c>
      <c r="C119" s="400"/>
      <c r="D119" s="38">
        <v>0.4</v>
      </c>
    </row>
    <row r="120" spans="1:4" ht="51" hidden="1">
      <c r="A120" s="53" t="s">
        <v>618</v>
      </c>
      <c r="B120" s="16"/>
      <c r="C120" s="16" t="s">
        <v>619</v>
      </c>
      <c r="D120" s="38"/>
    </row>
    <row r="121" spans="1:4" ht="15">
      <c r="A121" s="53" t="s">
        <v>669</v>
      </c>
      <c r="B121" s="16"/>
      <c r="C121" s="16" t="s">
        <v>667</v>
      </c>
      <c r="D121" s="38">
        <f>D122</f>
        <v>0.8</v>
      </c>
    </row>
    <row r="122" spans="1:4" ht="25.5">
      <c r="A122" s="53" t="s">
        <v>530</v>
      </c>
      <c r="B122" s="400" t="s">
        <v>111</v>
      </c>
      <c r="C122" s="400"/>
      <c r="D122" s="38">
        <f>SUM(D124:D125)</f>
        <v>0.8</v>
      </c>
    </row>
    <row r="123" spans="1:4" ht="25.5" hidden="1">
      <c r="A123" s="53" t="s">
        <v>532</v>
      </c>
      <c r="B123" s="400" t="s">
        <v>112</v>
      </c>
      <c r="C123" s="400"/>
      <c r="D123" s="38"/>
    </row>
    <row r="124" spans="1:4" ht="25.5">
      <c r="A124" s="53" t="s">
        <v>533</v>
      </c>
      <c r="B124" s="400" t="s">
        <v>113</v>
      </c>
      <c r="C124" s="400"/>
      <c r="D124" s="38">
        <v>0.8</v>
      </c>
    </row>
    <row r="125" spans="1:4" ht="25.5" hidden="1">
      <c r="A125" s="53" t="s">
        <v>620</v>
      </c>
      <c r="B125" s="16"/>
      <c r="C125" s="16" t="s">
        <v>621</v>
      </c>
      <c r="D125" s="38"/>
    </row>
    <row r="126" spans="1:4" ht="34.5" customHeight="1">
      <c r="A126" s="53" t="s">
        <v>531</v>
      </c>
      <c r="B126" s="400" t="s">
        <v>534</v>
      </c>
      <c r="C126" s="400"/>
      <c r="D126" s="38">
        <f>D127+D136+D139</f>
        <v>98611.7</v>
      </c>
    </row>
    <row r="127" spans="1:4" ht="76.5">
      <c r="A127" s="55" t="s">
        <v>535</v>
      </c>
      <c r="B127" s="400" t="s">
        <v>536</v>
      </c>
      <c r="C127" s="400"/>
      <c r="D127" s="38">
        <f>D128+D130+D132+D134</f>
        <v>92822.2</v>
      </c>
    </row>
    <row r="128" spans="1:4" ht="51">
      <c r="A128" s="55" t="s">
        <v>537</v>
      </c>
      <c r="B128" s="16"/>
      <c r="C128" s="16" t="s">
        <v>538</v>
      </c>
      <c r="D128" s="38">
        <f>SUM(D129)</f>
        <v>52221.8</v>
      </c>
    </row>
    <row r="129" spans="1:4" ht="63.75">
      <c r="A129" s="55" t="s">
        <v>318</v>
      </c>
      <c r="B129" s="400" t="s">
        <v>114</v>
      </c>
      <c r="C129" s="400"/>
      <c r="D129" s="38">
        <v>52221.8</v>
      </c>
    </row>
    <row r="130" spans="1:4" ht="63.75">
      <c r="A130" s="55" t="s">
        <v>539</v>
      </c>
      <c r="B130" s="64"/>
      <c r="C130" s="64" t="s">
        <v>670</v>
      </c>
      <c r="D130" s="38">
        <f>D131</f>
        <v>20486.2</v>
      </c>
    </row>
    <row r="131" spans="1:4" ht="75" customHeight="1">
      <c r="A131" s="55" t="s">
        <v>224</v>
      </c>
      <c r="B131" s="16"/>
      <c r="C131" s="16" t="s">
        <v>115</v>
      </c>
      <c r="D131" s="38">
        <v>20486.2</v>
      </c>
    </row>
    <row r="132" spans="1:4" ht="66.75" customHeight="1">
      <c r="A132" s="55" t="s">
        <v>147</v>
      </c>
      <c r="B132" s="16"/>
      <c r="C132" s="16" t="s">
        <v>671</v>
      </c>
      <c r="D132" s="38">
        <f>D133</f>
        <v>38</v>
      </c>
    </row>
    <row r="133" spans="1:4" ht="51" customHeight="1">
      <c r="A133" s="53" t="s">
        <v>524</v>
      </c>
      <c r="B133" s="400" t="s">
        <v>116</v>
      </c>
      <c r="C133" s="400"/>
      <c r="D133" s="38">
        <v>38</v>
      </c>
    </row>
    <row r="134" spans="1:4" ht="38.25">
      <c r="A134" s="53" t="s">
        <v>673</v>
      </c>
      <c r="B134" s="64"/>
      <c r="C134" s="64" t="s">
        <v>672</v>
      </c>
      <c r="D134" s="38">
        <f>D135</f>
        <v>20076.2</v>
      </c>
    </row>
    <row r="135" spans="1:4" ht="25.5">
      <c r="A135" s="53" t="s">
        <v>595</v>
      </c>
      <c r="B135" s="16"/>
      <c r="C135" s="16" t="s">
        <v>622</v>
      </c>
      <c r="D135" s="38">
        <v>20076.2</v>
      </c>
    </row>
    <row r="136" spans="1:4" ht="25.5">
      <c r="A136" s="53" t="s">
        <v>292</v>
      </c>
      <c r="B136" s="400" t="s">
        <v>540</v>
      </c>
      <c r="C136" s="400"/>
      <c r="D136" s="38">
        <f>SUM(D138)</f>
        <v>120.7</v>
      </c>
    </row>
    <row r="137" spans="1:4" ht="38.25">
      <c r="A137" s="53" t="s">
        <v>675</v>
      </c>
      <c r="B137" s="64"/>
      <c r="C137" s="64" t="s">
        <v>674</v>
      </c>
      <c r="D137" s="38">
        <f>D138</f>
        <v>120.7</v>
      </c>
    </row>
    <row r="138" spans="1:4" ht="38.25">
      <c r="A138" s="53" t="s">
        <v>225</v>
      </c>
      <c r="B138" s="400" t="s">
        <v>541</v>
      </c>
      <c r="C138" s="400"/>
      <c r="D138" s="38">
        <v>120.7</v>
      </c>
    </row>
    <row r="139" spans="1:4" ht="66" customHeight="1">
      <c r="A139" s="55" t="s">
        <v>542</v>
      </c>
      <c r="B139" s="400" t="s">
        <v>543</v>
      </c>
      <c r="C139" s="400"/>
      <c r="D139" s="38">
        <f>SUM(D140)</f>
        <v>5668.8</v>
      </c>
    </row>
    <row r="140" spans="1:4" ht="66" customHeight="1">
      <c r="A140" s="55" t="s">
        <v>148</v>
      </c>
      <c r="B140" s="16"/>
      <c r="C140" s="16" t="s">
        <v>544</v>
      </c>
      <c r="D140" s="38">
        <f>SUM(D141)</f>
        <v>5668.8</v>
      </c>
    </row>
    <row r="141" spans="1:4" ht="63.75">
      <c r="A141" s="53" t="s">
        <v>226</v>
      </c>
      <c r="B141" s="400" t="s">
        <v>545</v>
      </c>
      <c r="C141" s="400"/>
      <c r="D141" s="38">
        <v>5668.8</v>
      </c>
    </row>
    <row r="142" spans="1:4" ht="19.5" customHeight="1">
      <c r="A142" s="53" t="s">
        <v>728</v>
      </c>
      <c r="B142" s="400" t="s">
        <v>546</v>
      </c>
      <c r="C142" s="400"/>
      <c r="D142" s="38">
        <f>D143</f>
        <v>8463.900000000001</v>
      </c>
    </row>
    <row r="143" spans="1:4" ht="15">
      <c r="A143" s="53" t="s">
        <v>293</v>
      </c>
      <c r="B143" s="400" t="s">
        <v>547</v>
      </c>
      <c r="C143" s="400"/>
      <c r="D143" s="38">
        <f>SUM(D144,D146,D148,D150)</f>
        <v>8463.900000000001</v>
      </c>
    </row>
    <row r="144" spans="1:4" ht="25.5">
      <c r="A144" s="53" t="s">
        <v>567</v>
      </c>
      <c r="B144" s="400" t="s">
        <v>117</v>
      </c>
      <c r="C144" s="400"/>
      <c r="D144" s="38">
        <f>D145</f>
        <v>821.6</v>
      </c>
    </row>
    <row r="145" spans="1:4" ht="38.25">
      <c r="A145" s="53" t="s">
        <v>501</v>
      </c>
      <c r="B145" s="400" t="s">
        <v>118</v>
      </c>
      <c r="C145" s="400"/>
      <c r="D145" s="38">
        <v>821.6</v>
      </c>
    </row>
    <row r="146" spans="1:4" ht="25.5">
      <c r="A146" s="53" t="s">
        <v>568</v>
      </c>
      <c r="B146" s="400" t="s">
        <v>119</v>
      </c>
      <c r="C146" s="400"/>
      <c r="D146" s="38">
        <f>D147</f>
        <v>278.3</v>
      </c>
    </row>
    <row r="147" spans="1:4" ht="38.25">
      <c r="A147" s="53" t="s">
        <v>502</v>
      </c>
      <c r="B147" s="400" t="s">
        <v>120</v>
      </c>
      <c r="C147" s="400"/>
      <c r="D147" s="38">
        <v>278.3</v>
      </c>
    </row>
    <row r="148" spans="1:4" ht="15">
      <c r="A148" s="53" t="s">
        <v>569</v>
      </c>
      <c r="B148" s="400" t="s">
        <v>121</v>
      </c>
      <c r="C148" s="400"/>
      <c r="D148" s="38">
        <f>D149</f>
        <v>2512.9</v>
      </c>
    </row>
    <row r="149" spans="1:4" ht="25.5">
      <c r="A149" s="53" t="s">
        <v>503</v>
      </c>
      <c r="B149" s="400" t="s">
        <v>122</v>
      </c>
      <c r="C149" s="400"/>
      <c r="D149" s="38">
        <v>2512.9</v>
      </c>
    </row>
    <row r="150" spans="1:4" ht="15">
      <c r="A150" s="53" t="s">
        <v>570</v>
      </c>
      <c r="B150" s="400" t="s">
        <v>123</v>
      </c>
      <c r="C150" s="400"/>
      <c r="D150" s="38">
        <f>D151</f>
        <v>4851.1</v>
      </c>
    </row>
    <row r="151" spans="1:4" ht="25.5">
      <c r="A151" s="53" t="s">
        <v>504</v>
      </c>
      <c r="B151" s="400" t="s">
        <v>124</v>
      </c>
      <c r="C151" s="400"/>
      <c r="D151" s="38">
        <v>4851.1</v>
      </c>
    </row>
    <row r="152" spans="1:4" ht="33" customHeight="1">
      <c r="A152" s="53" t="s">
        <v>571</v>
      </c>
      <c r="B152" s="400" t="s">
        <v>548</v>
      </c>
      <c r="C152" s="400"/>
      <c r="D152" s="38">
        <f>D153+D156</f>
        <v>11844.2</v>
      </c>
    </row>
    <row r="153" spans="1:4" ht="18" customHeight="1">
      <c r="A153" s="53" t="s">
        <v>28</v>
      </c>
      <c r="B153" s="400" t="s">
        <v>125</v>
      </c>
      <c r="C153" s="400"/>
      <c r="D153" s="38">
        <f>SUM(D155)</f>
        <v>10956.5</v>
      </c>
    </row>
    <row r="154" spans="1:4" ht="18" customHeight="1">
      <c r="A154" s="53" t="s">
        <v>677</v>
      </c>
      <c r="B154" s="64"/>
      <c r="C154" s="64" t="s">
        <v>676</v>
      </c>
      <c r="D154" s="38">
        <f>D155</f>
        <v>10956.5</v>
      </c>
    </row>
    <row r="155" spans="1:4" ht="27.75" customHeight="1">
      <c r="A155" s="53" t="s">
        <v>521</v>
      </c>
      <c r="B155" s="400" t="s">
        <v>87</v>
      </c>
      <c r="C155" s="400"/>
      <c r="D155" s="38">
        <v>10956.5</v>
      </c>
    </row>
    <row r="156" spans="1:4" ht="18" customHeight="1">
      <c r="A156" s="53" t="s">
        <v>32</v>
      </c>
      <c r="B156" s="400" t="s">
        <v>126</v>
      </c>
      <c r="C156" s="400"/>
      <c r="D156" s="38">
        <f>D157+D159</f>
        <v>887.6999999999999</v>
      </c>
    </row>
    <row r="157" spans="1:4" ht="32.25" customHeight="1">
      <c r="A157" s="53" t="s">
        <v>679</v>
      </c>
      <c r="B157" s="64"/>
      <c r="C157" s="64" t="s">
        <v>678</v>
      </c>
      <c r="D157" s="38">
        <f>D158</f>
        <v>209.9</v>
      </c>
    </row>
    <row r="158" spans="1:4" ht="39" customHeight="1">
      <c r="A158" s="53" t="s">
        <v>572</v>
      </c>
      <c r="B158" s="400" t="s">
        <v>127</v>
      </c>
      <c r="C158" s="400"/>
      <c r="D158" s="38">
        <v>209.9</v>
      </c>
    </row>
    <row r="159" spans="1:4" ht="18" customHeight="1">
      <c r="A159" s="53" t="s">
        <v>681</v>
      </c>
      <c r="B159" s="64"/>
      <c r="C159" s="64" t="s">
        <v>680</v>
      </c>
      <c r="D159" s="38">
        <f>D160</f>
        <v>677.8</v>
      </c>
    </row>
    <row r="160" spans="1:4" ht="27" customHeight="1">
      <c r="A160" s="53" t="s">
        <v>522</v>
      </c>
      <c r="B160" s="400" t="s">
        <v>88</v>
      </c>
      <c r="C160" s="400"/>
      <c r="D160" s="38">
        <v>677.8</v>
      </c>
    </row>
    <row r="161" spans="1:4" ht="15">
      <c r="A161" s="53" t="s">
        <v>729</v>
      </c>
      <c r="B161" s="400" t="s">
        <v>549</v>
      </c>
      <c r="C161" s="400"/>
      <c r="D161" s="38">
        <f>SUM(D162,D169)</f>
        <v>64772.2</v>
      </c>
    </row>
    <row r="162" spans="1:4" ht="74.25" customHeight="1">
      <c r="A162" s="66" t="s">
        <v>841</v>
      </c>
      <c r="B162" s="400" t="s">
        <v>550</v>
      </c>
      <c r="C162" s="400"/>
      <c r="D162" s="38">
        <f>D163+D166</f>
        <v>38331.99999999999</v>
      </c>
    </row>
    <row r="163" spans="1:4" ht="66" customHeight="1">
      <c r="A163" s="62" t="s">
        <v>149</v>
      </c>
      <c r="B163" s="400" t="s">
        <v>89</v>
      </c>
      <c r="C163" s="400"/>
      <c r="D163" s="38">
        <f>D164+D165</f>
        <v>38120.799999999996</v>
      </c>
    </row>
    <row r="164" spans="1:4" ht="75" customHeight="1">
      <c r="A164" s="62" t="s">
        <v>657</v>
      </c>
      <c r="B164" s="64"/>
      <c r="C164" s="64" t="s">
        <v>682</v>
      </c>
      <c r="D164" s="38">
        <v>3.6</v>
      </c>
    </row>
    <row r="165" spans="1:4" ht="84" customHeight="1">
      <c r="A165" s="55" t="s">
        <v>327</v>
      </c>
      <c r="B165" s="400" t="s">
        <v>128</v>
      </c>
      <c r="C165" s="400"/>
      <c r="D165" s="38">
        <v>38117.2</v>
      </c>
    </row>
    <row r="166" spans="1:4" ht="79.5" customHeight="1">
      <c r="A166" s="55" t="s">
        <v>684</v>
      </c>
      <c r="B166" s="64"/>
      <c r="C166" s="64" t="s">
        <v>683</v>
      </c>
      <c r="D166" s="38">
        <f>D167+D168</f>
        <v>211.20000000000002</v>
      </c>
    </row>
    <row r="167" spans="1:4" ht="67.5" customHeight="1">
      <c r="A167" s="62" t="s">
        <v>624</v>
      </c>
      <c r="B167" s="400" t="s">
        <v>623</v>
      </c>
      <c r="C167" s="400"/>
      <c r="D167" s="38">
        <v>15.4</v>
      </c>
    </row>
    <row r="168" spans="1:4" ht="78.75" customHeight="1">
      <c r="A168" s="55" t="s">
        <v>328</v>
      </c>
      <c r="B168" s="400" t="s">
        <v>129</v>
      </c>
      <c r="C168" s="400"/>
      <c r="D168" s="38">
        <v>195.8</v>
      </c>
    </row>
    <row r="169" spans="1:4" ht="28.5" customHeight="1">
      <c r="A169" s="53" t="s">
        <v>816</v>
      </c>
      <c r="B169" s="400" t="s">
        <v>551</v>
      </c>
      <c r="C169" s="400"/>
      <c r="D169" s="38">
        <f>SUM(D170,D172)</f>
        <v>26440.2</v>
      </c>
    </row>
    <row r="170" spans="1:4" ht="25.5">
      <c r="A170" s="53" t="s">
        <v>552</v>
      </c>
      <c r="B170" s="16"/>
      <c r="C170" s="16" t="s">
        <v>553</v>
      </c>
      <c r="D170" s="38">
        <f>SUM(D171)</f>
        <v>23088.5</v>
      </c>
    </row>
    <row r="171" spans="1:4" ht="38.25">
      <c r="A171" s="53" t="s">
        <v>227</v>
      </c>
      <c r="B171" s="400" t="s">
        <v>554</v>
      </c>
      <c r="C171" s="400"/>
      <c r="D171" s="38">
        <v>23088.5</v>
      </c>
    </row>
    <row r="172" spans="1:4" ht="38.25">
      <c r="A172" s="53" t="s">
        <v>150</v>
      </c>
      <c r="B172" s="16"/>
      <c r="C172" s="16" t="s">
        <v>555</v>
      </c>
      <c r="D172" s="38">
        <f>SUM(D173)</f>
        <v>3351.7</v>
      </c>
    </row>
    <row r="173" spans="1:4" ht="41.25" customHeight="1">
      <c r="A173" s="53" t="s">
        <v>228</v>
      </c>
      <c r="B173" s="400" t="s">
        <v>418</v>
      </c>
      <c r="C173" s="400"/>
      <c r="D173" s="38">
        <v>3351.7</v>
      </c>
    </row>
    <row r="174" spans="1:4" ht="15" customHeight="1">
      <c r="A174" s="53" t="s">
        <v>573</v>
      </c>
      <c r="B174" s="400" t="s">
        <v>130</v>
      </c>
      <c r="C174" s="400"/>
      <c r="D174" s="38">
        <f>D175+D180+D182+D187+D190+D193+D199+D201+D209+D215+D218+D220</f>
        <v>14932.2</v>
      </c>
    </row>
    <row r="175" spans="1:4" ht="25.5">
      <c r="A175" s="53" t="s">
        <v>310</v>
      </c>
      <c r="B175" s="400" t="s">
        <v>419</v>
      </c>
      <c r="C175" s="400"/>
      <c r="D175" s="38">
        <f>D176+D178</f>
        <v>355.6</v>
      </c>
    </row>
    <row r="176" spans="1:4" ht="66.75" customHeight="1">
      <c r="A176" s="55" t="s">
        <v>805</v>
      </c>
      <c r="B176" s="400" t="s">
        <v>420</v>
      </c>
      <c r="C176" s="400"/>
      <c r="D176" s="38">
        <f>D177</f>
        <v>324.8</v>
      </c>
    </row>
    <row r="177" spans="1:4" ht="68.25" customHeight="1">
      <c r="A177" s="55" t="s">
        <v>817</v>
      </c>
      <c r="B177" s="400" t="s">
        <v>131</v>
      </c>
      <c r="C177" s="400"/>
      <c r="D177" s="38">
        <v>324.8</v>
      </c>
    </row>
    <row r="178" spans="1:4" ht="51">
      <c r="A178" s="53" t="s">
        <v>230</v>
      </c>
      <c r="B178" s="400" t="s">
        <v>421</v>
      </c>
      <c r="C178" s="400"/>
      <c r="D178" s="38">
        <f>D179</f>
        <v>30.8</v>
      </c>
    </row>
    <row r="179" spans="1:4" ht="54.75" customHeight="1">
      <c r="A179" s="53" t="s">
        <v>518</v>
      </c>
      <c r="B179" s="400" t="s">
        <v>132</v>
      </c>
      <c r="C179" s="400"/>
      <c r="D179" s="38">
        <v>30.8</v>
      </c>
    </row>
    <row r="180" spans="1:4" ht="51">
      <c r="A180" s="53" t="s">
        <v>311</v>
      </c>
      <c r="B180" s="400" t="s">
        <v>422</v>
      </c>
      <c r="C180" s="400"/>
      <c r="D180" s="38">
        <f>D181</f>
        <v>356.9</v>
      </c>
    </row>
    <row r="181" spans="1:4" ht="54.75" customHeight="1">
      <c r="A181" s="53" t="s">
        <v>519</v>
      </c>
      <c r="B181" s="400" t="s">
        <v>133</v>
      </c>
      <c r="C181" s="400"/>
      <c r="D181" s="38">
        <v>356.9</v>
      </c>
    </row>
    <row r="182" spans="1:4" ht="51">
      <c r="A182" s="53" t="s">
        <v>329</v>
      </c>
      <c r="B182" s="400" t="s">
        <v>423</v>
      </c>
      <c r="C182" s="400"/>
      <c r="D182" s="38">
        <f>D183+D185</f>
        <v>167</v>
      </c>
    </row>
    <row r="183" spans="1:4" ht="51">
      <c r="A183" s="53" t="s">
        <v>658</v>
      </c>
      <c r="B183" s="64"/>
      <c r="C183" s="64" t="s">
        <v>685</v>
      </c>
      <c r="D183" s="38">
        <f>D184</f>
        <v>123</v>
      </c>
    </row>
    <row r="184" spans="1:4" ht="63.75">
      <c r="A184" s="53" t="s">
        <v>818</v>
      </c>
      <c r="B184" s="400" t="s">
        <v>686</v>
      </c>
      <c r="C184" s="400"/>
      <c r="D184" s="38">
        <v>123</v>
      </c>
    </row>
    <row r="185" spans="1:4" ht="39.75" customHeight="1">
      <c r="A185" s="53" t="s">
        <v>832</v>
      </c>
      <c r="B185" s="65"/>
      <c r="C185" s="65" t="s">
        <v>785</v>
      </c>
      <c r="D185" s="38">
        <f>D186</f>
        <v>44</v>
      </c>
    </row>
    <row r="186" spans="1:4" ht="54.75" customHeight="1">
      <c r="A186" s="53" t="s">
        <v>840</v>
      </c>
      <c r="B186" s="65"/>
      <c r="C186" s="65" t="s">
        <v>786</v>
      </c>
      <c r="D186" s="38">
        <v>44</v>
      </c>
    </row>
    <row r="187" spans="1:4" ht="38.25">
      <c r="A187" s="53" t="s">
        <v>312</v>
      </c>
      <c r="B187" s="400" t="s">
        <v>424</v>
      </c>
      <c r="C187" s="400"/>
      <c r="D187" s="38">
        <f>D188</f>
        <v>371.9</v>
      </c>
    </row>
    <row r="188" spans="1:4" ht="42" customHeight="1">
      <c r="A188" s="53" t="s">
        <v>556</v>
      </c>
      <c r="B188" s="400" t="s">
        <v>425</v>
      </c>
      <c r="C188" s="400"/>
      <c r="D188" s="38">
        <f>D189</f>
        <v>371.9</v>
      </c>
    </row>
    <row r="189" spans="1:4" ht="51">
      <c r="A189" s="53" t="s">
        <v>526</v>
      </c>
      <c r="B189" s="400" t="s">
        <v>134</v>
      </c>
      <c r="C189" s="400"/>
      <c r="D189" s="38">
        <v>371.9</v>
      </c>
    </row>
    <row r="190" spans="1:4" ht="25.5">
      <c r="A190" s="53" t="s">
        <v>313</v>
      </c>
      <c r="B190" s="400" t="s">
        <v>426</v>
      </c>
      <c r="C190" s="400"/>
      <c r="D190" s="38">
        <f>D191</f>
        <v>184.7</v>
      </c>
    </row>
    <row r="191" spans="1:4" ht="38.25">
      <c r="A191" s="53" t="s">
        <v>574</v>
      </c>
      <c r="B191" s="64"/>
      <c r="C191" s="64" t="s">
        <v>687</v>
      </c>
      <c r="D191" s="38">
        <f>D192</f>
        <v>184.7</v>
      </c>
    </row>
    <row r="192" spans="1:4" ht="51">
      <c r="A192" s="53" t="s">
        <v>523</v>
      </c>
      <c r="B192" s="400" t="s">
        <v>135</v>
      </c>
      <c r="C192" s="400"/>
      <c r="D192" s="38">
        <v>184.7</v>
      </c>
    </row>
    <row r="193" spans="1:4" ht="90.75" customHeight="1">
      <c r="A193" s="55" t="s">
        <v>819</v>
      </c>
      <c r="B193" s="400" t="s">
        <v>136</v>
      </c>
      <c r="C193" s="400"/>
      <c r="D193" s="38">
        <f>SUM(D194:D197)</f>
        <v>370.70000000000005</v>
      </c>
    </row>
    <row r="194" spans="1:4" ht="41.25" customHeight="1">
      <c r="A194" s="53" t="s">
        <v>575</v>
      </c>
      <c r="B194" s="400" t="s">
        <v>427</v>
      </c>
      <c r="C194" s="400"/>
      <c r="D194" s="38">
        <v>27.5</v>
      </c>
    </row>
    <row r="195" spans="1:4" ht="25.5">
      <c r="A195" s="53" t="s">
        <v>557</v>
      </c>
      <c r="B195" s="400" t="s">
        <v>428</v>
      </c>
      <c r="C195" s="400"/>
      <c r="D195" s="38">
        <v>183.4</v>
      </c>
    </row>
    <row r="196" spans="1:4" ht="38.25">
      <c r="A196" s="53" t="s">
        <v>809</v>
      </c>
      <c r="B196" s="65"/>
      <c r="C196" s="65" t="s">
        <v>793</v>
      </c>
      <c r="D196" s="38">
        <v>30</v>
      </c>
    </row>
    <row r="197" spans="1:4" ht="25.5">
      <c r="A197" s="53" t="s">
        <v>558</v>
      </c>
      <c r="B197" s="400" t="s">
        <v>429</v>
      </c>
      <c r="C197" s="400"/>
      <c r="D197" s="38">
        <f>D198</f>
        <v>129.8</v>
      </c>
    </row>
    <row r="198" spans="1:4" ht="25.5">
      <c r="A198" s="53" t="s">
        <v>629</v>
      </c>
      <c r="B198" s="400" t="s">
        <v>630</v>
      </c>
      <c r="C198" s="400"/>
      <c r="D198" s="38">
        <v>129.8</v>
      </c>
    </row>
    <row r="199" spans="1:4" ht="55.5" customHeight="1">
      <c r="A199" s="53" t="s">
        <v>559</v>
      </c>
      <c r="B199" s="400" t="s">
        <v>430</v>
      </c>
      <c r="C199" s="400"/>
      <c r="D199" s="38">
        <f>D200</f>
        <v>572.9</v>
      </c>
    </row>
    <row r="200" spans="1:4" ht="54" customHeight="1">
      <c r="A200" s="53" t="s">
        <v>507</v>
      </c>
      <c r="B200" s="400" t="s">
        <v>137</v>
      </c>
      <c r="C200" s="400"/>
      <c r="D200" s="38">
        <v>572.9</v>
      </c>
    </row>
    <row r="201" spans="1:4" ht="25.5">
      <c r="A201" s="53" t="s">
        <v>151</v>
      </c>
      <c r="B201" s="400" t="s">
        <v>431</v>
      </c>
      <c r="C201" s="400"/>
      <c r="D201" s="41">
        <f>D202+D205+D207</f>
        <v>203.9</v>
      </c>
    </row>
    <row r="202" spans="1:4" ht="38.25">
      <c r="A202" s="53" t="s">
        <v>689</v>
      </c>
      <c r="B202" s="64"/>
      <c r="C202" s="64" t="s">
        <v>688</v>
      </c>
      <c r="D202" s="38">
        <f>D203</f>
        <v>19</v>
      </c>
    </row>
    <row r="203" spans="1:4" ht="51">
      <c r="A203" s="53" t="s">
        <v>576</v>
      </c>
      <c r="B203" s="400" t="s">
        <v>138</v>
      </c>
      <c r="C203" s="400"/>
      <c r="D203" s="38">
        <f>D204</f>
        <v>19</v>
      </c>
    </row>
    <row r="204" spans="1:4" ht="55.5" customHeight="1">
      <c r="A204" s="53" t="s">
        <v>820</v>
      </c>
      <c r="B204" s="400" t="s">
        <v>139</v>
      </c>
      <c r="C204" s="400"/>
      <c r="D204" s="38">
        <v>19</v>
      </c>
    </row>
    <row r="205" spans="1:4" ht="26.25" customHeight="1">
      <c r="A205" s="53" t="s">
        <v>774</v>
      </c>
      <c r="B205" s="65"/>
      <c r="C205" s="65" t="s">
        <v>787</v>
      </c>
      <c r="D205" s="38">
        <f>D206</f>
        <v>41</v>
      </c>
    </row>
    <row r="206" spans="1:4" ht="38.25" customHeight="1">
      <c r="A206" s="53" t="s">
        <v>839</v>
      </c>
      <c r="B206" s="65"/>
      <c r="C206" s="65" t="s">
        <v>788</v>
      </c>
      <c r="D206" s="38">
        <v>41</v>
      </c>
    </row>
    <row r="207" spans="1:4" ht="43.5" customHeight="1">
      <c r="A207" s="53" t="s">
        <v>821</v>
      </c>
      <c r="B207" s="65"/>
      <c r="C207" s="65" t="s">
        <v>790</v>
      </c>
      <c r="D207" s="38">
        <f>D208</f>
        <v>143.9</v>
      </c>
    </row>
    <row r="208" spans="1:4" ht="51.75" customHeight="1">
      <c r="A208" s="53" t="s">
        <v>742</v>
      </c>
      <c r="B208" s="65"/>
      <c r="C208" s="65" t="s">
        <v>789</v>
      </c>
      <c r="D208" s="38">
        <v>143.9</v>
      </c>
    </row>
    <row r="209" spans="1:4" ht="41.25" customHeight="1">
      <c r="A209" s="53" t="s">
        <v>41</v>
      </c>
      <c r="B209" s="400" t="s">
        <v>140</v>
      </c>
      <c r="C209" s="400"/>
      <c r="D209" s="38">
        <f>D210</f>
        <v>327</v>
      </c>
    </row>
    <row r="210" spans="1:5" ht="51">
      <c r="A210" s="53" t="s">
        <v>500</v>
      </c>
      <c r="B210" s="400" t="s">
        <v>141</v>
      </c>
      <c r="C210" s="400"/>
      <c r="D210" s="38">
        <f>D211</f>
        <v>327</v>
      </c>
      <c r="E210" s="59"/>
    </row>
    <row r="211" spans="1:5" ht="53.25" customHeight="1">
      <c r="A211" s="53" t="s">
        <v>508</v>
      </c>
      <c r="B211" s="400" t="s">
        <v>142</v>
      </c>
      <c r="C211" s="400"/>
      <c r="D211" s="38">
        <v>327</v>
      </c>
      <c r="E211" s="59"/>
    </row>
    <row r="212" spans="1:4" ht="25.5" hidden="1">
      <c r="A212" s="53" t="s">
        <v>432</v>
      </c>
      <c r="B212" s="400" t="s">
        <v>433</v>
      </c>
      <c r="C212" s="400"/>
      <c r="D212" s="38">
        <f>D213</f>
        <v>0</v>
      </c>
    </row>
    <row r="213" spans="1:4" ht="38.25" hidden="1">
      <c r="A213" s="53" t="s">
        <v>564</v>
      </c>
      <c r="B213" s="400" t="s">
        <v>434</v>
      </c>
      <c r="C213" s="400"/>
      <c r="D213" s="38">
        <f>D214</f>
        <v>0</v>
      </c>
    </row>
    <row r="214" spans="1:4" ht="38.25" hidden="1">
      <c r="A214" s="53" t="s">
        <v>505</v>
      </c>
      <c r="B214" s="400" t="s">
        <v>143</v>
      </c>
      <c r="C214" s="400"/>
      <c r="D214" s="38"/>
    </row>
    <row r="215" spans="1:4" ht="51" customHeight="1">
      <c r="A215" s="53" t="s">
        <v>520</v>
      </c>
      <c r="B215" s="400" t="s">
        <v>144</v>
      </c>
      <c r="C215" s="400"/>
      <c r="D215" s="38">
        <f>SUM(D216:D217)</f>
        <v>763.4</v>
      </c>
    </row>
    <row r="216" spans="1:4" ht="67.5" customHeight="1">
      <c r="A216" s="53" t="s">
        <v>822</v>
      </c>
      <c r="B216" s="400" t="s">
        <v>145</v>
      </c>
      <c r="C216" s="400"/>
      <c r="D216" s="38">
        <v>759.9</v>
      </c>
    </row>
    <row r="217" spans="1:4" ht="63.75">
      <c r="A217" s="53" t="s">
        <v>625</v>
      </c>
      <c r="B217" s="16"/>
      <c r="C217" s="16" t="s">
        <v>626</v>
      </c>
      <c r="D217" s="38">
        <v>3.5</v>
      </c>
    </row>
    <row r="218" spans="1:4" ht="41.25" customHeight="1">
      <c r="A218" s="69" t="s">
        <v>823</v>
      </c>
      <c r="B218" s="16"/>
      <c r="C218" s="16" t="s">
        <v>690</v>
      </c>
      <c r="D218" s="38">
        <f>D219</f>
        <v>76.5</v>
      </c>
    </row>
    <row r="219" spans="1:4" ht="51.75">
      <c r="A219" s="63" t="s">
        <v>627</v>
      </c>
      <c r="B219" s="16"/>
      <c r="C219" s="16" t="s">
        <v>628</v>
      </c>
      <c r="D219" s="38">
        <v>76.5</v>
      </c>
    </row>
    <row r="220" spans="1:4" ht="25.5">
      <c r="A220" s="53" t="s">
        <v>314</v>
      </c>
      <c r="B220" s="400" t="s">
        <v>435</v>
      </c>
      <c r="C220" s="400"/>
      <c r="D220" s="38">
        <f>D221</f>
        <v>11181.7</v>
      </c>
    </row>
    <row r="221" spans="1:5" ht="38.25" customHeight="1" hidden="1">
      <c r="A221" s="53" t="s">
        <v>239</v>
      </c>
      <c r="B221" s="400" t="s">
        <v>436</v>
      </c>
      <c r="C221" s="400"/>
      <c r="D221" s="38">
        <f>D222+D223+D224</f>
        <v>11181.7</v>
      </c>
      <c r="E221" s="59"/>
    </row>
    <row r="222" spans="1:5" ht="40.5" customHeight="1">
      <c r="A222" s="53" t="s">
        <v>239</v>
      </c>
      <c r="B222" s="400" t="s">
        <v>436</v>
      </c>
      <c r="C222" s="400"/>
      <c r="D222" s="38">
        <v>8300.1</v>
      </c>
      <c r="E222" s="67"/>
    </row>
    <row r="223" spans="1:5" ht="40.5" customHeight="1">
      <c r="A223" s="53" t="s">
        <v>506</v>
      </c>
      <c r="B223" s="400" t="s">
        <v>146</v>
      </c>
      <c r="C223" s="400"/>
      <c r="D223" s="38">
        <v>2853.8</v>
      </c>
      <c r="E223" s="59"/>
    </row>
    <row r="224" spans="1:5" ht="38.25">
      <c r="A224" s="53" t="s">
        <v>183</v>
      </c>
      <c r="B224" s="400" t="s">
        <v>182</v>
      </c>
      <c r="C224" s="400"/>
      <c r="D224" s="38">
        <v>27.8</v>
      </c>
      <c r="E224" s="59"/>
    </row>
    <row r="225" spans="1:4" ht="15.75" customHeight="1">
      <c r="A225" s="53" t="s">
        <v>295</v>
      </c>
      <c r="B225" s="400" t="s">
        <v>437</v>
      </c>
      <c r="C225" s="400"/>
      <c r="D225" s="38">
        <f>D226+D228</f>
        <v>3234.4</v>
      </c>
    </row>
    <row r="226" spans="1:4" ht="15.75" customHeight="1">
      <c r="A226" s="53" t="s">
        <v>294</v>
      </c>
      <c r="B226" s="400" t="s">
        <v>438</v>
      </c>
      <c r="C226" s="400"/>
      <c r="D226" s="38">
        <f>D227</f>
        <v>-61.7</v>
      </c>
    </row>
    <row r="227" spans="1:4" ht="25.5">
      <c r="A227" s="53" t="s">
        <v>560</v>
      </c>
      <c r="B227" s="400" t="s">
        <v>439</v>
      </c>
      <c r="C227" s="400"/>
      <c r="D227" s="38">
        <v>-61.7</v>
      </c>
    </row>
    <row r="228" spans="1:4" ht="15">
      <c r="A228" s="53" t="s">
        <v>295</v>
      </c>
      <c r="B228" s="400" t="s">
        <v>91</v>
      </c>
      <c r="C228" s="400"/>
      <c r="D228" s="38">
        <f>D229</f>
        <v>3296.1</v>
      </c>
    </row>
    <row r="229" spans="1:4" ht="15">
      <c r="A229" s="53" t="s">
        <v>561</v>
      </c>
      <c r="B229" s="400" t="s">
        <v>90</v>
      </c>
      <c r="C229" s="400"/>
      <c r="D229" s="38">
        <v>3296.1</v>
      </c>
    </row>
    <row r="230" spans="1:4" ht="17.25" customHeight="1">
      <c r="A230" s="53" t="s">
        <v>730</v>
      </c>
      <c r="B230" s="400" t="s">
        <v>440</v>
      </c>
      <c r="C230" s="400"/>
      <c r="D230" s="38">
        <f>D231+D299+D302+D306+D310</f>
        <v>2617751.4000000004</v>
      </c>
    </row>
    <row r="231" spans="1:4" ht="25.5">
      <c r="A231" s="53" t="s">
        <v>731</v>
      </c>
      <c r="B231" s="400" t="s">
        <v>441</v>
      </c>
      <c r="C231" s="400"/>
      <c r="D231" s="38">
        <f>D232+D237+D260+D287</f>
        <v>2653148.1</v>
      </c>
    </row>
    <row r="232" spans="1:4" ht="25.5">
      <c r="A232" s="53" t="s">
        <v>296</v>
      </c>
      <c r="B232" s="400" t="s">
        <v>442</v>
      </c>
      <c r="C232" s="400"/>
      <c r="D232" s="38">
        <f>D233+D235</f>
        <v>180345.6</v>
      </c>
    </row>
    <row r="233" spans="1:4" ht="15">
      <c r="A233" s="53" t="s">
        <v>165</v>
      </c>
      <c r="B233" s="16"/>
      <c r="C233" s="16" t="s">
        <v>152</v>
      </c>
      <c r="D233" s="38">
        <f>D234</f>
        <v>18778</v>
      </c>
    </row>
    <row r="234" spans="1:4" ht="25.5">
      <c r="A234" s="53" t="s">
        <v>247</v>
      </c>
      <c r="B234" s="400" t="s">
        <v>443</v>
      </c>
      <c r="C234" s="400"/>
      <c r="D234" s="38">
        <v>18778</v>
      </c>
    </row>
    <row r="235" spans="1:4" ht="25.5">
      <c r="A235" s="53" t="s">
        <v>444</v>
      </c>
      <c r="B235" s="400" t="s">
        <v>445</v>
      </c>
      <c r="C235" s="400"/>
      <c r="D235" s="38">
        <f>D236</f>
        <v>161567.6</v>
      </c>
    </row>
    <row r="236" spans="1:4" ht="25.5">
      <c r="A236" s="53" t="s">
        <v>249</v>
      </c>
      <c r="B236" s="400" t="s">
        <v>446</v>
      </c>
      <c r="C236" s="400"/>
      <c r="D236" s="38">
        <v>161567.6</v>
      </c>
    </row>
    <row r="237" spans="1:4" ht="27" customHeight="1">
      <c r="A237" s="53" t="s">
        <v>743</v>
      </c>
      <c r="B237" s="400" t="s">
        <v>447</v>
      </c>
      <c r="C237" s="400"/>
      <c r="D237" s="38">
        <f>D238+D240+D242+D244+D246+D248+D251+D254+D258+D256</f>
        <v>326727.30000000005</v>
      </c>
    </row>
    <row r="238" spans="1:4" ht="15">
      <c r="A238" s="53" t="s">
        <v>166</v>
      </c>
      <c r="B238" s="400" t="s">
        <v>448</v>
      </c>
      <c r="C238" s="400"/>
      <c r="D238" s="38">
        <f>D239</f>
        <v>2818.6</v>
      </c>
    </row>
    <row r="239" spans="1:4" ht="25.5">
      <c r="A239" s="53" t="s">
        <v>251</v>
      </c>
      <c r="B239" s="400" t="s">
        <v>449</v>
      </c>
      <c r="C239" s="400"/>
      <c r="D239" s="38">
        <v>2818.6</v>
      </c>
    </row>
    <row r="240" spans="1:4" ht="38.25">
      <c r="A240" s="53" t="s">
        <v>167</v>
      </c>
      <c r="B240" s="400" t="s">
        <v>153</v>
      </c>
      <c r="C240" s="400"/>
      <c r="D240" s="38">
        <f>D241</f>
        <v>6000</v>
      </c>
    </row>
    <row r="241" spans="1:4" ht="38.25">
      <c r="A241" s="53" t="s">
        <v>194</v>
      </c>
      <c r="B241" s="400" t="s">
        <v>154</v>
      </c>
      <c r="C241" s="400"/>
      <c r="D241" s="38">
        <v>6000</v>
      </c>
    </row>
    <row r="242" spans="1:4" ht="51">
      <c r="A242" s="53" t="s">
        <v>450</v>
      </c>
      <c r="B242" s="400" t="s">
        <v>155</v>
      </c>
      <c r="C242" s="400"/>
      <c r="D242" s="38">
        <f>D243</f>
        <v>80390.2</v>
      </c>
    </row>
    <row r="243" spans="1:4" ht="51">
      <c r="A243" s="53" t="s">
        <v>252</v>
      </c>
      <c r="B243" s="400" t="s">
        <v>156</v>
      </c>
      <c r="C243" s="400"/>
      <c r="D243" s="38">
        <v>80390.2</v>
      </c>
    </row>
    <row r="244" spans="1:4" ht="25.5">
      <c r="A244" s="53" t="s">
        <v>824</v>
      </c>
      <c r="B244" s="400" t="s">
        <v>157</v>
      </c>
      <c r="C244" s="400"/>
      <c r="D244" s="38">
        <f>D245</f>
        <v>3316.8</v>
      </c>
    </row>
    <row r="245" spans="1:4" ht="25.5">
      <c r="A245" s="53" t="s">
        <v>253</v>
      </c>
      <c r="B245" s="400" t="s">
        <v>158</v>
      </c>
      <c r="C245" s="400"/>
      <c r="D245" s="38">
        <v>3316.8</v>
      </c>
    </row>
    <row r="246" spans="1:4" ht="40.5" customHeight="1">
      <c r="A246" s="53" t="s">
        <v>838</v>
      </c>
      <c r="B246" s="400" t="s">
        <v>451</v>
      </c>
      <c r="C246" s="400"/>
      <c r="D246" s="38">
        <f>D247</f>
        <v>67501.1</v>
      </c>
    </row>
    <row r="247" spans="1:4" ht="33.75" customHeight="1">
      <c r="A247" s="53" t="s">
        <v>804</v>
      </c>
      <c r="B247" s="400" t="s">
        <v>452</v>
      </c>
      <c r="C247" s="400"/>
      <c r="D247" s="38">
        <v>67501.1</v>
      </c>
    </row>
    <row r="248" spans="1:4" ht="76.5" hidden="1">
      <c r="A248" s="55" t="s">
        <v>50</v>
      </c>
      <c r="B248" s="400" t="s">
        <v>453</v>
      </c>
      <c r="C248" s="400"/>
      <c r="D248" s="38">
        <f>D249</f>
        <v>0</v>
      </c>
    </row>
    <row r="249" spans="1:4" ht="76.5" hidden="1">
      <c r="A249" s="55" t="s">
        <v>168</v>
      </c>
      <c r="B249" s="400" t="s">
        <v>454</v>
      </c>
      <c r="C249" s="400"/>
      <c r="D249" s="38">
        <f>D250</f>
        <v>0</v>
      </c>
    </row>
    <row r="250" spans="1:4" ht="69" customHeight="1" hidden="1">
      <c r="A250" s="53" t="s">
        <v>51</v>
      </c>
      <c r="B250" s="400" t="s">
        <v>455</v>
      </c>
      <c r="C250" s="400"/>
      <c r="D250" s="38"/>
    </row>
    <row r="251" spans="1:4" ht="69" customHeight="1" hidden="1">
      <c r="A251" s="53" t="s">
        <v>255</v>
      </c>
      <c r="B251" s="400" t="s">
        <v>456</v>
      </c>
      <c r="C251" s="400"/>
      <c r="D251" s="38">
        <f>D252</f>
        <v>0</v>
      </c>
    </row>
    <row r="252" spans="1:4" ht="69" customHeight="1" hidden="1">
      <c r="A252" s="53" t="s">
        <v>255</v>
      </c>
      <c r="B252" s="400" t="s">
        <v>457</v>
      </c>
      <c r="C252" s="400"/>
      <c r="D252" s="38">
        <f>D253</f>
        <v>0</v>
      </c>
    </row>
    <row r="253" spans="1:4" ht="69" customHeight="1" hidden="1">
      <c r="A253" s="53" t="s">
        <v>562</v>
      </c>
      <c r="B253" s="400" t="s">
        <v>458</v>
      </c>
      <c r="C253" s="400"/>
      <c r="D253" s="38"/>
    </row>
    <row r="254" spans="1:4" ht="25.5" hidden="1">
      <c r="A254" s="53" t="s">
        <v>459</v>
      </c>
      <c r="B254" s="400" t="s">
        <v>460</v>
      </c>
      <c r="C254" s="400"/>
      <c r="D254" s="38">
        <f>D255</f>
        <v>0</v>
      </c>
    </row>
    <row r="255" spans="1:4" ht="25.5" hidden="1">
      <c r="A255" s="53" t="s">
        <v>256</v>
      </c>
      <c r="B255" s="400" t="s">
        <v>461</v>
      </c>
      <c r="C255" s="400"/>
      <c r="D255" s="38"/>
    </row>
    <row r="256" spans="1:4" ht="63" customHeight="1">
      <c r="A256" s="53" t="s">
        <v>837</v>
      </c>
      <c r="B256" s="65"/>
      <c r="C256" s="65" t="s">
        <v>794</v>
      </c>
      <c r="D256" s="38">
        <f>D257</f>
        <v>306.5</v>
      </c>
    </row>
    <row r="257" spans="1:4" ht="52.5" customHeight="1">
      <c r="A257" s="53" t="s">
        <v>833</v>
      </c>
      <c r="B257" s="65"/>
      <c r="C257" s="65" t="s">
        <v>795</v>
      </c>
      <c r="D257" s="38">
        <v>306.5</v>
      </c>
    </row>
    <row r="258" spans="1:4" ht="15">
      <c r="A258" s="53" t="s">
        <v>825</v>
      </c>
      <c r="B258" s="400" t="s">
        <v>462</v>
      </c>
      <c r="C258" s="400"/>
      <c r="D258" s="38">
        <f>D259</f>
        <v>166394.1</v>
      </c>
    </row>
    <row r="259" spans="1:4" ht="15">
      <c r="A259" s="53" t="s">
        <v>258</v>
      </c>
      <c r="B259" s="400" t="s">
        <v>463</v>
      </c>
      <c r="C259" s="400"/>
      <c r="D259" s="38">
        <v>166394.1</v>
      </c>
    </row>
    <row r="260" spans="1:4" ht="25.5">
      <c r="A260" s="53" t="s">
        <v>464</v>
      </c>
      <c r="B260" s="400" t="s">
        <v>465</v>
      </c>
      <c r="C260" s="400"/>
      <c r="D260" s="38">
        <f>D261+D263+D267+D269+D271+D273+D275+D277+D279+D281+D283+D286</f>
        <v>2138947.2</v>
      </c>
    </row>
    <row r="261" spans="1:4" ht="25.5">
      <c r="A261" s="53" t="s">
        <v>466</v>
      </c>
      <c r="B261" s="400" t="s">
        <v>467</v>
      </c>
      <c r="C261" s="400"/>
      <c r="D261" s="38">
        <f>D262</f>
        <v>82953.3</v>
      </c>
    </row>
    <row r="262" spans="1:4" ht="25.5">
      <c r="A262" s="53" t="s">
        <v>416</v>
      </c>
      <c r="B262" s="400" t="s">
        <v>468</v>
      </c>
      <c r="C262" s="400"/>
      <c r="D262" s="38">
        <v>82953.3</v>
      </c>
    </row>
    <row r="263" spans="1:4" ht="25.5">
      <c r="A263" s="53" t="s">
        <v>469</v>
      </c>
      <c r="B263" s="400" t="s">
        <v>470</v>
      </c>
      <c r="C263" s="400"/>
      <c r="D263" s="38">
        <f>D264</f>
        <v>5707.1</v>
      </c>
    </row>
    <row r="264" spans="1:4" ht="25.5">
      <c r="A264" s="53" t="s">
        <v>417</v>
      </c>
      <c r="B264" s="400" t="s">
        <v>471</v>
      </c>
      <c r="C264" s="400"/>
      <c r="D264" s="38">
        <v>5707.1</v>
      </c>
    </row>
    <row r="265" spans="1:4" ht="38.25" hidden="1">
      <c r="A265" s="53" t="s">
        <v>472</v>
      </c>
      <c r="B265" s="400" t="s">
        <v>473</v>
      </c>
      <c r="C265" s="400"/>
      <c r="D265" s="38">
        <f>D266</f>
        <v>0</v>
      </c>
    </row>
    <row r="266" spans="1:4" ht="38.25" hidden="1">
      <c r="A266" s="53" t="s">
        <v>204</v>
      </c>
      <c r="B266" s="400" t="s">
        <v>474</v>
      </c>
      <c r="C266" s="400"/>
      <c r="D266" s="38"/>
    </row>
    <row r="267" spans="1:4" ht="42.75" customHeight="1">
      <c r="A267" s="53" t="s">
        <v>475</v>
      </c>
      <c r="B267" s="400" t="s">
        <v>476</v>
      </c>
      <c r="C267" s="400"/>
      <c r="D267" s="38">
        <f>D268</f>
        <v>1.4</v>
      </c>
    </row>
    <row r="268" spans="1:4" ht="51">
      <c r="A268" s="53" t="s">
        <v>205</v>
      </c>
      <c r="B268" s="400" t="s">
        <v>477</v>
      </c>
      <c r="C268" s="400"/>
      <c r="D268" s="38">
        <v>1.4</v>
      </c>
    </row>
    <row r="269" spans="1:4" ht="51">
      <c r="A269" s="53" t="s">
        <v>169</v>
      </c>
      <c r="B269" s="400" t="s">
        <v>478</v>
      </c>
      <c r="C269" s="400"/>
      <c r="D269" s="38">
        <f>D270</f>
        <v>8699.8</v>
      </c>
    </row>
    <row r="270" spans="1:4" ht="38.25">
      <c r="A270" s="53" t="s">
        <v>268</v>
      </c>
      <c r="B270" s="400" t="s">
        <v>479</v>
      </c>
      <c r="C270" s="400"/>
      <c r="D270" s="38">
        <v>8699.8</v>
      </c>
    </row>
    <row r="271" spans="1:4" ht="38.25" hidden="1">
      <c r="A271" s="53" t="s">
        <v>170</v>
      </c>
      <c r="B271" s="400" t="s">
        <v>480</v>
      </c>
      <c r="C271" s="400"/>
      <c r="D271" s="38">
        <f>D272</f>
        <v>0</v>
      </c>
    </row>
    <row r="272" spans="1:4" ht="25.5" hidden="1">
      <c r="A272" s="53" t="s">
        <v>270</v>
      </c>
      <c r="B272" s="400" t="s">
        <v>481</v>
      </c>
      <c r="C272" s="400"/>
      <c r="D272" s="38"/>
    </row>
    <row r="273" spans="1:4" ht="38.25">
      <c r="A273" s="53" t="s">
        <v>171</v>
      </c>
      <c r="B273" s="400" t="s">
        <v>482</v>
      </c>
      <c r="C273" s="400"/>
      <c r="D273" s="38">
        <f>D274</f>
        <v>124835.9</v>
      </c>
    </row>
    <row r="274" spans="1:4" ht="38.25">
      <c r="A274" s="53" t="s">
        <v>206</v>
      </c>
      <c r="B274" s="400" t="s">
        <v>483</v>
      </c>
      <c r="C274" s="400"/>
      <c r="D274" s="38">
        <v>124835.9</v>
      </c>
    </row>
    <row r="275" spans="1:4" ht="25.5">
      <c r="A275" s="53" t="s">
        <v>172</v>
      </c>
      <c r="B275" s="400" t="s">
        <v>484</v>
      </c>
      <c r="C275" s="400"/>
      <c r="D275" s="38">
        <f>D276</f>
        <v>1705324.3</v>
      </c>
    </row>
    <row r="276" spans="1:4" ht="25.5">
      <c r="A276" s="53" t="s">
        <v>273</v>
      </c>
      <c r="B276" s="400" t="s">
        <v>159</v>
      </c>
      <c r="C276" s="400"/>
      <c r="D276" s="38">
        <v>1705324.3</v>
      </c>
    </row>
    <row r="277" spans="1:4" ht="63.75">
      <c r="A277" s="53" t="s">
        <v>173</v>
      </c>
      <c r="B277" s="400" t="s">
        <v>485</v>
      </c>
      <c r="C277" s="400"/>
      <c r="D277" s="38">
        <f>D278</f>
        <v>23943.3</v>
      </c>
    </row>
    <row r="278" spans="1:4" ht="63.75">
      <c r="A278" s="53" t="s">
        <v>277</v>
      </c>
      <c r="B278" s="400" t="s">
        <v>486</v>
      </c>
      <c r="C278" s="400"/>
      <c r="D278" s="38">
        <v>23943.3</v>
      </c>
    </row>
    <row r="279" spans="1:4" ht="38.25">
      <c r="A279" s="53" t="s">
        <v>174</v>
      </c>
      <c r="B279" s="400" t="s">
        <v>487</v>
      </c>
      <c r="C279" s="400"/>
      <c r="D279" s="38">
        <f>D280</f>
        <v>68148.7</v>
      </c>
    </row>
    <row r="280" spans="1:4" ht="38.25">
      <c r="A280" s="53" t="s">
        <v>278</v>
      </c>
      <c r="B280" s="400" t="s">
        <v>488</v>
      </c>
      <c r="C280" s="400"/>
      <c r="D280" s="38">
        <v>68148.7</v>
      </c>
    </row>
    <row r="281" spans="1:4" ht="63.75">
      <c r="A281" s="53" t="s">
        <v>175</v>
      </c>
      <c r="B281" s="400" t="s">
        <v>489</v>
      </c>
      <c r="C281" s="400"/>
      <c r="D281" s="38">
        <f>D282</f>
        <v>27063.5</v>
      </c>
    </row>
    <row r="282" spans="1:4" ht="54" customHeight="1">
      <c r="A282" s="53" t="s">
        <v>280</v>
      </c>
      <c r="B282" s="400" t="s">
        <v>490</v>
      </c>
      <c r="C282" s="400"/>
      <c r="D282" s="38">
        <v>27063.5</v>
      </c>
    </row>
    <row r="283" spans="1:4" ht="63.75">
      <c r="A283" s="53" t="s">
        <v>826</v>
      </c>
      <c r="B283" s="16"/>
      <c r="C283" s="16" t="s">
        <v>631</v>
      </c>
      <c r="D283" s="38">
        <f>D284</f>
        <v>11295.4</v>
      </c>
    </row>
    <row r="284" spans="1:4" ht="51">
      <c r="A284" s="53" t="s">
        <v>608</v>
      </c>
      <c r="B284" s="16"/>
      <c r="C284" s="16" t="s">
        <v>632</v>
      </c>
      <c r="D284" s="38">
        <v>11295.4</v>
      </c>
    </row>
    <row r="285" spans="1:4" ht="78.75" customHeight="1">
      <c r="A285" s="66" t="s">
        <v>836</v>
      </c>
      <c r="B285" s="16"/>
      <c r="C285" s="16" t="s">
        <v>798</v>
      </c>
      <c r="D285" s="38">
        <f>D286</f>
        <v>80974.5</v>
      </c>
    </row>
    <row r="286" spans="1:4" ht="86.25" customHeight="1">
      <c r="A286" s="66" t="s">
        <v>834</v>
      </c>
      <c r="B286" s="16"/>
      <c r="C286" s="16" t="s">
        <v>799</v>
      </c>
      <c r="D286" s="38">
        <v>80974.5</v>
      </c>
    </row>
    <row r="287" spans="1:4" ht="15">
      <c r="A287" s="53" t="s">
        <v>297</v>
      </c>
      <c r="B287" s="400" t="s">
        <v>491</v>
      </c>
      <c r="C287" s="400"/>
      <c r="D287" s="38">
        <f>D288+D290+D293+D297+D296</f>
        <v>7128</v>
      </c>
    </row>
    <row r="288" spans="1:4" ht="51" hidden="1">
      <c r="A288" s="53" t="s">
        <v>176</v>
      </c>
      <c r="B288" s="400" t="s">
        <v>492</v>
      </c>
      <c r="C288" s="400"/>
      <c r="D288" s="38">
        <f>D289</f>
        <v>0</v>
      </c>
    </row>
    <row r="289" spans="1:4" ht="38.25" hidden="1">
      <c r="A289" s="53" t="s">
        <v>282</v>
      </c>
      <c r="B289" s="400" t="s">
        <v>493</v>
      </c>
      <c r="C289" s="400"/>
      <c r="D289" s="38"/>
    </row>
    <row r="290" spans="1:4" ht="38.25" hidden="1">
      <c r="A290" s="53" t="s">
        <v>177</v>
      </c>
      <c r="B290" s="400" t="s">
        <v>494</v>
      </c>
      <c r="C290" s="400"/>
      <c r="D290" s="38">
        <f>D291</f>
        <v>0</v>
      </c>
    </row>
    <row r="291" spans="1:4" ht="51" hidden="1">
      <c r="A291" s="53" t="s">
        <v>178</v>
      </c>
      <c r="B291" s="400" t="s">
        <v>160</v>
      </c>
      <c r="C291" s="400"/>
      <c r="D291" s="38">
        <f>D292</f>
        <v>0</v>
      </c>
    </row>
    <row r="292" spans="1:4" ht="45" customHeight="1" hidden="1">
      <c r="A292" s="53" t="s">
        <v>53</v>
      </c>
      <c r="B292" s="400" t="s">
        <v>495</v>
      </c>
      <c r="C292" s="400"/>
      <c r="D292" s="38"/>
    </row>
    <row r="293" spans="1:4" ht="63.75" hidden="1">
      <c r="A293" s="53" t="s">
        <v>179</v>
      </c>
      <c r="B293" s="400" t="s">
        <v>161</v>
      </c>
      <c r="C293" s="400"/>
      <c r="D293" s="38">
        <f>D294</f>
        <v>0</v>
      </c>
    </row>
    <row r="294" spans="1:4" ht="63.75" hidden="1">
      <c r="A294" s="53" t="s">
        <v>525</v>
      </c>
      <c r="B294" s="400" t="s">
        <v>162</v>
      </c>
      <c r="C294" s="400"/>
      <c r="D294" s="38"/>
    </row>
    <row r="295" spans="1:4" ht="37.5" customHeight="1">
      <c r="A295" s="66" t="s">
        <v>828</v>
      </c>
      <c r="B295" s="65"/>
      <c r="C295" s="65" t="s">
        <v>827</v>
      </c>
      <c r="D295" s="38">
        <f>D296</f>
        <v>3200</v>
      </c>
    </row>
    <row r="296" spans="1:4" ht="51.75" customHeight="1">
      <c r="A296" s="53" t="s">
        <v>745</v>
      </c>
      <c r="B296" s="65"/>
      <c r="C296" s="65" t="s">
        <v>796</v>
      </c>
      <c r="D296" s="38">
        <v>3200</v>
      </c>
    </row>
    <row r="297" spans="1:4" ht="15">
      <c r="A297" s="53" t="s">
        <v>610</v>
      </c>
      <c r="B297" s="16"/>
      <c r="C297" s="16" t="s">
        <v>633</v>
      </c>
      <c r="D297" s="38">
        <f>D298</f>
        <v>3928</v>
      </c>
    </row>
    <row r="298" spans="1:4" ht="25.5">
      <c r="A298" s="53" t="s">
        <v>609</v>
      </c>
      <c r="B298" s="16"/>
      <c r="C298" s="16" t="s">
        <v>634</v>
      </c>
      <c r="D298" s="38">
        <v>3928</v>
      </c>
    </row>
    <row r="299" spans="1:4" ht="25.5">
      <c r="A299" s="53" t="s">
        <v>829</v>
      </c>
      <c r="B299" s="400" t="s">
        <v>180</v>
      </c>
      <c r="C299" s="400"/>
      <c r="D299" s="38">
        <f>D300</f>
        <v>776.6</v>
      </c>
    </row>
    <row r="300" spans="1:4" ht="25.5">
      <c r="A300" s="53" t="s">
        <v>181</v>
      </c>
      <c r="B300" s="400" t="s">
        <v>163</v>
      </c>
      <c r="C300" s="400"/>
      <c r="D300" s="38">
        <f>D301</f>
        <v>776.6</v>
      </c>
    </row>
    <row r="301" spans="1:4" ht="38.25">
      <c r="A301" s="53" t="s">
        <v>498</v>
      </c>
      <c r="B301" s="400" t="s">
        <v>164</v>
      </c>
      <c r="C301" s="400"/>
      <c r="D301" s="38">
        <v>776.6</v>
      </c>
    </row>
    <row r="302" spans="1:4" ht="15">
      <c r="A302" s="53" t="s">
        <v>197</v>
      </c>
      <c r="B302" s="400" t="s">
        <v>496</v>
      </c>
      <c r="C302" s="400"/>
      <c r="D302" s="38">
        <f>D303</f>
        <v>352.40000000000003</v>
      </c>
    </row>
    <row r="303" spans="1:4" ht="25.5">
      <c r="A303" s="53" t="s">
        <v>198</v>
      </c>
      <c r="B303" s="400" t="s">
        <v>497</v>
      </c>
      <c r="C303" s="400"/>
      <c r="D303" s="38">
        <f>D304+D305</f>
        <v>352.40000000000003</v>
      </c>
    </row>
    <row r="304" spans="1:4" ht="38.25">
      <c r="A304" s="53" t="s">
        <v>635</v>
      </c>
      <c r="B304" s="16"/>
      <c r="C304" s="16" t="s">
        <v>636</v>
      </c>
      <c r="D304" s="38">
        <v>30.8</v>
      </c>
    </row>
    <row r="305" spans="1:4" ht="25.5">
      <c r="A305" s="53" t="s">
        <v>198</v>
      </c>
      <c r="B305" s="16"/>
      <c r="C305" s="16" t="s">
        <v>637</v>
      </c>
      <c r="D305" s="38">
        <v>321.6</v>
      </c>
    </row>
    <row r="306" spans="1:4" ht="63.75" hidden="1">
      <c r="A306" s="53" t="s">
        <v>732</v>
      </c>
      <c r="B306" s="16"/>
      <c r="C306" s="16" t="s">
        <v>638</v>
      </c>
      <c r="D306" s="38">
        <f>D307</f>
        <v>74.1</v>
      </c>
    </row>
    <row r="307" spans="1:4" ht="28.5" customHeight="1">
      <c r="A307" s="53" t="s">
        <v>835</v>
      </c>
      <c r="B307" s="16"/>
      <c r="C307" s="16" t="s">
        <v>691</v>
      </c>
      <c r="D307" s="38">
        <f>D308+D309</f>
        <v>74.1</v>
      </c>
    </row>
    <row r="308" spans="1:4" ht="30" customHeight="1">
      <c r="A308" s="53" t="s">
        <v>615</v>
      </c>
      <c r="B308" s="16"/>
      <c r="C308" s="16" t="s">
        <v>639</v>
      </c>
      <c r="D308" s="38">
        <v>3.3</v>
      </c>
    </row>
    <row r="309" spans="1:4" ht="26.25" customHeight="1">
      <c r="A309" s="53" t="s">
        <v>808</v>
      </c>
      <c r="B309" s="16"/>
      <c r="C309" s="16" t="s">
        <v>797</v>
      </c>
      <c r="D309" s="38">
        <v>70.8</v>
      </c>
    </row>
    <row r="310" spans="1:4" ht="25.5">
      <c r="A310" s="53" t="s">
        <v>733</v>
      </c>
      <c r="B310" s="400" t="s">
        <v>0</v>
      </c>
      <c r="C310" s="400"/>
      <c r="D310" s="38">
        <f>D311</f>
        <v>-36599.8</v>
      </c>
    </row>
    <row r="311" spans="1:4" ht="38.25">
      <c r="A311" s="53" t="s">
        <v>199</v>
      </c>
      <c r="B311" s="400" t="s">
        <v>1</v>
      </c>
      <c r="C311" s="400"/>
      <c r="D311" s="38">
        <v>-36599.8</v>
      </c>
    </row>
    <row r="312" spans="1:4" ht="12.75" customHeight="1">
      <c r="A312" s="30"/>
      <c r="B312" s="410"/>
      <c r="C312" s="410"/>
      <c r="D312" s="60"/>
    </row>
  </sheetData>
  <sheetProtection/>
  <mergeCells count="237">
    <mergeCell ref="A5:D7"/>
    <mergeCell ref="A8:C8"/>
    <mergeCell ref="B9:C9"/>
    <mergeCell ref="A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6:C36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9:C49"/>
    <mergeCell ref="B50:C50"/>
    <mergeCell ref="B51:C51"/>
    <mergeCell ref="B53:C53"/>
    <mergeCell ref="B54:C54"/>
    <mergeCell ref="B55:C55"/>
    <mergeCell ref="B56:C56"/>
    <mergeCell ref="B57:C57"/>
    <mergeCell ref="B58:C58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1:C81"/>
    <mergeCell ref="B83:C83"/>
    <mergeCell ref="B84:C84"/>
    <mergeCell ref="B85:C85"/>
    <mergeCell ref="B86:C86"/>
    <mergeCell ref="B88:C88"/>
    <mergeCell ref="B89:C89"/>
    <mergeCell ref="B90:C90"/>
    <mergeCell ref="B91:C91"/>
    <mergeCell ref="B93:C93"/>
    <mergeCell ref="B94:C94"/>
    <mergeCell ref="B95:C95"/>
    <mergeCell ref="B96:C96"/>
    <mergeCell ref="B97:C97"/>
    <mergeCell ref="B98:C98"/>
    <mergeCell ref="B100:C100"/>
    <mergeCell ref="B101:C101"/>
    <mergeCell ref="B102:C102"/>
    <mergeCell ref="B103:C103"/>
    <mergeCell ref="B105:C105"/>
    <mergeCell ref="B106:C106"/>
    <mergeCell ref="B107:C107"/>
    <mergeCell ref="B108:C108"/>
    <mergeCell ref="B109:C109"/>
    <mergeCell ref="B111:C111"/>
    <mergeCell ref="B112:C112"/>
    <mergeCell ref="B113:C113"/>
    <mergeCell ref="B114:C114"/>
    <mergeCell ref="B115:C115"/>
    <mergeCell ref="B117:C117"/>
    <mergeCell ref="B118:C118"/>
    <mergeCell ref="B119:C119"/>
    <mergeCell ref="B122:C122"/>
    <mergeCell ref="B123:C123"/>
    <mergeCell ref="B124:C124"/>
    <mergeCell ref="B126:C126"/>
    <mergeCell ref="B127:C127"/>
    <mergeCell ref="B129:C129"/>
    <mergeCell ref="B133:C133"/>
    <mergeCell ref="B136:C136"/>
    <mergeCell ref="B138:C138"/>
    <mergeCell ref="B139:C139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5:C155"/>
    <mergeCell ref="B156:C156"/>
    <mergeCell ref="B158:C158"/>
    <mergeCell ref="B160:C160"/>
    <mergeCell ref="B161:C161"/>
    <mergeCell ref="B162:C162"/>
    <mergeCell ref="B163:C163"/>
    <mergeCell ref="B165:C165"/>
    <mergeCell ref="B167:C167"/>
    <mergeCell ref="B168:C168"/>
    <mergeCell ref="B169:C169"/>
    <mergeCell ref="B171:C171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4:C184"/>
    <mergeCell ref="B187:C187"/>
    <mergeCell ref="B188:C188"/>
    <mergeCell ref="B189:C189"/>
    <mergeCell ref="B190:C190"/>
    <mergeCell ref="B192:C192"/>
    <mergeCell ref="B193:C193"/>
    <mergeCell ref="B194:C194"/>
    <mergeCell ref="B195:C195"/>
    <mergeCell ref="B197:C197"/>
    <mergeCell ref="B198:C198"/>
    <mergeCell ref="B199:C199"/>
    <mergeCell ref="B200:C200"/>
    <mergeCell ref="B201:C201"/>
    <mergeCell ref="B203:C203"/>
    <mergeCell ref="B204:C204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7:C287"/>
    <mergeCell ref="B288:C288"/>
    <mergeCell ref="B289:C289"/>
    <mergeCell ref="B290:C290"/>
    <mergeCell ref="B291:C291"/>
    <mergeCell ref="B292:C292"/>
    <mergeCell ref="B293:C293"/>
    <mergeCell ref="B310:C310"/>
    <mergeCell ref="B311:C311"/>
    <mergeCell ref="B312:C312"/>
    <mergeCell ref="B294:C294"/>
    <mergeCell ref="B299:C299"/>
    <mergeCell ref="B300:C300"/>
    <mergeCell ref="B301:C301"/>
    <mergeCell ref="B302:C302"/>
    <mergeCell ref="B303:C303"/>
  </mergeCells>
  <printOptions/>
  <pageMargins left="1.1023622047244095" right="0" top="0.15748031496062992" bottom="0.1968503937007874" header="0.15748031496062992" footer="0.15748031496062992"/>
  <pageSetup fitToHeight="14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818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64.8515625" style="71" customWidth="1"/>
    <col min="2" max="2" width="7.00390625" style="72" hidden="1" customWidth="1"/>
    <col min="3" max="3" width="7.7109375" style="0" customWidth="1"/>
    <col min="4" max="4" width="7.8515625" style="0" customWidth="1"/>
    <col min="5" max="5" width="12.28125" style="0" customWidth="1"/>
    <col min="6" max="6" width="11.140625" style="0" customWidth="1"/>
    <col min="7" max="7" width="15.140625" style="73" hidden="1" customWidth="1"/>
    <col min="8" max="8" width="15.8515625" style="73" customWidth="1"/>
    <col min="9" max="9" width="12.57421875" style="73" hidden="1" customWidth="1"/>
    <col min="10" max="10" width="13.28125" style="75" hidden="1" customWidth="1"/>
    <col min="11" max="12" width="13.28125" style="0" hidden="1" customWidth="1"/>
    <col min="13" max="13" width="11.8515625" style="0" hidden="1" customWidth="1"/>
    <col min="14" max="14" width="11.57421875" style="0" hidden="1" customWidth="1"/>
    <col min="15" max="15" width="14.57421875" style="0" hidden="1" customWidth="1"/>
    <col min="16" max="16" width="15.00390625" style="0" hidden="1" customWidth="1"/>
    <col min="17" max="17" width="12.28125" style="0" customWidth="1"/>
  </cols>
  <sheetData>
    <row r="1" ht="15">
      <c r="H1" s="2" t="s">
        <v>1560</v>
      </c>
    </row>
    <row r="2" spans="3:8" ht="21" customHeight="1">
      <c r="C2" s="302"/>
      <c r="D2" s="303"/>
      <c r="E2" s="391"/>
      <c r="F2" s="391"/>
      <c r="G2" s="391"/>
      <c r="H2" s="2" t="s">
        <v>1564</v>
      </c>
    </row>
    <row r="3" spans="6:9" ht="15">
      <c r="F3" s="282"/>
      <c r="G3" s="282"/>
      <c r="H3" s="2" t="s">
        <v>1497</v>
      </c>
      <c r="I3" s="76"/>
    </row>
    <row r="4" spans="5:9" ht="15">
      <c r="E4" s="282"/>
      <c r="F4" s="392"/>
      <c r="G4" s="392"/>
      <c r="H4" s="2" t="s">
        <v>1565</v>
      </c>
      <c r="I4" s="76"/>
    </row>
    <row r="5" spans="6:9" ht="15">
      <c r="F5" s="304"/>
      <c r="G5" s="304"/>
      <c r="H5" s="2"/>
      <c r="I5" s="76"/>
    </row>
    <row r="6" spans="3:6" ht="12.75">
      <c r="C6" s="77" t="s">
        <v>843</v>
      </c>
      <c r="F6" s="78"/>
    </row>
    <row r="7" spans="3:6" ht="12.75">
      <c r="C7" s="77" t="s">
        <v>844</v>
      </c>
      <c r="F7" s="79"/>
    </row>
    <row r="8" spans="3:6" ht="12.75">
      <c r="C8" s="77" t="s">
        <v>845</v>
      </c>
      <c r="F8" s="79"/>
    </row>
    <row r="9" ht="12.75">
      <c r="C9" s="80" t="s">
        <v>846</v>
      </c>
    </row>
    <row r="10" spans="2:9" ht="16.5" thickBot="1">
      <c r="B10" s="81"/>
      <c r="G10" s="76"/>
      <c r="H10" s="76"/>
      <c r="I10" s="76"/>
    </row>
    <row r="11" spans="1:15" ht="15" thickBot="1">
      <c r="A11" s="82" t="s">
        <v>847</v>
      </c>
      <c r="B11" s="83"/>
      <c r="C11" s="84" t="s">
        <v>848</v>
      </c>
      <c r="D11" s="85"/>
      <c r="E11" s="85"/>
      <c r="F11" s="86"/>
      <c r="G11" s="87" t="s">
        <v>200</v>
      </c>
      <c r="H11" s="88" t="s">
        <v>849</v>
      </c>
      <c r="I11" s="88" t="s">
        <v>850</v>
      </c>
      <c r="O11" s="89"/>
    </row>
    <row r="12" spans="1:9" ht="42" customHeight="1" thickBot="1">
      <c r="A12" s="90"/>
      <c r="B12" s="91" t="s">
        <v>851</v>
      </c>
      <c r="C12" s="92" t="s">
        <v>852</v>
      </c>
      <c r="D12" s="93" t="s">
        <v>853</v>
      </c>
      <c r="E12" s="93" t="s">
        <v>854</v>
      </c>
      <c r="F12" s="94" t="s">
        <v>855</v>
      </c>
      <c r="G12" s="95" t="s">
        <v>856</v>
      </c>
      <c r="H12" s="301" t="s">
        <v>1495</v>
      </c>
      <c r="I12" s="96" t="s">
        <v>857</v>
      </c>
    </row>
    <row r="13" spans="1:13" s="104" customFormat="1" ht="15">
      <c r="A13" s="97" t="s">
        <v>858</v>
      </c>
      <c r="B13" s="98"/>
      <c r="C13" s="99" t="s">
        <v>859</v>
      </c>
      <c r="D13" s="100"/>
      <c r="E13" s="100"/>
      <c r="F13" s="101"/>
      <c r="G13" s="102">
        <f>SUM(G14+G18+G25+G47+G63+G66)</f>
        <v>185694.6</v>
      </c>
      <c r="H13" s="102">
        <f>SUM(H14+H18+H25+H47+H63+H66)</f>
        <v>184868</v>
      </c>
      <c r="I13" s="103">
        <f>SUM(H13/G13*100)</f>
        <v>99.55486050752148</v>
      </c>
      <c r="K13" s="105"/>
      <c r="L13" s="104">
        <f>SUM('[1]ведомствен.2014'!G11+'[1]ведомствен.2014'!G35+'[1]ведомствен.2014'!G54+'[1]ведомствен.2014'!G341)</f>
        <v>185694.6</v>
      </c>
      <c r="M13" s="104">
        <f>SUM('[1]ведомствен.2014'!H11+'[1]ведомствен.2014'!H35+'[1]ведомствен.2014'!H54+'[1]ведомствен.2014'!H341)</f>
        <v>184868.00000000003</v>
      </c>
    </row>
    <row r="14" spans="1:17" ht="28.5">
      <c r="A14" s="106" t="s">
        <v>860</v>
      </c>
      <c r="B14" s="107"/>
      <c r="C14" s="108" t="s">
        <v>859</v>
      </c>
      <c r="D14" s="109" t="s">
        <v>861</v>
      </c>
      <c r="E14" s="109"/>
      <c r="F14" s="110"/>
      <c r="G14" s="111">
        <f>SUM(G15)</f>
        <v>1567.4</v>
      </c>
      <c r="H14" s="111">
        <f>SUM(H15)</f>
        <v>1567.4</v>
      </c>
      <c r="I14" s="111">
        <f>SUM(H14/G14)*100</f>
        <v>100</v>
      </c>
      <c r="J14"/>
      <c r="M14" s="112">
        <f>SUM(H13-M13)</f>
        <v>-2.9103830456733704E-11</v>
      </c>
      <c r="O14" s="89" t="e">
        <f>SUM(G14+G18+G25+G47+#REF!)</f>
        <v>#REF!</v>
      </c>
      <c r="Q14" s="112"/>
    </row>
    <row r="15" spans="1:17" ht="42.75">
      <c r="A15" s="106" t="s">
        <v>862</v>
      </c>
      <c r="B15" s="107"/>
      <c r="C15" s="108" t="s">
        <v>859</v>
      </c>
      <c r="D15" s="109" t="s">
        <v>861</v>
      </c>
      <c r="E15" s="109" t="s">
        <v>863</v>
      </c>
      <c r="F15" s="110"/>
      <c r="G15" s="111">
        <f>SUM(G17)</f>
        <v>1567.4</v>
      </c>
      <c r="H15" s="111">
        <f>SUM(H17)</f>
        <v>1567.4</v>
      </c>
      <c r="I15" s="111">
        <f aca="true" t="shared" si="0" ref="I15:I78">SUM(H15/G15)*100</f>
        <v>100</v>
      </c>
      <c r="J15"/>
      <c r="Q15" s="112"/>
    </row>
    <row r="16" spans="1:17" ht="14.25">
      <c r="A16" s="106" t="s">
        <v>864</v>
      </c>
      <c r="B16" s="107"/>
      <c r="C16" s="108" t="s">
        <v>859</v>
      </c>
      <c r="D16" s="109" t="s">
        <v>861</v>
      </c>
      <c r="E16" s="109" t="s">
        <v>865</v>
      </c>
      <c r="F16" s="110"/>
      <c r="G16" s="111">
        <f>SUM(G17)</f>
        <v>1567.4</v>
      </c>
      <c r="H16" s="111">
        <f>SUM(H17)</f>
        <v>1567.4</v>
      </c>
      <c r="I16" s="111">
        <f t="shared" si="0"/>
        <v>100</v>
      </c>
      <c r="J16"/>
      <c r="Q16" s="112"/>
    </row>
    <row r="17" spans="1:17" ht="42.75">
      <c r="A17" s="106" t="s">
        <v>866</v>
      </c>
      <c r="B17" s="107"/>
      <c r="C17" s="108" t="s">
        <v>859</v>
      </c>
      <c r="D17" s="109" t="s">
        <v>861</v>
      </c>
      <c r="E17" s="109" t="s">
        <v>865</v>
      </c>
      <c r="F17" s="110" t="s">
        <v>867</v>
      </c>
      <c r="G17" s="111">
        <v>1567.4</v>
      </c>
      <c r="H17" s="111">
        <v>1567.4</v>
      </c>
      <c r="I17" s="111">
        <f t="shared" si="0"/>
        <v>100</v>
      </c>
      <c r="J17" s="75">
        <f>SUM('[1]ведомствен.2014'!G15)</f>
        <v>1567.4</v>
      </c>
      <c r="K17" s="75">
        <f>SUM('[1]ведомствен.2014'!H15)</f>
        <v>1567.4</v>
      </c>
      <c r="M17" s="113">
        <f>SUM(H17-K17)</f>
        <v>0</v>
      </c>
      <c r="Q17" s="112"/>
    </row>
    <row r="18" spans="1:17" ht="42.75">
      <c r="A18" s="106" t="s">
        <v>868</v>
      </c>
      <c r="B18" s="107"/>
      <c r="C18" s="108" t="s">
        <v>859</v>
      </c>
      <c r="D18" s="109" t="s">
        <v>869</v>
      </c>
      <c r="E18" s="109"/>
      <c r="F18" s="110"/>
      <c r="G18" s="111">
        <f>SUM(G19)</f>
        <v>11460.8</v>
      </c>
      <c r="H18" s="111">
        <f>SUM(H19)</f>
        <v>11441.3</v>
      </c>
      <c r="I18" s="111">
        <f t="shared" si="0"/>
        <v>99.82985480943739</v>
      </c>
      <c r="J18"/>
      <c r="M18" s="113">
        <f aca="true" t="shared" si="1" ref="M18:M81">SUM(H18-K18)</f>
        <v>11441.3</v>
      </c>
      <c r="Q18" s="112"/>
    </row>
    <row r="19" spans="1:17" ht="42.75">
      <c r="A19" s="106" t="s">
        <v>862</v>
      </c>
      <c r="B19" s="107"/>
      <c r="C19" s="108" t="s">
        <v>859</v>
      </c>
      <c r="D19" s="109" t="s">
        <v>869</v>
      </c>
      <c r="E19" s="109" t="s">
        <v>863</v>
      </c>
      <c r="F19" s="114"/>
      <c r="G19" s="111">
        <f>SUM(G20+G23)</f>
        <v>11460.8</v>
      </c>
      <c r="H19" s="111">
        <f>SUM(H20+H23)</f>
        <v>11441.3</v>
      </c>
      <c r="I19" s="111">
        <f t="shared" si="0"/>
        <v>99.82985480943739</v>
      </c>
      <c r="J19"/>
      <c r="M19" s="113">
        <f t="shared" si="1"/>
        <v>11441.3</v>
      </c>
      <c r="Q19" s="112"/>
    </row>
    <row r="20" spans="1:17" ht="14.25">
      <c r="A20" s="106" t="s">
        <v>870</v>
      </c>
      <c r="B20" s="107"/>
      <c r="C20" s="108" t="s">
        <v>871</v>
      </c>
      <c r="D20" s="109" t="s">
        <v>869</v>
      </c>
      <c r="E20" s="109" t="s">
        <v>872</v>
      </c>
      <c r="F20" s="114"/>
      <c r="G20" s="111">
        <f>SUM(G21)+G22</f>
        <v>11460.8</v>
      </c>
      <c r="H20" s="111">
        <f>SUM(H21)+H22</f>
        <v>11441.3</v>
      </c>
      <c r="I20" s="111">
        <f t="shared" si="0"/>
        <v>99.82985480943739</v>
      </c>
      <c r="J20"/>
      <c r="M20" s="113">
        <f t="shared" si="1"/>
        <v>11441.3</v>
      </c>
      <c r="Q20" s="112"/>
    </row>
    <row r="21" spans="1:17" ht="42.75">
      <c r="A21" s="106" t="s">
        <v>866</v>
      </c>
      <c r="B21" s="107"/>
      <c r="C21" s="108" t="s">
        <v>859</v>
      </c>
      <c r="D21" s="109" t="s">
        <v>869</v>
      </c>
      <c r="E21" s="109" t="s">
        <v>872</v>
      </c>
      <c r="F21" s="110" t="s">
        <v>867</v>
      </c>
      <c r="G21" s="111">
        <v>11460.8</v>
      </c>
      <c r="H21" s="111">
        <v>11441.3</v>
      </c>
      <c r="I21" s="111">
        <f t="shared" si="0"/>
        <v>99.82985480943739</v>
      </c>
      <c r="J21" s="75">
        <f>SUM('[1]ведомствен.2014'!G19)</f>
        <v>11460.800000000001</v>
      </c>
      <c r="K21" s="75">
        <f>SUM('[1]ведомствен.2014'!H19)</f>
        <v>11441.3</v>
      </c>
      <c r="M21" s="113">
        <f t="shared" si="1"/>
        <v>0</v>
      </c>
      <c r="Q21" s="112"/>
    </row>
    <row r="22" spans="1:17" ht="14.25" hidden="1">
      <c r="A22" s="106" t="s">
        <v>873</v>
      </c>
      <c r="B22" s="107"/>
      <c r="C22" s="108" t="s">
        <v>859</v>
      </c>
      <c r="D22" s="109" t="s">
        <v>869</v>
      </c>
      <c r="E22" s="109" t="s">
        <v>872</v>
      </c>
      <c r="F22" s="110" t="s">
        <v>874</v>
      </c>
      <c r="G22" s="115"/>
      <c r="H22" s="115"/>
      <c r="I22" s="111" t="e">
        <f t="shared" si="0"/>
        <v>#DIV/0!</v>
      </c>
      <c r="J22" s="75">
        <f>SUM('[1]ведомствен.2014'!G20)</f>
        <v>0</v>
      </c>
      <c r="K22" s="75">
        <f>SUM('[1]ведомствен.2014'!H20)</f>
        <v>0</v>
      </c>
      <c r="M22" s="113">
        <f t="shared" si="1"/>
        <v>0</v>
      </c>
      <c r="Q22" s="112"/>
    </row>
    <row r="23" spans="1:17" ht="28.5" hidden="1">
      <c r="A23" s="106" t="s">
        <v>875</v>
      </c>
      <c r="B23" s="107"/>
      <c r="C23" s="108" t="s">
        <v>871</v>
      </c>
      <c r="D23" s="109" t="s">
        <v>869</v>
      </c>
      <c r="E23" s="109" t="s">
        <v>876</v>
      </c>
      <c r="F23" s="110"/>
      <c r="G23" s="115">
        <f>SUM(G24)</f>
        <v>0</v>
      </c>
      <c r="H23" s="115">
        <f>SUM(H24)</f>
        <v>0</v>
      </c>
      <c r="I23" s="111" t="e">
        <f t="shared" si="0"/>
        <v>#DIV/0!</v>
      </c>
      <c r="J23"/>
      <c r="M23" s="113">
        <f t="shared" si="1"/>
        <v>0</v>
      </c>
      <c r="Q23" s="112"/>
    </row>
    <row r="24" spans="1:17" ht="14.25" hidden="1">
      <c r="A24" s="106" t="s">
        <v>877</v>
      </c>
      <c r="B24" s="107"/>
      <c r="C24" s="108" t="s">
        <v>871</v>
      </c>
      <c r="D24" s="109" t="s">
        <v>869</v>
      </c>
      <c r="E24" s="109" t="s">
        <v>876</v>
      </c>
      <c r="F24" s="110" t="s">
        <v>878</v>
      </c>
      <c r="G24" s="115"/>
      <c r="H24" s="115"/>
      <c r="I24" s="111" t="e">
        <f t="shared" si="0"/>
        <v>#DIV/0!</v>
      </c>
      <c r="J24"/>
      <c r="M24" s="113">
        <f t="shared" si="1"/>
        <v>0</v>
      </c>
      <c r="Q24" s="112"/>
    </row>
    <row r="25" spans="1:17" ht="42.75">
      <c r="A25" s="106" t="s">
        <v>879</v>
      </c>
      <c r="B25" s="107"/>
      <c r="C25" s="108" t="s">
        <v>859</v>
      </c>
      <c r="D25" s="109" t="s">
        <v>880</v>
      </c>
      <c r="E25" s="109"/>
      <c r="F25" s="110"/>
      <c r="G25" s="111">
        <f>SUM(G26)</f>
        <v>96305.40000000001</v>
      </c>
      <c r="H25" s="111">
        <f>SUM(H26)</f>
        <v>96176.40000000001</v>
      </c>
      <c r="I25" s="111">
        <f t="shared" si="0"/>
        <v>99.86605112485904</v>
      </c>
      <c r="J25"/>
      <c r="M25" s="113">
        <f t="shared" si="1"/>
        <v>96176.40000000001</v>
      </c>
      <c r="Q25" s="112"/>
    </row>
    <row r="26" spans="1:17" ht="42.75">
      <c r="A26" s="106" t="s">
        <v>862</v>
      </c>
      <c r="B26" s="107"/>
      <c r="C26" s="108" t="s">
        <v>859</v>
      </c>
      <c r="D26" s="109" t="s">
        <v>880</v>
      </c>
      <c r="E26" s="109" t="s">
        <v>863</v>
      </c>
      <c r="F26" s="114"/>
      <c r="G26" s="111">
        <f>SUM(G27+G42+G30+G33+G36+G39)</f>
        <v>96305.40000000001</v>
      </c>
      <c r="H26" s="111">
        <f>SUM(H27+H42+H30+H33+H36+H39)</f>
        <v>96176.40000000001</v>
      </c>
      <c r="I26" s="111">
        <f t="shared" si="0"/>
        <v>99.86605112485904</v>
      </c>
      <c r="J26"/>
      <c r="M26" s="113">
        <f t="shared" si="1"/>
        <v>96176.40000000001</v>
      </c>
      <c r="Q26" s="112"/>
    </row>
    <row r="27" spans="1:17" ht="14.25">
      <c r="A27" s="106" t="s">
        <v>870</v>
      </c>
      <c r="B27" s="107"/>
      <c r="C27" s="108" t="s">
        <v>859</v>
      </c>
      <c r="D27" s="109" t="s">
        <v>880</v>
      </c>
      <c r="E27" s="109" t="s">
        <v>872</v>
      </c>
      <c r="F27" s="114"/>
      <c r="G27" s="111">
        <f>SUM(G28+G29)</f>
        <v>92995.40000000001</v>
      </c>
      <c r="H27" s="111">
        <f>SUM(H28+H29)</f>
        <v>92885.40000000001</v>
      </c>
      <c r="I27" s="111">
        <f t="shared" si="0"/>
        <v>99.88171457943082</v>
      </c>
      <c r="J27"/>
      <c r="M27" s="113">
        <f t="shared" si="1"/>
        <v>92885.40000000001</v>
      </c>
      <c r="Q27" s="112"/>
    </row>
    <row r="28" spans="1:17" ht="42.75">
      <c r="A28" s="106" t="s">
        <v>866</v>
      </c>
      <c r="B28" s="107"/>
      <c r="C28" s="108" t="s">
        <v>859</v>
      </c>
      <c r="D28" s="109" t="s">
        <v>880</v>
      </c>
      <c r="E28" s="109" t="s">
        <v>872</v>
      </c>
      <c r="F28" s="110" t="s">
        <v>867</v>
      </c>
      <c r="G28" s="111">
        <v>92965.3</v>
      </c>
      <c r="H28" s="111">
        <v>92855.3</v>
      </c>
      <c r="I28" s="111">
        <f t="shared" si="0"/>
        <v>99.8816762813652</v>
      </c>
      <c r="J28" s="75">
        <f>SUM('[1]ведомствен.2014'!G58)</f>
        <v>92965.29999999999</v>
      </c>
      <c r="K28" s="75">
        <f>SUM('[1]ведомствен.2014'!H58)</f>
        <v>92855.3</v>
      </c>
      <c r="M28" s="113">
        <f t="shared" si="1"/>
        <v>0</v>
      </c>
      <c r="Q28" s="112"/>
    </row>
    <row r="29" spans="1:17" ht="14.25">
      <c r="A29" s="106" t="s">
        <v>873</v>
      </c>
      <c r="B29" s="107"/>
      <c r="C29" s="108" t="s">
        <v>859</v>
      </c>
      <c r="D29" s="109" t="s">
        <v>880</v>
      </c>
      <c r="E29" s="109" t="s">
        <v>872</v>
      </c>
      <c r="F29" s="110" t="s">
        <v>874</v>
      </c>
      <c r="G29" s="115">
        <v>30.1</v>
      </c>
      <c r="H29" s="115">
        <v>30.1</v>
      </c>
      <c r="I29" s="111">
        <f t="shared" si="0"/>
        <v>100</v>
      </c>
      <c r="J29" s="75">
        <f>SUM('[1]ведомствен.2014'!G59)</f>
        <v>30.1</v>
      </c>
      <c r="K29" s="75">
        <f>SUM('[1]ведомствен.2014'!H59)</f>
        <v>30.1</v>
      </c>
      <c r="M29" s="113">
        <f t="shared" si="1"/>
        <v>0</v>
      </c>
      <c r="Q29" s="112"/>
    </row>
    <row r="30" spans="1:17" ht="42.75">
      <c r="A30" s="106" t="s">
        <v>881</v>
      </c>
      <c r="B30" s="107"/>
      <c r="C30" s="108" t="s">
        <v>859</v>
      </c>
      <c r="D30" s="109" t="s">
        <v>880</v>
      </c>
      <c r="E30" s="109" t="s">
        <v>882</v>
      </c>
      <c r="F30" s="110"/>
      <c r="G30" s="111">
        <f>SUM(G31:G32)</f>
        <v>1392.4</v>
      </c>
      <c r="H30" s="111">
        <f>SUM(H31:H32)</f>
        <v>1392.4</v>
      </c>
      <c r="I30" s="111">
        <f t="shared" si="0"/>
        <v>100</v>
      </c>
      <c r="K30" s="75"/>
      <c r="M30" s="113">
        <f t="shared" si="1"/>
        <v>1392.4</v>
      </c>
      <c r="Q30" s="112"/>
    </row>
    <row r="31" spans="1:17" ht="42.75">
      <c r="A31" s="106" t="s">
        <v>866</v>
      </c>
      <c r="B31" s="107"/>
      <c r="C31" s="108" t="s">
        <v>859</v>
      </c>
      <c r="D31" s="109" t="s">
        <v>880</v>
      </c>
      <c r="E31" s="109" t="s">
        <v>882</v>
      </c>
      <c r="F31" s="110" t="s">
        <v>867</v>
      </c>
      <c r="G31" s="111">
        <v>1366.4</v>
      </c>
      <c r="H31" s="111">
        <v>1366.4</v>
      </c>
      <c r="I31" s="111">
        <f t="shared" si="0"/>
        <v>100</v>
      </c>
      <c r="J31" s="75">
        <f>SUM('[1]ведомствен.2014'!G61)</f>
        <v>1366.4</v>
      </c>
      <c r="K31" s="75">
        <f>SUM('[1]ведомствен.2014'!H61)</f>
        <v>1366.4</v>
      </c>
      <c r="M31" s="113">
        <f t="shared" si="1"/>
        <v>0</v>
      </c>
      <c r="Q31" s="112"/>
    </row>
    <row r="32" spans="1:17" ht="14.25">
      <c r="A32" s="106" t="s">
        <v>873</v>
      </c>
      <c r="B32" s="107"/>
      <c r="C32" s="108" t="s">
        <v>859</v>
      </c>
      <c r="D32" s="109" t="s">
        <v>880</v>
      </c>
      <c r="E32" s="109" t="s">
        <v>882</v>
      </c>
      <c r="F32" s="110" t="s">
        <v>874</v>
      </c>
      <c r="G32" s="115">
        <v>26</v>
      </c>
      <c r="H32" s="115">
        <v>26</v>
      </c>
      <c r="I32" s="111">
        <f t="shared" si="0"/>
        <v>100</v>
      </c>
      <c r="J32" s="75">
        <f>SUM('[1]ведомствен.2014'!G62)</f>
        <v>26</v>
      </c>
      <c r="K32" s="75">
        <f>SUM('[1]ведомствен.2014'!H62)</f>
        <v>26</v>
      </c>
      <c r="M32" s="113">
        <f t="shared" si="1"/>
        <v>0</v>
      </c>
      <c r="Q32" s="112"/>
    </row>
    <row r="33" spans="1:17" ht="42.75">
      <c r="A33" s="106" t="s">
        <v>883</v>
      </c>
      <c r="B33" s="107"/>
      <c r="C33" s="108" t="s">
        <v>859</v>
      </c>
      <c r="D33" s="109" t="s">
        <v>880</v>
      </c>
      <c r="E33" s="109" t="s">
        <v>884</v>
      </c>
      <c r="F33" s="110"/>
      <c r="G33" s="111">
        <f>SUM(G34:G35)</f>
        <v>93.8</v>
      </c>
      <c r="H33" s="111">
        <f>SUM(H34:H35)</f>
        <v>93.8</v>
      </c>
      <c r="I33" s="111">
        <f t="shared" si="0"/>
        <v>100</v>
      </c>
      <c r="K33" s="75"/>
      <c r="M33" s="113">
        <f t="shared" si="1"/>
        <v>93.8</v>
      </c>
      <c r="Q33" s="112"/>
    </row>
    <row r="34" spans="1:17" ht="42.75">
      <c r="A34" s="106" t="s">
        <v>866</v>
      </c>
      <c r="B34" s="107"/>
      <c r="C34" s="108" t="s">
        <v>859</v>
      </c>
      <c r="D34" s="109" t="s">
        <v>880</v>
      </c>
      <c r="E34" s="109" t="s">
        <v>884</v>
      </c>
      <c r="F34" s="110" t="s">
        <v>867</v>
      </c>
      <c r="G34" s="111">
        <v>72.3</v>
      </c>
      <c r="H34" s="111">
        <v>72.3</v>
      </c>
      <c r="I34" s="111">
        <f t="shared" si="0"/>
        <v>100</v>
      </c>
      <c r="J34" s="75">
        <f>SUM('[1]ведомствен.2014'!G64)</f>
        <v>72.3</v>
      </c>
      <c r="K34" s="75">
        <f>SUM('[1]ведомствен.2014'!H64)</f>
        <v>72.3</v>
      </c>
      <c r="M34" s="113">
        <f t="shared" si="1"/>
        <v>0</v>
      </c>
      <c r="Q34" s="112"/>
    </row>
    <row r="35" spans="1:17" ht="14.25">
      <c r="A35" s="106" t="s">
        <v>873</v>
      </c>
      <c r="B35" s="107"/>
      <c r="C35" s="108" t="s">
        <v>859</v>
      </c>
      <c r="D35" s="109" t="s">
        <v>880</v>
      </c>
      <c r="E35" s="109" t="s">
        <v>884</v>
      </c>
      <c r="F35" s="110" t="s">
        <v>874</v>
      </c>
      <c r="G35" s="115">
        <v>21.5</v>
      </c>
      <c r="H35" s="115">
        <v>21.5</v>
      </c>
      <c r="I35" s="111">
        <f t="shared" si="0"/>
        <v>100</v>
      </c>
      <c r="J35" s="75">
        <f>SUM('[1]ведомствен.2014'!G65)</f>
        <v>21.5</v>
      </c>
      <c r="K35" s="75">
        <f>SUM('[1]ведомствен.2014'!H65)</f>
        <v>21.5</v>
      </c>
      <c r="M35" s="113">
        <f t="shared" si="1"/>
        <v>0</v>
      </c>
      <c r="Q35" s="112"/>
    </row>
    <row r="36" spans="1:17" ht="28.5">
      <c r="A36" s="116" t="s">
        <v>885</v>
      </c>
      <c r="B36" s="117"/>
      <c r="C36" s="118" t="s">
        <v>859</v>
      </c>
      <c r="D36" s="119" t="s">
        <v>880</v>
      </c>
      <c r="E36" s="119" t="s">
        <v>886</v>
      </c>
      <c r="F36" s="114"/>
      <c r="G36" s="111">
        <f>SUM(G37:G38)</f>
        <v>179.6</v>
      </c>
      <c r="H36" s="111">
        <f>SUM(H37:H38)</f>
        <v>179.6</v>
      </c>
      <c r="I36" s="111">
        <f t="shared" si="0"/>
        <v>100</v>
      </c>
      <c r="K36" s="75"/>
      <c r="M36" s="113">
        <f t="shared" si="1"/>
        <v>179.6</v>
      </c>
      <c r="Q36" s="112"/>
    </row>
    <row r="37" spans="1:17" ht="42.75">
      <c r="A37" s="106" t="s">
        <v>866</v>
      </c>
      <c r="B37" s="107"/>
      <c r="C37" s="108" t="s">
        <v>859</v>
      </c>
      <c r="D37" s="109" t="s">
        <v>880</v>
      </c>
      <c r="E37" s="119" t="s">
        <v>886</v>
      </c>
      <c r="F37" s="110" t="s">
        <v>867</v>
      </c>
      <c r="G37" s="111">
        <v>140</v>
      </c>
      <c r="H37" s="111">
        <v>140</v>
      </c>
      <c r="I37" s="111">
        <f t="shared" si="0"/>
        <v>100</v>
      </c>
      <c r="J37" s="75">
        <f>SUM('[1]ведомствен.2014'!G67)</f>
        <v>140</v>
      </c>
      <c r="K37" s="75">
        <f>SUM('[1]ведомствен.2014'!H67)</f>
        <v>140</v>
      </c>
      <c r="M37" s="113">
        <f t="shared" si="1"/>
        <v>0</v>
      </c>
      <c r="Q37" s="112"/>
    </row>
    <row r="38" spans="1:17" ht="14.25">
      <c r="A38" s="106" t="s">
        <v>873</v>
      </c>
      <c r="B38" s="107"/>
      <c r="C38" s="108" t="s">
        <v>859</v>
      </c>
      <c r="D38" s="109" t="s">
        <v>880</v>
      </c>
      <c r="E38" s="119" t="s">
        <v>886</v>
      </c>
      <c r="F38" s="110" t="s">
        <v>874</v>
      </c>
      <c r="G38" s="115">
        <v>39.6</v>
      </c>
      <c r="H38" s="115">
        <v>39.6</v>
      </c>
      <c r="I38" s="111">
        <f t="shared" si="0"/>
        <v>100</v>
      </c>
      <c r="J38" s="75">
        <f>SUM('[1]ведомствен.2014'!G68)</f>
        <v>39.6</v>
      </c>
      <c r="K38" s="75">
        <f>SUM('[1]ведомствен.2014'!H68)</f>
        <v>39.6</v>
      </c>
      <c r="M38" s="113">
        <f t="shared" si="1"/>
        <v>0</v>
      </c>
      <c r="Q38" s="112"/>
    </row>
    <row r="39" spans="1:17" ht="28.5">
      <c r="A39" s="116" t="s">
        <v>887</v>
      </c>
      <c r="B39" s="117"/>
      <c r="C39" s="118" t="s">
        <v>859</v>
      </c>
      <c r="D39" s="119" t="s">
        <v>880</v>
      </c>
      <c r="E39" s="119" t="s">
        <v>888</v>
      </c>
      <c r="F39" s="114"/>
      <c r="G39" s="111">
        <f>SUM(G40:G41)</f>
        <v>357.70000000000005</v>
      </c>
      <c r="H39" s="111">
        <f>SUM(H40:H41)</f>
        <v>357.70000000000005</v>
      </c>
      <c r="I39" s="111">
        <f t="shared" si="0"/>
        <v>100</v>
      </c>
      <c r="J39"/>
      <c r="M39" s="113">
        <f t="shared" si="1"/>
        <v>357.70000000000005</v>
      </c>
      <c r="Q39" s="112"/>
    </row>
    <row r="40" spans="1:17" ht="42.75">
      <c r="A40" s="106" t="s">
        <v>866</v>
      </c>
      <c r="B40" s="107"/>
      <c r="C40" s="108" t="s">
        <v>859</v>
      </c>
      <c r="D40" s="109" t="s">
        <v>880</v>
      </c>
      <c r="E40" s="119" t="s">
        <v>888</v>
      </c>
      <c r="F40" s="110" t="s">
        <v>867</v>
      </c>
      <c r="G40" s="111">
        <v>288.8</v>
      </c>
      <c r="H40" s="111">
        <v>288.8</v>
      </c>
      <c r="I40" s="111">
        <f t="shared" si="0"/>
        <v>100</v>
      </c>
      <c r="J40" s="75">
        <f>SUM('[1]ведомствен.2014'!G70)</f>
        <v>288.8</v>
      </c>
      <c r="K40" s="75">
        <f>SUM('[1]ведомствен.2014'!H70)</f>
        <v>288.8</v>
      </c>
      <c r="M40" s="113">
        <f t="shared" si="1"/>
        <v>0</v>
      </c>
      <c r="Q40" s="112"/>
    </row>
    <row r="41" spans="1:17" ht="14.25">
      <c r="A41" s="106" t="s">
        <v>873</v>
      </c>
      <c r="B41" s="107"/>
      <c r="C41" s="108" t="s">
        <v>859</v>
      </c>
      <c r="D41" s="109" t="s">
        <v>880</v>
      </c>
      <c r="E41" s="119" t="s">
        <v>888</v>
      </c>
      <c r="F41" s="110" t="s">
        <v>874</v>
      </c>
      <c r="G41" s="115">
        <v>68.9</v>
      </c>
      <c r="H41" s="115">
        <v>68.9</v>
      </c>
      <c r="I41" s="111">
        <f t="shared" si="0"/>
        <v>100</v>
      </c>
      <c r="J41" s="75">
        <f>SUM('[1]ведомствен.2014'!G71)</f>
        <v>68.9</v>
      </c>
      <c r="K41" s="75">
        <f>SUM('[1]ведомствен.2014'!H71)</f>
        <v>68.9</v>
      </c>
      <c r="M41" s="113">
        <f t="shared" si="1"/>
        <v>0</v>
      </c>
      <c r="Q41" s="112"/>
    </row>
    <row r="42" spans="1:17" ht="28.5">
      <c r="A42" s="106" t="s">
        <v>889</v>
      </c>
      <c r="B42" s="107"/>
      <c r="C42" s="108" t="s">
        <v>871</v>
      </c>
      <c r="D42" s="109" t="s">
        <v>880</v>
      </c>
      <c r="E42" s="109" t="s">
        <v>890</v>
      </c>
      <c r="F42" s="114"/>
      <c r="G42" s="111">
        <f>SUM(G43)</f>
        <v>1286.5</v>
      </c>
      <c r="H42" s="111">
        <f>SUM(H43)</f>
        <v>1267.5</v>
      </c>
      <c r="I42" s="111">
        <f t="shared" si="0"/>
        <v>98.52312475709289</v>
      </c>
      <c r="J42"/>
      <c r="M42" s="113">
        <f t="shared" si="1"/>
        <v>1267.5</v>
      </c>
      <c r="Q42" s="112"/>
    </row>
    <row r="43" spans="1:17" ht="42" customHeight="1">
      <c r="A43" s="106" t="s">
        <v>866</v>
      </c>
      <c r="B43" s="107"/>
      <c r="C43" s="108" t="s">
        <v>859</v>
      </c>
      <c r="D43" s="109" t="s">
        <v>880</v>
      </c>
      <c r="E43" s="109" t="s">
        <v>890</v>
      </c>
      <c r="F43" s="110" t="s">
        <v>867</v>
      </c>
      <c r="G43" s="111">
        <v>1286.5</v>
      </c>
      <c r="H43" s="111">
        <v>1267.5</v>
      </c>
      <c r="I43" s="111">
        <f t="shared" si="0"/>
        <v>98.52312475709289</v>
      </c>
      <c r="J43" s="75">
        <f>SUM('[1]ведомствен.2014'!G73)</f>
        <v>1286.5</v>
      </c>
      <c r="K43" s="75">
        <f>SUM('[1]ведомствен.2014'!H73)</f>
        <v>1267.5</v>
      </c>
      <c r="M43" s="113">
        <f t="shared" si="1"/>
        <v>0</v>
      </c>
      <c r="Q43" s="112"/>
    </row>
    <row r="44" spans="1:17" ht="14.25" hidden="1">
      <c r="A44" s="106" t="s">
        <v>891</v>
      </c>
      <c r="B44" s="107"/>
      <c r="C44" s="108" t="s">
        <v>859</v>
      </c>
      <c r="D44" s="109" t="s">
        <v>892</v>
      </c>
      <c r="E44" s="109"/>
      <c r="F44" s="114"/>
      <c r="G44" s="115">
        <f>SUM(G45)</f>
        <v>0</v>
      </c>
      <c r="H44" s="115">
        <f>SUM(H45)</f>
        <v>0</v>
      </c>
      <c r="I44" s="111" t="e">
        <f t="shared" si="0"/>
        <v>#DIV/0!</v>
      </c>
      <c r="J44"/>
      <c r="M44" s="113">
        <f t="shared" si="1"/>
        <v>0</v>
      </c>
      <c r="Q44" s="112"/>
    </row>
    <row r="45" spans="1:17" ht="42.75" hidden="1">
      <c r="A45" s="120" t="s">
        <v>893</v>
      </c>
      <c r="B45" s="107"/>
      <c r="C45" s="108" t="s">
        <v>859</v>
      </c>
      <c r="D45" s="109" t="s">
        <v>892</v>
      </c>
      <c r="E45" s="109" t="s">
        <v>894</v>
      </c>
      <c r="F45" s="114"/>
      <c r="G45" s="115">
        <f>SUM(G46)</f>
        <v>0</v>
      </c>
      <c r="H45" s="115">
        <f>SUM(H46)</f>
        <v>0</v>
      </c>
      <c r="I45" s="111" t="e">
        <f t="shared" si="0"/>
        <v>#DIV/0!</v>
      </c>
      <c r="J45"/>
      <c r="M45" s="113">
        <f t="shared" si="1"/>
        <v>0</v>
      </c>
      <c r="Q45" s="112"/>
    </row>
    <row r="46" spans="1:17" ht="14.25" hidden="1">
      <c r="A46" s="106" t="s">
        <v>877</v>
      </c>
      <c r="B46" s="107"/>
      <c r="C46" s="108" t="s">
        <v>859</v>
      </c>
      <c r="D46" s="109" t="s">
        <v>892</v>
      </c>
      <c r="E46" s="109" t="s">
        <v>894</v>
      </c>
      <c r="F46" s="110" t="s">
        <v>878</v>
      </c>
      <c r="G46" s="115"/>
      <c r="H46" s="115"/>
      <c r="I46" s="111" t="e">
        <f t="shared" si="0"/>
        <v>#DIV/0!</v>
      </c>
      <c r="J46" s="75">
        <f>SUM('[1]ведомствен.2014'!G76)</f>
        <v>0</v>
      </c>
      <c r="K46" s="75">
        <f>SUM('[1]ведомствен.2014'!H76)</f>
        <v>0</v>
      </c>
      <c r="M46" s="113">
        <f t="shared" si="1"/>
        <v>0</v>
      </c>
      <c r="Q46" s="112"/>
    </row>
    <row r="47" spans="1:17" s="121" customFormat="1" ht="42.75">
      <c r="A47" s="106" t="s">
        <v>895</v>
      </c>
      <c r="B47" s="107"/>
      <c r="C47" s="108" t="s">
        <v>859</v>
      </c>
      <c r="D47" s="109" t="s">
        <v>896</v>
      </c>
      <c r="E47" s="109"/>
      <c r="F47" s="110"/>
      <c r="G47" s="111">
        <f>SUM(G48)</f>
        <v>24571.100000000002</v>
      </c>
      <c r="H47" s="111">
        <f>SUM(H48)</f>
        <v>24568.8</v>
      </c>
      <c r="I47" s="111">
        <f t="shared" si="0"/>
        <v>99.99063940971303</v>
      </c>
      <c r="M47" s="113">
        <f t="shared" si="1"/>
        <v>24568.8</v>
      </c>
      <c r="Q47" s="112"/>
    </row>
    <row r="48" spans="1:17" s="121" customFormat="1" ht="42.75">
      <c r="A48" s="106" t="s">
        <v>862</v>
      </c>
      <c r="B48" s="107"/>
      <c r="C48" s="108" t="s">
        <v>859</v>
      </c>
      <c r="D48" s="109" t="s">
        <v>896</v>
      </c>
      <c r="E48" s="109" t="s">
        <v>863</v>
      </c>
      <c r="F48" s="110"/>
      <c r="G48" s="111">
        <f>SUM(G49)+G52+G55</f>
        <v>24571.100000000002</v>
      </c>
      <c r="H48" s="111">
        <f>SUM(H49)+H52+H55</f>
        <v>24568.8</v>
      </c>
      <c r="I48" s="111">
        <f t="shared" si="0"/>
        <v>99.99063940971303</v>
      </c>
      <c r="M48" s="113">
        <f t="shared" si="1"/>
        <v>24568.8</v>
      </c>
      <c r="Q48" s="112"/>
    </row>
    <row r="49" spans="1:17" s="121" customFormat="1" ht="14.25">
      <c r="A49" s="106" t="s">
        <v>870</v>
      </c>
      <c r="B49" s="107"/>
      <c r="C49" s="108" t="s">
        <v>859</v>
      </c>
      <c r="D49" s="109" t="s">
        <v>896</v>
      </c>
      <c r="E49" s="109" t="s">
        <v>872</v>
      </c>
      <c r="F49" s="110"/>
      <c r="G49" s="111">
        <f>SUM(G50+G51)</f>
        <v>6841.6</v>
      </c>
      <c r="H49" s="111">
        <f>SUM(H50+H51)</f>
        <v>6839.3</v>
      </c>
      <c r="I49" s="111">
        <f t="shared" si="0"/>
        <v>99.96638213283443</v>
      </c>
      <c r="M49" s="113">
        <f t="shared" si="1"/>
        <v>6839.3</v>
      </c>
      <c r="Q49" s="112"/>
    </row>
    <row r="50" spans="1:17" s="121" customFormat="1" ht="42.75">
      <c r="A50" s="106" t="s">
        <v>866</v>
      </c>
      <c r="B50" s="107"/>
      <c r="C50" s="108" t="s">
        <v>871</v>
      </c>
      <c r="D50" s="109" t="s">
        <v>896</v>
      </c>
      <c r="E50" s="109" t="s">
        <v>872</v>
      </c>
      <c r="F50" s="122" t="s">
        <v>867</v>
      </c>
      <c r="G50" s="111">
        <v>6831.6</v>
      </c>
      <c r="H50" s="111">
        <v>6829.3</v>
      </c>
      <c r="I50" s="111">
        <f t="shared" si="0"/>
        <v>99.96633292347326</v>
      </c>
      <c r="J50" s="123">
        <f>SUM('[1]ведомствен.2014'!G39+'[1]ведомствен.2014'!G345)</f>
        <v>6831.6</v>
      </c>
      <c r="K50" s="123">
        <f>SUM('[1]ведомствен.2014'!H39+'[1]ведомствен.2014'!H345)</f>
        <v>6829.3</v>
      </c>
      <c r="M50" s="113">
        <f t="shared" si="1"/>
        <v>0</v>
      </c>
      <c r="Q50" s="112"/>
    </row>
    <row r="51" spans="1:17" s="121" customFormat="1" ht="14.25">
      <c r="A51" s="106" t="s">
        <v>873</v>
      </c>
      <c r="B51" s="107"/>
      <c r="C51" s="108" t="s">
        <v>859</v>
      </c>
      <c r="D51" s="109" t="s">
        <v>896</v>
      </c>
      <c r="E51" s="109" t="s">
        <v>872</v>
      </c>
      <c r="F51" s="110" t="s">
        <v>874</v>
      </c>
      <c r="G51" s="115">
        <v>10</v>
      </c>
      <c r="H51" s="115">
        <v>10</v>
      </c>
      <c r="I51" s="111">
        <f t="shared" si="0"/>
        <v>100</v>
      </c>
      <c r="J51" s="123">
        <f>SUM('[1]ведомствен.2014'!G40+'[1]ведомствен.2014'!G346)</f>
        <v>10</v>
      </c>
      <c r="K51" s="123">
        <f>SUM('[1]ведомствен.2014'!H40+'[1]ведомствен.2014'!H346)</f>
        <v>10</v>
      </c>
      <c r="M51" s="113">
        <f t="shared" si="1"/>
        <v>0</v>
      </c>
      <c r="Q51" s="112"/>
    </row>
    <row r="52" spans="1:17" ht="28.5">
      <c r="A52" s="106" t="s">
        <v>897</v>
      </c>
      <c r="B52" s="107"/>
      <c r="C52" s="108" t="s">
        <v>871</v>
      </c>
      <c r="D52" s="109" t="s">
        <v>896</v>
      </c>
      <c r="E52" s="109" t="s">
        <v>898</v>
      </c>
      <c r="F52" s="110"/>
      <c r="G52" s="111">
        <f>SUM(G53:G54)</f>
        <v>16352.8</v>
      </c>
      <c r="H52" s="111">
        <f>SUM(H53:H54)</f>
        <v>16352.8</v>
      </c>
      <c r="I52" s="111">
        <f t="shared" si="0"/>
        <v>100</v>
      </c>
      <c r="J52"/>
      <c r="M52" s="113">
        <f t="shared" si="1"/>
        <v>16352.8</v>
      </c>
      <c r="Q52" s="112"/>
    </row>
    <row r="53" spans="1:17" s="74" customFormat="1" ht="42.75">
      <c r="A53" s="106" t="s">
        <v>866</v>
      </c>
      <c r="B53" s="107"/>
      <c r="C53" s="108" t="s">
        <v>871</v>
      </c>
      <c r="D53" s="109" t="s">
        <v>896</v>
      </c>
      <c r="E53" s="109" t="s">
        <v>898</v>
      </c>
      <c r="F53" s="122" t="s">
        <v>867</v>
      </c>
      <c r="G53" s="111">
        <v>15988.8</v>
      </c>
      <c r="H53" s="111">
        <v>15988.8</v>
      </c>
      <c r="I53" s="111">
        <f t="shared" si="0"/>
        <v>100</v>
      </c>
      <c r="J53" s="123">
        <f>SUM('[1]ведомствен.2014'!G348)</f>
        <v>15988.8</v>
      </c>
      <c r="K53" s="123">
        <f>SUM('[1]ведомствен.2014'!H348)</f>
        <v>15988.8</v>
      </c>
      <c r="M53" s="113">
        <f t="shared" si="1"/>
        <v>0</v>
      </c>
      <c r="Q53" s="112"/>
    </row>
    <row r="54" spans="1:17" s="74" customFormat="1" ht="14.25">
      <c r="A54" s="124" t="s">
        <v>873</v>
      </c>
      <c r="B54" s="125"/>
      <c r="C54" s="108" t="s">
        <v>871</v>
      </c>
      <c r="D54" s="109" t="s">
        <v>896</v>
      </c>
      <c r="E54" s="109" t="s">
        <v>898</v>
      </c>
      <c r="F54" s="122" t="s">
        <v>874</v>
      </c>
      <c r="G54" s="126">
        <v>364</v>
      </c>
      <c r="H54" s="126">
        <v>364</v>
      </c>
      <c r="I54" s="111">
        <f t="shared" si="0"/>
        <v>100</v>
      </c>
      <c r="J54" s="123">
        <f>SUM('[1]ведомствен.2014'!G349)</f>
        <v>364</v>
      </c>
      <c r="K54" s="123">
        <f>SUM('[1]ведомствен.2014'!H349)</f>
        <v>364</v>
      </c>
      <c r="M54" s="113">
        <f t="shared" si="1"/>
        <v>0</v>
      </c>
      <c r="Q54" s="112"/>
    </row>
    <row r="55" spans="1:17" ht="28.5">
      <c r="A55" s="106" t="s">
        <v>899</v>
      </c>
      <c r="B55" s="107"/>
      <c r="C55" s="108" t="s">
        <v>871</v>
      </c>
      <c r="D55" s="109" t="s">
        <v>896</v>
      </c>
      <c r="E55" s="109" t="s">
        <v>900</v>
      </c>
      <c r="F55" s="122"/>
      <c r="G55" s="111">
        <f>SUM(G56)</f>
        <v>1376.7</v>
      </c>
      <c r="H55" s="111">
        <f>SUM(H56)</f>
        <v>1376.7</v>
      </c>
      <c r="I55" s="111">
        <f t="shared" si="0"/>
        <v>100</v>
      </c>
      <c r="J55"/>
      <c r="M55" s="113">
        <f t="shared" si="1"/>
        <v>1376.7</v>
      </c>
      <c r="Q55" s="112"/>
    </row>
    <row r="56" spans="1:17" ht="42.75">
      <c r="A56" s="106" t="s">
        <v>866</v>
      </c>
      <c r="B56" s="107"/>
      <c r="C56" s="108" t="s">
        <v>871</v>
      </c>
      <c r="D56" s="109" t="s">
        <v>896</v>
      </c>
      <c r="E56" s="109" t="s">
        <v>900</v>
      </c>
      <c r="F56" s="110" t="s">
        <v>867</v>
      </c>
      <c r="G56" s="111">
        <v>1376.7</v>
      </c>
      <c r="H56" s="111">
        <v>1376.7</v>
      </c>
      <c r="I56" s="111">
        <f t="shared" si="0"/>
        <v>100</v>
      </c>
      <c r="J56" s="75">
        <f>SUM('[1]ведомствен.2014'!G42)</f>
        <v>1376.7</v>
      </c>
      <c r="K56" s="75">
        <f>SUM('[1]ведомствен.2014'!H42)</f>
        <v>1376.7</v>
      </c>
      <c r="M56" s="113">
        <f t="shared" si="1"/>
        <v>0</v>
      </c>
      <c r="Q56" s="112"/>
    </row>
    <row r="57" spans="1:17" ht="14.25" hidden="1">
      <c r="A57" s="116" t="s">
        <v>901</v>
      </c>
      <c r="B57" s="117"/>
      <c r="C57" s="118" t="s">
        <v>859</v>
      </c>
      <c r="D57" s="119" t="s">
        <v>902</v>
      </c>
      <c r="E57" s="119"/>
      <c r="F57" s="114"/>
      <c r="G57" s="115">
        <f>SUM(G58)</f>
        <v>0</v>
      </c>
      <c r="H57" s="115">
        <f>SUM(H58)</f>
        <v>0</v>
      </c>
      <c r="I57" s="111" t="e">
        <f t="shared" si="0"/>
        <v>#DIV/0!</v>
      </c>
      <c r="J57"/>
      <c r="M57" s="113">
        <f t="shared" si="1"/>
        <v>0</v>
      </c>
      <c r="Q57" s="112"/>
    </row>
    <row r="58" spans="1:17" ht="14.25" hidden="1">
      <c r="A58" s="116" t="s">
        <v>901</v>
      </c>
      <c r="B58" s="117"/>
      <c r="C58" s="118" t="s">
        <v>859</v>
      </c>
      <c r="D58" s="119" t="s">
        <v>902</v>
      </c>
      <c r="E58" s="119" t="s">
        <v>903</v>
      </c>
      <c r="F58" s="114"/>
      <c r="G58" s="115">
        <f>SUM(G59+G61)</f>
        <v>0</v>
      </c>
      <c r="H58" s="115">
        <f>SUM(H59+H61)</f>
        <v>0</v>
      </c>
      <c r="I58" s="111" t="e">
        <f t="shared" si="0"/>
        <v>#DIV/0!</v>
      </c>
      <c r="J58"/>
      <c r="M58" s="113">
        <f t="shared" si="1"/>
        <v>0</v>
      </c>
      <c r="Q58" s="112"/>
    </row>
    <row r="59" spans="1:17" ht="28.5" hidden="1">
      <c r="A59" s="106" t="s">
        <v>904</v>
      </c>
      <c r="B59" s="117"/>
      <c r="C59" s="118" t="s">
        <v>859</v>
      </c>
      <c r="D59" s="119" t="s">
        <v>902</v>
      </c>
      <c r="E59" s="119" t="s">
        <v>905</v>
      </c>
      <c r="F59" s="114"/>
      <c r="G59" s="115">
        <f>SUM(G60:G60)</f>
        <v>0</v>
      </c>
      <c r="H59" s="115">
        <f>SUM(H60:H60)</f>
        <v>0</v>
      </c>
      <c r="I59" s="111" t="e">
        <f t="shared" si="0"/>
        <v>#DIV/0!</v>
      </c>
      <c r="J59"/>
      <c r="M59" s="113">
        <f t="shared" si="1"/>
        <v>0</v>
      </c>
      <c r="Q59" s="112"/>
    </row>
    <row r="60" spans="1:17" ht="14.25" hidden="1">
      <c r="A60" s="106" t="s">
        <v>877</v>
      </c>
      <c r="B60" s="117"/>
      <c r="C60" s="118" t="s">
        <v>859</v>
      </c>
      <c r="D60" s="119" t="s">
        <v>902</v>
      </c>
      <c r="E60" s="119" t="s">
        <v>905</v>
      </c>
      <c r="F60" s="114" t="s">
        <v>878</v>
      </c>
      <c r="G60" s="115"/>
      <c r="H60" s="115"/>
      <c r="I60" s="111" t="e">
        <f t="shared" si="0"/>
        <v>#DIV/0!</v>
      </c>
      <c r="J60"/>
      <c r="M60" s="113">
        <f t="shared" si="1"/>
        <v>0</v>
      </c>
      <c r="Q60" s="112"/>
    </row>
    <row r="61" spans="1:17" ht="14.25" hidden="1">
      <c r="A61" s="106" t="s">
        <v>906</v>
      </c>
      <c r="B61" s="117"/>
      <c r="C61" s="118" t="s">
        <v>859</v>
      </c>
      <c r="D61" s="119" t="s">
        <v>902</v>
      </c>
      <c r="E61" s="119" t="s">
        <v>907</v>
      </c>
      <c r="F61" s="114"/>
      <c r="G61" s="115">
        <f>SUM(G62)</f>
        <v>0</v>
      </c>
      <c r="H61" s="115">
        <f>SUM(H62)</f>
        <v>0</v>
      </c>
      <c r="I61" s="111" t="e">
        <f t="shared" si="0"/>
        <v>#DIV/0!</v>
      </c>
      <c r="J61"/>
      <c r="M61" s="113">
        <f t="shared" si="1"/>
        <v>0</v>
      </c>
      <c r="Q61" s="112"/>
    </row>
    <row r="62" spans="1:17" ht="14.25" hidden="1">
      <c r="A62" s="106" t="s">
        <v>877</v>
      </c>
      <c r="B62" s="117"/>
      <c r="C62" s="118" t="s">
        <v>859</v>
      </c>
      <c r="D62" s="119" t="s">
        <v>902</v>
      </c>
      <c r="E62" s="119" t="s">
        <v>907</v>
      </c>
      <c r="F62" s="114" t="s">
        <v>878</v>
      </c>
      <c r="G62" s="115"/>
      <c r="H62" s="115"/>
      <c r="I62" s="111" t="e">
        <f t="shared" si="0"/>
        <v>#DIV/0!</v>
      </c>
      <c r="J62"/>
      <c r="M62" s="113">
        <f t="shared" si="1"/>
        <v>0</v>
      </c>
      <c r="Q62" s="112"/>
    </row>
    <row r="63" spans="1:17" s="121" customFormat="1" ht="14.25">
      <c r="A63" s="106" t="s">
        <v>908</v>
      </c>
      <c r="B63" s="107"/>
      <c r="C63" s="108" t="s">
        <v>859</v>
      </c>
      <c r="D63" s="109" t="s">
        <v>909</v>
      </c>
      <c r="E63" s="109"/>
      <c r="F63" s="110"/>
      <c r="G63" s="111">
        <f>SUM(G64)</f>
        <v>70.9</v>
      </c>
      <c r="H63" s="111">
        <f>SUM(H64)</f>
        <v>0</v>
      </c>
      <c r="I63" s="111">
        <f t="shared" si="0"/>
        <v>0</v>
      </c>
      <c r="M63" s="113">
        <f t="shared" si="1"/>
        <v>0</v>
      </c>
      <c r="Q63" s="112"/>
    </row>
    <row r="64" spans="1:17" s="121" customFormat="1" ht="14.25">
      <c r="A64" s="106" t="s">
        <v>910</v>
      </c>
      <c r="B64" s="107"/>
      <c r="C64" s="108" t="s">
        <v>859</v>
      </c>
      <c r="D64" s="109" t="s">
        <v>909</v>
      </c>
      <c r="E64" s="109" t="s">
        <v>911</v>
      </c>
      <c r="F64" s="110"/>
      <c r="G64" s="111">
        <f>SUM(G65)</f>
        <v>70.9</v>
      </c>
      <c r="H64" s="111">
        <f>SUM(H65)</f>
        <v>0</v>
      </c>
      <c r="I64" s="111">
        <f t="shared" si="0"/>
        <v>0</v>
      </c>
      <c r="M64" s="113">
        <f t="shared" si="1"/>
        <v>0</v>
      </c>
      <c r="Q64" s="112"/>
    </row>
    <row r="65" spans="1:17" s="121" customFormat="1" ht="14.25">
      <c r="A65" s="106" t="s">
        <v>912</v>
      </c>
      <c r="B65" s="107"/>
      <c r="C65" s="108" t="s">
        <v>859</v>
      </c>
      <c r="D65" s="109" t="s">
        <v>909</v>
      </c>
      <c r="E65" s="109" t="s">
        <v>911</v>
      </c>
      <c r="F65" s="110" t="s">
        <v>913</v>
      </c>
      <c r="G65" s="111">
        <v>70.9</v>
      </c>
      <c r="H65" s="111"/>
      <c r="I65" s="111">
        <f t="shared" si="0"/>
        <v>0</v>
      </c>
      <c r="J65" s="121">
        <f>SUM('[1]ведомствен.2014'!G352)</f>
        <v>70.89999999999999</v>
      </c>
      <c r="K65" s="121">
        <f>SUM('[1]ведомствен.2014'!H352)</f>
        <v>0</v>
      </c>
      <c r="M65" s="113">
        <f t="shared" si="1"/>
        <v>0</v>
      </c>
      <c r="Q65" s="112"/>
    </row>
    <row r="66" spans="1:17" ht="14.25">
      <c r="A66" s="106" t="s">
        <v>914</v>
      </c>
      <c r="B66" s="107"/>
      <c r="C66" s="108" t="s">
        <v>859</v>
      </c>
      <c r="D66" s="109" t="s">
        <v>915</v>
      </c>
      <c r="E66" s="109"/>
      <c r="F66" s="114"/>
      <c r="G66" s="111">
        <f>SUM(G69+G82)+G67</f>
        <v>51719</v>
      </c>
      <c r="H66" s="111">
        <f>SUM(H69+H82)+H67</f>
        <v>51114.100000000006</v>
      </c>
      <c r="I66" s="111">
        <f t="shared" si="0"/>
        <v>98.83041048744177</v>
      </c>
      <c r="J66"/>
      <c r="M66" s="113">
        <f t="shared" si="1"/>
        <v>51114.100000000006</v>
      </c>
      <c r="Q66" s="112"/>
    </row>
    <row r="67" spans="1:17" ht="14.25">
      <c r="A67" s="124" t="s">
        <v>910</v>
      </c>
      <c r="B67" s="127"/>
      <c r="C67" s="108" t="s">
        <v>859</v>
      </c>
      <c r="D67" s="109" t="s">
        <v>915</v>
      </c>
      <c r="E67" s="109" t="s">
        <v>911</v>
      </c>
      <c r="F67" s="110"/>
      <c r="G67" s="126">
        <f>SUM(G68)</f>
        <v>100</v>
      </c>
      <c r="H67" s="126">
        <f>SUM(H68)</f>
        <v>100</v>
      </c>
      <c r="I67" s="111">
        <f t="shared" si="0"/>
        <v>100</v>
      </c>
      <c r="J67"/>
      <c r="M67" s="113">
        <f t="shared" si="1"/>
        <v>100</v>
      </c>
      <c r="Q67" s="112"/>
    </row>
    <row r="68" spans="1:17" ht="14.25">
      <c r="A68" s="124" t="s">
        <v>873</v>
      </c>
      <c r="B68" s="127"/>
      <c r="C68" s="108" t="s">
        <v>859</v>
      </c>
      <c r="D68" s="109" t="s">
        <v>915</v>
      </c>
      <c r="E68" s="109" t="s">
        <v>911</v>
      </c>
      <c r="F68" s="128" t="s">
        <v>874</v>
      </c>
      <c r="G68" s="126">
        <v>100</v>
      </c>
      <c r="H68" s="126">
        <v>100</v>
      </c>
      <c r="I68" s="111">
        <f t="shared" si="0"/>
        <v>100</v>
      </c>
      <c r="J68">
        <f>SUM('[1]ведомствен.2014'!G79)</f>
        <v>100</v>
      </c>
      <c r="K68">
        <f>SUM('[1]ведомствен.2014'!H79)</f>
        <v>100</v>
      </c>
      <c r="M68" s="113">
        <f t="shared" si="1"/>
        <v>0</v>
      </c>
      <c r="Q68" s="112"/>
    </row>
    <row r="69" spans="1:17" ht="28.5">
      <c r="A69" s="116" t="s">
        <v>916</v>
      </c>
      <c r="B69" s="129"/>
      <c r="C69" s="130" t="s">
        <v>859</v>
      </c>
      <c r="D69" s="131" t="s">
        <v>915</v>
      </c>
      <c r="E69" s="131" t="s">
        <v>917</v>
      </c>
      <c r="F69" s="132"/>
      <c r="G69" s="133">
        <f>G70+G73+G75+G78</f>
        <v>49015</v>
      </c>
      <c r="H69" s="133">
        <f>H70+H73+H75+H78</f>
        <v>48410.100000000006</v>
      </c>
      <c r="I69" s="111">
        <f t="shared" si="0"/>
        <v>98.7658879934714</v>
      </c>
      <c r="J69"/>
      <c r="M69" s="113">
        <f t="shared" si="1"/>
        <v>48410.100000000006</v>
      </c>
      <c r="Q69" s="112"/>
    </row>
    <row r="70" spans="1:17" ht="14.25">
      <c r="A70" s="116" t="s">
        <v>918</v>
      </c>
      <c r="B70" s="134"/>
      <c r="C70" s="130" t="s">
        <v>859</v>
      </c>
      <c r="D70" s="131" t="s">
        <v>915</v>
      </c>
      <c r="E70" s="131" t="s">
        <v>919</v>
      </c>
      <c r="F70" s="135"/>
      <c r="G70" s="133">
        <f>G71+G72</f>
        <v>3703.2</v>
      </c>
      <c r="H70" s="133">
        <f>H71+H72</f>
        <v>3609.9</v>
      </c>
      <c r="I70" s="111">
        <f t="shared" si="0"/>
        <v>97.4805573558004</v>
      </c>
      <c r="J70"/>
      <c r="M70" s="113">
        <f t="shared" si="1"/>
        <v>3609.9</v>
      </c>
      <c r="Q70" s="112"/>
    </row>
    <row r="71" spans="1:17" ht="14.25">
      <c r="A71" s="116" t="s">
        <v>873</v>
      </c>
      <c r="B71" s="134"/>
      <c r="C71" s="130" t="s">
        <v>859</v>
      </c>
      <c r="D71" s="131" t="s">
        <v>915</v>
      </c>
      <c r="E71" s="131" t="s">
        <v>919</v>
      </c>
      <c r="F71" s="135" t="s">
        <v>874</v>
      </c>
      <c r="G71" s="133">
        <v>3584.2</v>
      </c>
      <c r="H71" s="133">
        <v>3491</v>
      </c>
      <c r="I71" s="111">
        <f t="shared" si="0"/>
        <v>97.39969867752916</v>
      </c>
      <c r="J71" s="75">
        <f>SUM('[1]ведомствен.2014'!G26+'[1]ведомствен.2014'!G46+'[1]ведомствен.2014'!G82+'[1]ведомствен.2014'!G356)</f>
        <v>3584.2</v>
      </c>
      <c r="K71" s="75">
        <f>SUM('[1]ведомствен.2014'!H26+'[1]ведомствен.2014'!H46+'[1]ведомствен.2014'!H82+'[1]ведомствен.2014'!H356)</f>
        <v>3490.9999999999995</v>
      </c>
      <c r="M71" s="113">
        <f t="shared" si="1"/>
        <v>4.547473508864641E-13</v>
      </c>
      <c r="Q71" s="112"/>
    </row>
    <row r="72" spans="1:17" ht="14.25">
      <c r="A72" s="116" t="s">
        <v>912</v>
      </c>
      <c r="B72" s="134"/>
      <c r="C72" s="130" t="s">
        <v>859</v>
      </c>
      <c r="D72" s="131" t="s">
        <v>915</v>
      </c>
      <c r="E72" s="131" t="s">
        <v>919</v>
      </c>
      <c r="F72" s="135" t="s">
        <v>913</v>
      </c>
      <c r="G72" s="133">
        <v>119</v>
      </c>
      <c r="H72" s="133">
        <v>118.9</v>
      </c>
      <c r="I72" s="111">
        <f t="shared" si="0"/>
        <v>99.91596638655463</v>
      </c>
      <c r="J72" s="75">
        <f>SUM('[1]ведомствен.2014'!G27+'[1]ведомствен.2014'!G47+'[1]ведомствен.2014'!G83+'[1]ведомствен.2014'!G357)</f>
        <v>119</v>
      </c>
      <c r="K72" s="75">
        <f>SUM('[1]ведомствен.2014'!H27+'[1]ведомствен.2014'!H47+'[1]ведомствен.2014'!H83+'[1]ведомствен.2014'!H357)</f>
        <v>118.9</v>
      </c>
      <c r="M72" s="113">
        <f t="shared" si="1"/>
        <v>0</v>
      </c>
      <c r="Q72" s="112"/>
    </row>
    <row r="73" spans="1:17" ht="28.5">
      <c r="A73" s="116" t="s">
        <v>920</v>
      </c>
      <c r="B73" s="134"/>
      <c r="C73" s="130" t="s">
        <v>859</v>
      </c>
      <c r="D73" s="131" t="s">
        <v>915</v>
      </c>
      <c r="E73" s="131" t="s">
        <v>921</v>
      </c>
      <c r="F73" s="135"/>
      <c r="G73" s="133">
        <f>SUM(G74)</f>
        <v>11707.9</v>
      </c>
      <c r="H73" s="133">
        <f>SUM(H74)</f>
        <v>11615.5</v>
      </c>
      <c r="I73" s="111">
        <f t="shared" si="0"/>
        <v>99.2107892961163</v>
      </c>
      <c r="K73" s="75"/>
      <c r="M73" s="113">
        <f t="shared" si="1"/>
        <v>11615.5</v>
      </c>
      <c r="Q73" s="112"/>
    </row>
    <row r="74" spans="1:17" ht="14.25">
      <c r="A74" s="116" t="s">
        <v>873</v>
      </c>
      <c r="B74" s="134"/>
      <c r="C74" s="130" t="s">
        <v>859</v>
      </c>
      <c r="D74" s="131" t="s">
        <v>915</v>
      </c>
      <c r="E74" s="131" t="s">
        <v>921</v>
      </c>
      <c r="F74" s="135" t="s">
        <v>874</v>
      </c>
      <c r="G74" s="133">
        <v>11707.9</v>
      </c>
      <c r="H74" s="133">
        <v>11615.5</v>
      </c>
      <c r="I74" s="111">
        <f t="shared" si="0"/>
        <v>99.2107892961163</v>
      </c>
      <c r="J74" s="75">
        <f>SUM('[1]ведомствен.2014'!G29+'[1]ведомствен.2014'!G49+'[1]ведомствен.2014'!G85+'[1]ведомствен.2014'!G359)</f>
        <v>11662.9</v>
      </c>
      <c r="K74" s="75">
        <f>SUM('[1]ведомствен.2014'!H29+'[1]ведомствен.2014'!H49+'[1]ведомствен.2014'!H85+'[1]ведомствен.2014'!H359)</f>
        <v>11615.499999999998</v>
      </c>
      <c r="M74" s="113">
        <f t="shared" si="1"/>
        <v>1.8189894035458565E-12</v>
      </c>
      <c r="Q74" s="112"/>
    </row>
    <row r="75" spans="1:17" ht="28.5">
      <c r="A75" s="116" t="s">
        <v>922</v>
      </c>
      <c r="B75" s="134"/>
      <c r="C75" s="130" t="s">
        <v>859</v>
      </c>
      <c r="D75" s="131" t="s">
        <v>915</v>
      </c>
      <c r="E75" s="131" t="s">
        <v>923</v>
      </c>
      <c r="F75" s="135"/>
      <c r="G75" s="133">
        <f>SUM(G76:G77)</f>
        <v>4819.5</v>
      </c>
      <c r="H75" s="133">
        <f>SUM(H76:H77)</f>
        <v>4810.1</v>
      </c>
      <c r="I75" s="111">
        <f t="shared" si="0"/>
        <v>99.8049590206453</v>
      </c>
      <c r="J75"/>
      <c r="M75" s="113">
        <f t="shared" si="1"/>
        <v>4810.1</v>
      </c>
      <c r="Q75" s="112"/>
    </row>
    <row r="76" spans="1:17" ht="14.25">
      <c r="A76" s="116" t="s">
        <v>873</v>
      </c>
      <c r="B76" s="134"/>
      <c r="C76" s="130" t="s">
        <v>859</v>
      </c>
      <c r="D76" s="131" t="s">
        <v>915</v>
      </c>
      <c r="E76" s="131" t="s">
        <v>923</v>
      </c>
      <c r="F76" s="135" t="s">
        <v>874</v>
      </c>
      <c r="G76" s="133">
        <v>4818.9</v>
      </c>
      <c r="H76" s="133">
        <v>4809.5</v>
      </c>
      <c r="I76" s="111">
        <f t="shared" si="0"/>
        <v>99.80493473614311</v>
      </c>
      <c r="J76">
        <f>SUM('[1]ведомствен.2014'!G87)</f>
        <v>4818.9</v>
      </c>
      <c r="K76">
        <f>SUM('[1]ведомствен.2014'!H87)</f>
        <v>4809.5</v>
      </c>
      <c r="M76" s="113">
        <f t="shared" si="1"/>
        <v>0</v>
      </c>
      <c r="Q76" s="112"/>
    </row>
    <row r="77" spans="1:17" ht="14.25">
      <c r="A77" s="116" t="s">
        <v>912</v>
      </c>
      <c r="B77" s="134"/>
      <c r="C77" s="130" t="s">
        <v>859</v>
      </c>
      <c r="D77" s="131" t="s">
        <v>915</v>
      </c>
      <c r="E77" s="131" t="s">
        <v>923</v>
      </c>
      <c r="F77" s="135" t="s">
        <v>913</v>
      </c>
      <c r="G77" s="133">
        <v>0.6</v>
      </c>
      <c r="H77" s="133">
        <v>0.6</v>
      </c>
      <c r="I77" s="111">
        <f t="shared" si="0"/>
        <v>100</v>
      </c>
      <c r="J77">
        <f>SUM('[1]ведомствен.2014'!G88)</f>
        <v>0.6</v>
      </c>
      <c r="K77">
        <f>SUM('[1]ведомствен.2014'!H88)</f>
        <v>0.6</v>
      </c>
      <c r="M77" s="113">
        <f t="shared" si="1"/>
        <v>0</v>
      </c>
      <c r="Q77" s="112"/>
    </row>
    <row r="78" spans="1:17" ht="28.5">
      <c r="A78" s="116" t="s">
        <v>924</v>
      </c>
      <c r="B78" s="134"/>
      <c r="C78" s="130" t="s">
        <v>859</v>
      </c>
      <c r="D78" s="131" t="s">
        <v>915</v>
      </c>
      <c r="E78" s="131" t="s">
        <v>925</v>
      </c>
      <c r="F78" s="135"/>
      <c r="G78" s="133">
        <f>SUM(G79:G81)</f>
        <v>28784.4</v>
      </c>
      <c r="H78" s="133">
        <f>SUM(H79:H81)</f>
        <v>28374.600000000002</v>
      </c>
      <c r="I78" s="111">
        <f t="shared" si="0"/>
        <v>98.5763121690916</v>
      </c>
      <c r="J78"/>
      <c r="M78" s="113">
        <f t="shared" si="1"/>
        <v>28374.600000000002</v>
      </c>
      <c r="Q78" s="112"/>
    </row>
    <row r="79" spans="1:17" ht="14.25">
      <c r="A79" s="116" t="s">
        <v>873</v>
      </c>
      <c r="B79" s="134"/>
      <c r="C79" s="130" t="s">
        <v>859</v>
      </c>
      <c r="D79" s="131" t="s">
        <v>915</v>
      </c>
      <c r="E79" s="131" t="s">
        <v>925</v>
      </c>
      <c r="F79" s="135" t="s">
        <v>874</v>
      </c>
      <c r="G79" s="133">
        <v>20442</v>
      </c>
      <c r="H79" s="133">
        <v>20111.2</v>
      </c>
      <c r="I79" s="111">
        <f aca="true" t="shared" si="2" ref="I79:I142">SUM(H79/G79)*100</f>
        <v>98.38176303688485</v>
      </c>
      <c r="J79">
        <f>SUM('[1]ведомствен.2014'!G31+'[1]ведомствен.2014'!G51+'[1]ведомствен.2014'!G90+'[1]ведомствен.2014'!G361)</f>
        <v>20487</v>
      </c>
      <c r="K79">
        <f>SUM('[1]ведомствен.2014'!H31+'[1]ведомствен.2014'!H51+'[1]ведомствен.2014'!H90+'[1]ведомствен.2014'!H361)</f>
        <v>20111.2</v>
      </c>
      <c r="M79" s="113">
        <f t="shared" si="1"/>
        <v>0</v>
      </c>
      <c r="Q79" s="112"/>
    </row>
    <row r="80" spans="1:17" ht="14.25">
      <c r="A80" s="106" t="s">
        <v>926</v>
      </c>
      <c r="B80" s="107"/>
      <c r="C80" s="108" t="s">
        <v>859</v>
      </c>
      <c r="D80" s="109" t="s">
        <v>915</v>
      </c>
      <c r="E80" s="109" t="s">
        <v>925</v>
      </c>
      <c r="F80" s="122" t="s">
        <v>927</v>
      </c>
      <c r="G80" s="111">
        <v>763.7</v>
      </c>
      <c r="H80" s="111">
        <v>694.4</v>
      </c>
      <c r="I80" s="111">
        <f t="shared" si="2"/>
        <v>90.9257561869844</v>
      </c>
      <c r="J80">
        <f>SUM('[1]ведомствен.2014'!G32)+'[1]ведомствен.2014'!G91</f>
        <v>763.7</v>
      </c>
      <c r="K80">
        <f>SUM('[1]ведомствен.2014'!H32)+'[1]ведомствен.2014'!H91</f>
        <v>694.4</v>
      </c>
      <c r="M80" s="113">
        <f t="shared" si="1"/>
        <v>0</v>
      </c>
      <c r="Q80" s="112"/>
    </row>
    <row r="81" spans="1:17" ht="14.25">
      <c r="A81" s="116" t="s">
        <v>912</v>
      </c>
      <c r="B81" s="134"/>
      <c r="C81" s="130" t="s">
        <v>859</v>
      </c>
      <c r="D81" s="131" t="s">
        <v>915</v>
      </c>
      <c r="E81" s="131" t="s">
        <v>925</v>
      </c>
      <c r="F81" s="135" t="s">
        <v>913</v>
      </c>
      <c r="G81" s="133">
        <v>7578.7</v>
      </c>
      <c r="H81" s="133">
        <v>7569</v>
      </c>
      <c r="I81" s="111">
        <f t="shared" si="2"/>
        <v>99.87200971142809</v>
      </c>
      <c r="J81">
        <f>SUM('[1]ведомствен.2014'!G33+'[1]ведомствен.2014'!G52+'[1]ведомствен.2014'!G92+'[1]ведомствен.2014'!G362)</f>
        <v>7578.7</v>
      </c>
      <c r="K81">
        <f>SUM('[1]ведомствен.2014'!H33+'[1]ведомствен.2014'!H52+'[1]ведомствен.2014'!H92+'[1]ведомствен.2014'!H362)</f>
        <v>7569</v>
      </c>
      <c r="M81" s="113">
        <f t="shared" si="1"/>
        <v>0</v>
      </c>
      <c r="Q81" s="112"/>
    </row>
    <row r="82" spans="1:17" ht="28.5">
      <c r="A82" s="116" t="s">
        <v>928</v>
      </c>
      <c r="B82" s="134"/>
      <c r="C82" s="130" t="s">
        <v>859</v>
      </c>
      <c r="D82" s="131" t="s">
        <v>915</v>
      </c>
      <c r="E82" s="131" t="s">
        <v>929</v>
      </c>
      <c r="F82" s="135"/>
      <c r="G82" s="133">
        <f>G83</f>
        <v>2604</v>
      </c>
      <c r="H82" s="133">
        <f>H83</f>
        <v>2604</v>
      </c>
      <c r="I82" s="111">
        <f t="shared" si="2"/>
        <v>100</v>
      </c>
      <c r="J82"/>
      <c r="M82" s="113">
        <f aca="true" t="shared" si="3" ref="M82:M88">SUM(H82-K82)</f>
        <v>2604</v>
      </c>
      <c r="Q82" s="112"/>
    </row>
    <row r="83" spans="1:17" ht="28.5">
      <c r="A83" s="116" t="s">
        <v>930</v>
      </c>
      <c r="B83" s="134"/>
      <c r="C83" s="130" t="s">
        <v>859</v>
      </c>
      <c r="D83" s="131" t="s">
        <v>915</v>
      </c>
      <c r="E83" s="131" t="s">
        <v>931</v>
      </c>
      <c r="F83" s="135"/>
      <c r="G83" s="133">
        <f>G84+G86</f>
        <v>2604</v>
      </c>
      <c r="H83" s="133">
        <f>H84+H86</f>
        <v>2604</v>
      </c>
      <c r="I83" s="111">
        <f t="shared" si="2"/>
        <v>100</v>
      </c>
      <c r="J83"/>
      <c r="M83" s="113">
        <f t="shared" si="3"/>
        <v>2604</v>
      </c>
      <c r="Q83" s="112"/>
    </row>
    <row r="84" spans="1:17" ht="28.5">
      <c r="A84" s="136" t="s">
        <v>932</v>
      </c>
      <c r="B84" s="134"/>
      <c r="C84" s="130" t="s">
        <v>859</v>
      </c>
      <c r="D84" s="131" t="s">
        <v>915</v>
      </c>
      <c r="E84" s="131" t="s">
        <v>933</v>
      </c>
      <c r="F84" s="135"/>
      <c r="G84" s="133">
        <f>SUM(G85)</f>
        <v>2380.3</v>
      </c>
      <c r="H84" s="133">
        <f>SUM(H85)</f>
        <v>2380.3</v>
      </c>
      <c r="I84" s="111">
        <f t="shared" si="2"/>
        <v>100</v>
      </c>
      <c r="J84"/>
      <c r="M84" s="113">
        <f t="shared" si="3"/>
        <v>2380.3</v>
      </c>
      <c r="Q84" s="112"/>
    </row>
    <row r="85" spans="1:17" ht="28.5">
      <c r="A85" s="116" t="s">
        <v>934</v>
      </c>
      <c r="B85" s="134"/>
      <c r="C85" s="130" t="s">
        <v>859</v>
      </c>
      <c r="D85" s="131" t="s">
        <v>915</v>
      </c>
      <c r="E85" s="131" t="s">
        <v>933</v>
      </c>
      <c r="F85" s="135" t="s">
        <v>935</v>
      </c>
      <c r="G85" s="133">
        <v>2380.3</v>
      </c>
      <c r="H85" s="133">
        <v>2380.3</v>
      </c>
      <c r="I85" s="111">
        <f t="shared" si="2"/>
        <v>100</v>
      </c>
      <c r="J85">
        <f>SUM('[1]ведомствен.2014'!G96)</f>
        <v>2380.3</v>
      </c>
      <c r="K85">
        <f>SUM('[1]ведомствен.2014'!H96)</f>
        <v>2380.3</v>
      </c>
      <c r="M85" s="113">
        <f t="shared" si="3"/>
        <v>0</v>
      </c>
      <c r="Q85" s="112"/>
    </row>
    <row r="86" spans="1:17" ht="28.5">
      <c r="A86" s="106" t="s">
        <v>936</v>
      </c>
      <c r="B86" s="134"/>
      <c r="C86" s="130" t="s">
        <v>859</v>
      </c>
      <c r="D86" s="131" t="s">
        <v>915</v>
      </c>
      <c r="E86" s="131" t="s">
        <v>937</v>
      </c>
      <c r="F86" s="135"/>
      <c r="G86" s="133">
        <f>SUM(G87)</f>
        <v>223.7</v>
      </c>
      <c r="H86" s="133">
        <f>SUM(H87)</f>
        <v>223.7</v>
      </c>
      <c r="I86" s="111">
        <f t="shared" si="2"/>
        <v>100</v>
      </c>
      <c r="J86"/>
      <c r="M86" s="113">
        <f t="shared" si="3"/>
        <v>223.7</v>
      </c>
      <c r="Q86" s="112"/>
    </row>
    <row r="87" spans="1:17" ht="28.5">
      <c r="A87" s="116" t="s">
        <v>938</v>
      </c>
      <c r="B87" s="134"/>
      <c r="C87" s="130" t="s">
        <v>859</v>
      </c>
      <c r="D87" s="131" t="s">
        <v>915</v>
      </c>
      <c r="E87" s="131" t="s">
        <v>939</v>
      </c>
      <c r="F87" s="135"/>
      <c r="G87" s="133">
        <f>SUM(G88)</f>
        <v>223.7</v>
      </c>
      <c r="H87" s="133">
        <f>SUM(H88)</f>
        <v>223.7</v>
      </c>
      <c r="I87" s="111">
        <f t="shared" si="2"/>
        <v>100</v>
      </c>
      <c r="J87">
        <f>SUM('[1]ведомствен.2014'!G98)</f>
        <v>223.7</v>
      </c>
      <c r="K87">
        <f>SUM('[1]ведомствен.2014'!H98)</f>
        <v>223.7</v>
      </c>
      <c r="M87" s="113">
        <f t="shared" si="3"/>
        <v>0</v>
      </c>
      <c r="Q87" s="112"/>
    </row>
    <row r="88" spans="1:17" ht="28.5">
      <c r="A88" s="116" t="s">
        <v>934</v>
      </c>
      <c r="B88" s="134"/>
      <c r="C88" s="130" t="s">
        <v>859</v>
      </c>
      <c r="D88" s="131" t="s">
        <v>915</v>
      </c>
      <c r="E88" s="131" t="s">
        <v>939</v>
      </c>
      <c r="F88" s="135" t="s">
        <v>935</v>
      </c>
      <c r="G88" s="133">
        <v>223.7</v>
      </c>
      <c r="H88" s="133">
        <v>223.7</v>
      </c>
      <c r="I88" s="111">
        <f t="shared" si="2"/>
        <v>100</v>
      </c>
      <c r="K88" s="75"/>
      <c r="M88" s="113">
        <f t="shared" si="3"/>
        <v>223.7</v>
      </c>
      <c r="Q88" s="112"/>
    </row>
    <row r="89" spans="1:13" s="104" customFormat="1" ht="30">
      <c r="A89" s="137" t="s">
        <v>940</v>
      </c>
      <c r="B89" s="138"/>
      <c r="C89" s="139" t="s">
        <v>869</v>
      </c>
      <c r="D89" s="140"/>
      <c r="E89" s="140"/>
      <c r="F89" s="141"/>
      <c r="G89" s="142">
        <f>SUM(G90+G96)</f>
        <v>26605</v>
      </c>
      <c r="H89" s="142">
        <f>SUM(H90+H96)</f>
        <v>25988.800000000003</v>
      </c>
      <c r="I89" s="143">
        <f t="shared" si="2"/>
        <v>97.68389400488631</v>
      </c>
      <c r="L89" s="104">
        <f>SUM('[1]ведомствен.2014'!G101)</f>
        <v>26605</v>
      </c>
      <c r="M89" s="104">
        <f>SUM('[1]ведомствен.2014'!H101)</f>
        <v>25988.800000000003</v>
      </c>
    </row>
    <row r="90" spans="1:9" s="74" customFormat="1" ht="14.25">
      <c r="A90" s="144" t="s">
        <v>941</v>
      </c>
      <c r="B90" s="134"/>
      <c r="C90" s="130" t="s">
        <v>869</v>
      </c>
      <c r="D90" s="131" t="s">
        <v>880</v>
      </c>
      <c r="E90" s="131"/>
      <c r="F90" s="135"/>
      <c r="G90" s="133">
        <f>SUM(G92)</f>
        <v>5707.1</v>
      </c>
      <c r="H90" s="133">
        <f>SUM(H92)</f>
        <v>5707.1</v>
      </c>
      <c r="I90" s="111">
        <f t="shared" si="2"/>
        <v>100</v>
      </c>
    </row>
    <row r="91" spans="1:9" s="74" customFormat="1" ht="14.25">
      <c r="A91" s="116" t="s">
        <v>942</v>
      </c>
      <c r="B91" s="134"/>
      <c r="C91" s="130" t="s">
        <v>869</v>
      </c>
      <c r="D91" s="131" t="s">
        <v>880</v>
      </c>
      <c r="E91" s="131" t="s">
        <v>943</v>
      </c>
      <c r="F91" s="135"/>
      <c r="G91" s="133">
        <f>SUM(G92)</f>
        <v>5707.1</v>
      </c>
      <c r="H91" s="133">
        <f>SUM(H92)</f>
        <v>5707.1</v>
      </c>
      <c r="I91" s="111">
        <f t="shared" si="2"/>
        <v>100</v>
      </c>
    </row>
    <row r="92" spans="1:9" s="74" customFormat="1" ht="28.5">
      <c r="A92" s="116" t="s">
        <v>944</v>
      </c>
      <c r="B92" s="134"/>
      <c r="C92" s="130" t="s">
        <v>869</v>
      </c>
      <c r="D92" s="131" t="s">
        <v>880</v>
      </c>
      <c r="E92" s="131" t="s">
        <v>945</v>
      </c>
      <c r="F92" s="135"/>
      <c r="G92" s="133">
        <f>G93+G94+G95</f>
        <v>5707.1</v>
      </c>
      <c r="H92" s="133">
        <f>H93+H94+H95</f>
        <v>5707.1</v>
      </c>
      <c r="I92" s="111">
        <f t="shared" si="2"/>
        <v>100</v>
      </c>
    </row>
    <row r="93" spans="1:11" s="74" customFormat="1" ht="42.75">
      <c r="A93" s="116" t="s">
        <v>866</v>
      </c>
      <c r="B93" s="134"/>
      <c r="C93" s="130" t="s">
        <v>869</v>
      </c>
      <c r="D93" s="131" t="s">
        <v>880</v>
      </c>
      <c r="E93" s="131" t="s">
        <v>945</v>
      </c>
      <c r="F93" s="135" t="s">
        <v>867</v>
      </c>
      <c r="G93" s="133">
        <v>3832.4</v>
      </c>
      <c r="H93" s="133">
        <v>3832.4</v>
      </c>
      <c r="I93" s="111">
        <f t="shared" si="2"/>
        <v>100</v>
      </c>
      <c r="J93" s="74">
        <f>SUM('[1]ведомствен.2014'!G105)</f>
        <v>3832.4</v>
      </c>
      <c r="K93" s="74">
        <f>SUM('[1]ведомствен.2014'!H105)</f>
        <v>3832.4</v>
      </c>
    </row>
    <row r="94" spans="1:11" ht="14.25">
      <c r="A94" s="116" t="s">
        <v>873</v>
      </c>
      <c r="B94" s="134"/>
      <c r="C94" s="130" t="s">
        <v>869</v>
      </c>
      <c r="D94" s="131" t="s">
        <v>880</v>
      </c>
      <c r="E94" s="131" t="s">
        <v>945</v>
      </c>
      <c r="F94" s="135" t="s">
        <v>874</v>
      </c>
      <c r="G94" s="133">
        <v>1783.4</v>
      </c>
      <c r="H94" s="133">
        <v>1783.4</v>
      </c>
      <c r="I94" s="111">
        <f t="shared" si="2"/>
        <v>100</v>
      </c>
      <c r="J94" s="74">
        <f>SUM('[1]ведомствен.2014'!G106)</f>
        <v>1783.4</v>
      </c>
      <c r="K94" s="74">
        <f>SUM('[1]ведомствен.2014'!H106)</f>
        <v>1783.4</v>
      </c>
    </row>
    <row r="95" spans="1:11" ht="14.25">
      <c r="A95" s="116" t="s">
        <v>912</v>
      </c>
      <c r="B95" s="134"/>
      <c r="C95" s="130" t="s">
        <v>869</v>
      </c>
      <c r="D95" s="131" t="s">
        <v>880</v>
      </c>
      <c r="E95" s="131" t="s">
        <v>945</v>
      </c>
      <c r="F95" s="135" t="s">
        <v>913</v>
      </c>
      <c r="G95" s="133">
        <v>91.3</v>
      </c>
      <c r="H95" s="133">
        <v>91.3</v>
      </c>
      <c r="I95" s="111">
        <f t="shared" si="2"/>
        <v>100</v>
      </c>
      <c r="J95" s="74">
        <f>SUM('[1]ведомствен.2014'!G107)</f>
        <v>91.3</v>
      </c>
      <c r="K95" s="74">
        <f>SUM('[1]ведомствен.2014'!H107)</f>
        <v>91.3</v>
      </c>
    </row>
    <row r="96" spans="1:11" ht="42.75">
      <c r="A96" s="145" t="s">
        <v>946</v>
      </c>
      <c r="B96" s="146"/>
      <c r="C96" s="147" t="s">
        <v>869</v>
      </c>
      <c r="D96" s="148" t="s">
        <v>947</v>
      </c>
      <c r="E96" s="148"/>
      <c r="F96" s="149"/>
      <c r="G96" s="150">
        <f>G109+G114+G97+G117</f>
        <v>20897.899999999998</v>
      </c>
      <c r="H96" s="150">
        <f>H109+H114+H97+H117</f>
        <v>20281.7</v>
      </c>
      <c r="I96" s="111">
        <f t="shared" si="2"/>
        <v>97.05137836816141</v>
      </c>
      <c r="K96" s="75"/>
    </row>
    <row r="97" spans="1:10" ht="42.75" hidden="1">
      <c r="A97" s="116" t="s">
        <v>948</v>
      </c>
      <c r="B97" s="134"/>
      <c r="C97" s="130" t="s">
        <v>869</v>
      </c>
      <c r="D97" s="131" t="s">
        <v>947</v>
      </c>
      <c r="E97" s="131" t="s">
        <v>949</v>
      </c>
      <c r="F97" s="135"/>
      <c r="G97" s="133">
        <f>SUM(G100)+G98</f>
        <v>17303.6</v>
      </c>
      <c r="H97" s="133">
        <f>SUM(H100)+H98</f>
        <v>17284.5</v>
      </c>
      <c r="I97" s="111">
        <f t="shared" si="2"/>
        <v>99.88961834531544</v>
      </c>
      <c r="J97"/>
    </row>
    <row r="98" spans="1:10" ht="28.5">
      <c r="A98" s="151" t="s">
        <v>950</v>
      </c>
      <c r="B98" s="152"/>
      <c r="C98" s="130" t="s">
        <v>869</v>
      </c>
      <c r="D98" s="131" t="s">
        <v>947</v>
      </c>
      <c r="E98" s="131" t="s">
        <v>951</v>
      </c>
      <c r="F98" s="135"/>
      <c r="G98" s="153">
        <f>SUM(G99)</f>
        <v>4806.5</v>
      </c>
      <c r="H98" s="153">
        <f>SUM(H99)</f>
        <v>4806.5</v>
      </c>
      <c r="I98" s="111">
        <f t="shared" si="2"/>
        <v>100</v>
      </c>
      <c r="J98"/>
    </row>
    <row r="99" spans="1:11" ht="14.25">
      <c r="A99" s="151" t="s">
        <v>873</v>
      </c>
      <c r="B99" s="152"/>
      <c r="C99" s="130" t="s">
        <v>869</v>
      </c>
      <c r="D99" s="131" t="s">
        <v>947</v>
      </c>
      <c r="E99" s="131" t="s">
        <v>951</v>
      </c>
      <c r="F99" s="135" t="s">
        <v>874</v>
      </c>
      <c r="G99" s="153">
        <v>4806.5</v>
      </c>
      <c r="H99" s="153">
        <v>4806.5</v>
      </c>
      <c r="I99" s="111">
        <f t="shared" si="2"/>
        <v>100</v>
      </c>
      <c r="J99">
        <f>SUM('[1]ведомствен.2014'!G111)</f>
        <v>4806.5</v>
      </c>
      <c r="K99">
        <f>SUM('[1]ведомствен.2014'!H111)</f>
        <v>4806.5</v>
      </c>
    </row>
    <row r="100" spans="1:11" ht="28.5">
      <c r="A100" s="116" t="s">
        <v>952</v>
      </c>
      <c r="B100" s="134"/>
      <c r="C100" s="130" t="s">
        <v>869</v>
      </c>
      <c r="D100" s="131" t="s">
        <v>947</v>
      </c>
      <c r="E100" s="131" t="s">
        <v>953</v>
      </c>
      <c r="F100" s="135"/>
      <c r="G100" s="133">
        <f>G101+G105+G108</f>
        <v>12497.099999999999</v>
      </c>
      <c r="H100" s="133">
        <f>H101+H105+H108</f>
        <v>12477.999999999998</v>
      </c>
      <c r="I100" s="111">
        <f t="shared" si="2"/>
        <v>99.84716454217379</v>
      </c>
      <c r="K100" s="75"/>
    </row>
    <row r="101" spans="1:11" ht="42.75">
      <c r="A101" s="116" t="s">
        <v>866</v>
      </c>
      <c r="B101" s="134"/>
      <c r="C101" s="130" t="s">
        <v>869</v>
      </c>
      <c r="D101" s="131" t="s">
        <v>947</v>
      </c>
      <c r="E101" s="131" t="s">
        <v>953</v>
      </c>
      <c r="F101" s="135" t="s">
        <v>867</v>
      </c>
      <c r="G101" s="133">
        <v>9883.9</v>
      </c>
      <c r="H101" s="133">
        <v>9883.9</v>
      </c>
      <c r="I101" s="111">
        <f t="shared" si="2"/>
        <v>100</v>
      </c>
      <c r="J101">
        <f>SUM('[1]ведомствен.2014'!G113)</f>
        <v>9883.9</v>
      </c>
      <c r="K101">
        <f>SUM('[1]ведомствен.2014'!H113)</f>
        <v>9883.9</v>
      </c>
    </row>
    <row r="102" spans="1:10" ht="14.25" hidden="1">
      <c r="A102" s="116" t="s">
        <v>954</v>
      </c>
      <c r="B102" s="134"/>
      <c r="C102" s="130" t="s">
        <v>869</v>
      </c>
      <c r="D102" s="131" t="s">
        <v>947</v>
      </c>
      <c r="E102" s="131" t="s">
        <v>953</v>
      </c>
      <c r="F102" s="135" t="s">
        <v>955</v>
      </c>
      <c r="G102" s="133"/>
      <c r="H102" s="133"/>
      <c r="I102" s="111" t="e">
        <f t="shared" si="2"/>
        <v>#DIV/0!</v>
      </c>
      <c r="J102"/>
    </row>
    <row r="103" spans="1:11" ht="28.5" hidden="1">
      <c r="A103" s="116" t="s">
        <v>956</v>
      </c>
      <c r="B103" s="154"/>
      <c r="C103" s="130" t="s">
        <v>869</v>
      </c>
      <c r="D103" s="131" t="s">
        <v>947</v>
      </c>
      <c r="E103" s="131" t="s">
        <v>953</v>
      </c>
      <c r="F103" s="135" t="s">
        <v>957</v>
      </c>
      <c r="G103" s="133"/>
      <c r="H103" s="133"/>
      <c r="I103" s="111" t="e">
        <f t="shared" si="2"/>
        <v>#DIV/0!</v>
      </c>
      <c r="K103" s="75"/>
    </row>
    <row r="104" spans="1:10" ht="28.5" hidden="1">
      <c r="A104" s="116" t="s">
        <v>958</v>
      </c>
      <c r="B104" s="154"/>
      <c r="C104" s="130" t="s">
        <v>869</v>
      </c>
      <c r="D104" s="131" t="s">
        <v>947</v>
      </c>
      <c r="E104" s="131" t="s">
        <v>953</v>
      </c>
      <c r="F104" s="135" t="s">
        <v>959</v>
      </c>
      <c r="G104" s="133"/>
      <c r="H104" s="133"/>
      <c r="I104" s="111" t="e">
        <f t="shared" si="2"/>
        <v>#DIV/0!</v>
      </c>
      <c r="J104"/>
    </row>
    <row r="105" spans="1:11" ht="15">
      <c r="A105" s="116" t="s">
        <v>873</v>
      </c>
      <c r="B105" s="154"/>
      <c r="C105" s="130" t="s">
        <v>869</v>
      </c>
      <c r="D105" s="131" t="s">
        <v>947</v>
      </c>
      <c r="E105" s="131" t="s">
        <v>953</v>
      </c>
      <c r="F105" s="135" t="s">
        <v>874</v>
      </c>
      <c r="G105" s="133">
        <v>2351.7</v>
      </c>
      <c r="H105" s="133">
        <v>2335.7</v>
      </c>
      <c r="I105" s="111">
        <f t="shared" si="2"/>
        <v>99.31964111068588</v>
      </c>
      <c r="J105">
        <f>SUM('[1]ведомствен.2014'!G117)</f>
        <v>2351.7</v>
      </c>
      <c r="K105">
        <f>SUM('[1]ведомствен.2014'!H117)</f>
        <v>2335.7</v>
      </c>
    </row>
    <row r="106" spans="1:11" ht="28.5" hidden="1">
      <c r="A106" s="116" t="s">
        <v>960</v>
      </c>
      <c r="B106" s="154"/>
      <c r="C106" s="130" t="s">
        <v>869</v>
      </c>
      <c r="D106" s="131" t="s">
        <v>947</v>
      </c>
      <c r="E106" s="131" t="s">
        <v>953</v>
      </c>
      <c r="F106" s="135" t="s">
        <v>961</v>
      </c>
      <c r="G106" s="133"/>
      <c r="H106" s="133"/>
      <c r="I106" s="111" t="e">
        <f t="shared" si="2"/>
        <v>#DIV/0!</v>
      </c>
      <c r="K106" s="75"/>
    </row>
    <row r="107" spans="1:9" s="155" customFormat="1" ht="28.5" hidden="1">
      <c r="A107" s="116" t="s">
        <v>962</v>
      </c>
      <c r="B107" s="134"/>
      <c r="C107" s="130" t="s">
        <v>869</v>
      </c>
      <c r="D107" s="131" t="s">
        <v>947</v>
      </c>
      <c r="E107" s="131" t="s">
        <v>953</v>
      </c>
      <c r="F107" s="135" t="s">
        <v>963</v>
      </c>
      <c r="G107" s="133"/>
      <c r="H107" s="133"/>
      <c r="I107" s="111" t="e">
        <f t="shared" si="2"/>
        <v>#DIV/0!</v>
      </c>
    </row>
    <row r="108" spans="1:11" s="155" customFormat="1" ht="14.25">
      <c r="A108" s="116" t="s">
        <v>912</v>
      </c>
      <c r="B108" s="134"/>
      <c r="C108" s="130" t="s">
        <v>869</v>
      </c>
      <c r="D108" s="131" t="s">
        <v>947</v>
      </c>
      <c r="E108" s="131" t="s">
        <v>953</v>
      </c>
      <c r="F108" s="135" t="s">
        <v>913</v>
      </c>
      <c r="G108" s="133">
        <v>261.5</v>
      </c>
      <c r="H108" s="133">
        <v>258.4</v>
      </c>
      <c r="I108" s="111">
        <f t="shared" si="2"/>
        <v>98.81453154875716</v>
      </c>
      <c r="J108" s="155">
        <f>SUM('[1]ведомствен.2014'!G119)</f>
        <v>261.5</v>
      </c>
      <c r="K108" s="155">
        <f>SUM('[1]ведомствен.2014'!H119)</f>
        <v>258.4</v>
      </c>
    </row>
    <row r="109" spans="1:9" s="155" customFormat="1" ht="28.5">
      <c r="A109" s="116" t="s">
        <v>964</v>
      </c>
      <c r="B109" s="134"/>
      <c r="C109" s="130" t="s">
        <v>869</v>
      </c>
      <c r="D109" s="131" t="s">
        <v>947</v>
      </c>
      <c r="E109" s="131" t="s">
        <v>965</v>
      </c>
      <c r="F109" s="135"/>
      <c r="G109" s="133">
        <f>SUM(G111+G113)</f>
        <v>2374.3</v>
      </c>
      <c r="H109" s="133">
        <f>SUM(H111+H113)</f>
        <v>1777.2</v>
      </c>
      <c r="I109" s="111">
        <f t="shared" si="2"/>
        <v>74.85153518931895</v>
      </c>
    </row>
    <row r="110" spans="1:10" ht="28.5">
      <c r="A110" s="116" t="s">
        <v>966</v>
      </c>
      <c r="B110" s="134"/>
      <c r="C110" s="130" t="s">
        <v>869</v>
      </c>
      <c r="D110" s="131" t="s">
        <v>947</v>
      </c>
      <c r="E110" s="131" t="s">
        <v>967</v>
      </c>
      <c r="F110" s="135"/>
      <c r="G110" s="133">
        <f>SUM(G111)</f>
        <v>874.3</v>
      </c>
      <c r="H110" s="133">
        <f>SUM(H111)</f>
        <v>777.2</v>
      </c>
      <c r="I110" s="111">
        <f t="shared" si="2"/>
        <v>88.89397232071371</v>
      </c>
      <c r="J110"/>
    </row>
    <row r="111" spans="1:11" ht="14.25">
      <c r="A111" s="116" t="s">
        <v>873</v>
      </c>
      <c r="B111" s="134"/>
      <c r="C111" s="130" t="s">
        <v>869</v>
      </c>
      <c r="D111" s="131" t="s">
        <v>947</v>
      </c>
      <c r="E111" s="131" t="s">
        <v>967</v>
      </c>
      <c r="F111" s="135" t="s">
        <v>874</v>
      </c>
      <c r="G111" s="133">
        <v>874.3</v>
      </c>
      <c r="H111" s="133">
        <v>777.2</v>
      </c>
      <c r="I111" s="111">
        <f t="shared" si="2"/>
        <v>88.89397232071371</v>
      </c>
      <c r="J111">
        <f>SUM('[1]ведомствен.2014'!G122)</f>
        <v>874.3</v>
      </c>
      <c r="K111">
        <f>SUM('[1]ведомствен.2014'!H122)</f>
        <v>777.2</v>
      </c>
    </row>
    <row r="112" spans="1:10" ht="28.5">
      <c r="A112" s="116" t="s">
        <v>968</v>
      </c>
      <c r="B112" s="134"/>
      <c r="C112" s="130" t="s">
        <v>869</v>
      </c>
      <c r="D112" s="131" t="s">
        <v>947</v>
      </c>
      <c r="E112" s="131" t="s">
        <v>969</v>
      </c>
      <c r="F112" s="135"/>
      <c r="G112" s="133">
        <f>SUM(G113)</f>
        <v>1500</v>
      </c>
      <c r="H112" s="133">
        <f>SUM(H113)</f>
        <v>1000</v>
      </c>
      <c r="I112" s="111">
        <f t="shared" si="2"/>
        <v>66.66666666666666</v>
      </c>
      <c r="J112"/>
    </row>
    <row r="113" spans="1:11" ht="14.25">
      <c r="A113" s="116" t="s">
        <v>873</v>
      </c>
      <c r="B113" s="134"/>
      <c r="C113" s="130" t="s">
        <v>869</v>
      </c>
      <c r="D113" s="131" t="s">
        <v>947</v>
      </c>
      <c r="E113" s="131" t="s">
        <v>969</v>
      </c>
      <c r="F113" s="135" t="s">
        <v>874</v>
      </c>
      <c r="G113" s="133">
        <v>1500</v>
      </c>
      <c r="H113" s="133">
        <v>1000</v>
      </c>
      <c r="I113" s="111">
        <f t="shared" si="2"/>
        <v>66.66666666666666</v>
      </c>
      <c r="J113">
        <f>SUM('[1]ведомствен.2014'!G124)</f>
        <v>1500</v>
      </c>
      <c r="K113">
        <f>SUM('[1]ведомствен.2014'!H124)</f>
        <v>1000</v>
      </c>
    </row>
    <row r="114" spans="1:10" ht="14.25">
      <c r="A114" s="116" t="s">
        <v>970</v>
      </c>
      <c r="B114" s="156"/>
      <c r="C114" s="118" t="s">
        <v>869</v>
      </c>
      <c r="D114" s="119" t="s">
        <v>947</v>
      </c>
      <c r="E114" s="119" t="s">
        <v>971</v>
      </c>
      <c r="F114" s="114"/>
      <c r="G114" s="133">
        <f>SUM(G115)</f>
        <v>40</v>
      </c>
      <c r="H114" s="133">
        <f>SUM(H115)</f>
        <v>40</v>
      </c>
      <c r="I114" s="111">
        <f t="shared" si="2"/>
        <v>100</v>
      </c>
      <c r="J114"/>
    </row>
    <row r="115" spans="1:10" ht="28.5">
      <c r="A115" s="116" t="s">
        <v>972</v>
      </c>
      <c r="B115" s="156"/>
      <c r="C115" s="118" t="s">
        <v>869</v>
      </c>
      <c r="D115" s="119" t="s">
        <v>947</v>
      </c>
      <c r="E115" s="119" t="s">
        <v>973</v>
      </c>
      <c r="F115" s="114"/>
      <c r="G115" s="133">
        <f>SUM(G116)</f>
        <v>40</v>
      </c>
      <c r="H115" s="133">
        <f>SUM(H116)</f>
        <v>40</v>
      </c>
      <c r="I115" s="111">
        <f t="shared" si="2"/>
        <v>100</v>
      </c>
      <c r="J115"/>
    </row>
    <row r="116" spans="1:11" ht="14.25">
      <c r="A116" s="116" t="s">
        <v>873</v>
      </c>
      <c r="B116" s="156"/>
      <c r="C116" s="118" t="s">
        <v>869</v>
      </c>
      <c r="D116" s="119" t="s">
        <v>947</v>
      </c>
      <c r="E116" s="119" t="s">
        <v>973</v>
      </c>
      <c r="F116" s="114" t="s">
        <v>874</v>
      </c>
      <c r="G116" s="133">
        <v>40</v>
      </c>
      <c r="H116" s="133">
        <v>40</v>
      </c>
      <c r="I116" s="111">
        <f t="shared" si="2"/>
        <v>100</v>
      </c>
      <c r="J116">
        <f>SUM('[1]ведомствен.2014'!G127)</f>
        <v>40</v>
      </c>
      <c r="K116">
        <f>SUM('[1]ведомствен.2014'!H127)</f>
        <v>40</v>
      </c>
    </row>
    <row r="117" spans="1:10" ht="14.25">
      <c r="A117" s="157" t="s">
        <v>974</v>
      </c>
      <c r="B117" s="156"/>
      <c r="C117" s="158" t="s">
        <v>869</v>
      </c>
      <c r="D117" s="159" t="s">
        <v>947</v>
      </c>
      <c r="E117" s="119" t="s">
        <v>975</v>
      </c>
      <c r="F117" s="160"/>
      <c r="G117" s="161">
        <f>SUM(G118)</f>
        <v>1180</v>
      </c>
      <c r="H117" s="161">
        <f>SUM(H118)</f>
        <v>1180</v>
      </c>
      <c r="I117" s="111">
        <f t="shared" si="2"/>
        <v>100</v>
      </c>
      <c r="J117"/>
    </row>
    <row r="118" spans="1:10" ht="28.5">
      <c r="A118" s="116" t="s">
        <v>976</v>
      </c>
      <c r="B118" s="107"/>
      <c r="C118" s="158" t="s">
        <v>869</v>
      </c>
      <c r="D118" s="159" t="s">
        <v>947</v>
      </c>
      <c r="E118" s="119" t="s">
        <v>977</v>
      </c>
      <c r="F118" s="114"/>
      <c r="G118" s="111">
        <f>SUM(G119)</f>
        <v>1180</v>
      </c>
      <c r="H118" s="111">
        <f>SUM(H119)</f>
        <v>1180</v>
      </c>
      <c r="I118" s="111">
        <f t="shared" si="2"/>
        <v>100</v>
      </c>
      <c r="J118"/>
    </row>
    <row r="119" spans="1:11" ht="14.25">
      <c r="A119" s="116" t="s">
        <v>873</v>
      </c>
      <c r="B119" s="107"/>
      <c r="C119" s="158" t="s">
        <v>869</v>
      </c>
      <c r="D119" s="159" t="s">
        <v>947</v>
      </c>
      <c r="E119" s="119" t="s">
        <v>977</v>
      </c>
      <c r="F119" s="114" t="s">
        <v>874</v>
      </c>
      <c r="G119" s="111">
        <v>1180</v>
      </c>
      <c r="H119" s="111">
        <v>1180</v>
      </c>
      <c r="I119" s="111">
        <f t="shared" si="2"/>
        <v>100</v>
      </c>
      <c r="J119">
        <f>SUM('[1]ведомствен.2014'!G132)</f>
        <v>1180</v>
      </c>
      <c r="K119">
        <f>SUM('[1]ведомствен.2014'!H132)</f>
        <v>1180</v>
      </c>
    </row>
    <row r="120" spans="1:13" ht="15">
      <c r="A120" s="137" t="s">
        <v>978</v>
      </c>
      <c r="B120" s="138"/>
      <c r="C120" s="162" t="s">
        <v>880</v>
      </c>
      <c r="D120" s="163"/>
      <c r="E120" s="163"/>
      <c r="F120" s="164"/>
      <c r="G120" s="142">
        <f>SUM(G121+G137+G143)</f>
        <v>311071.4</v>
      </c>
      <c r="H120" s="142">
        <f>SUM(H121+H137+H143)</f>
        <v>294848</v>
      </c>
      <c r="I120" s="143">
        <f t="shared" si="2"/>
        <v>94.78467001466544</v>
      </c>
      <c r="J120"/>
      <c r="L120">
        <f>SUM('[1]ведомствен.2014'!G135+'[1]ведомствен.2014'!G386+'[1]ведомствен.2014'!G365)</f>
        <v>311071.4</v>
      </c>
      <c r="M120">
        <f>SUM('[1]ведомствен.2014'!H135+'[1]ведомствен.2014'!H386+'[1]ведомствен.2014'!H365)</f>
        <v>294848</v>
      </c>
    </row>
    <row r="121" spans="1:10" ht="14.25" customHeight="1">
      <c r="A121" s="116" t="s">
        <v>979</v>
      </c>
      <c r="B121" s="134"/>
      <c r="C121" s="130" t="s">
        <v>880</v>
      </c>
      <c r="D121" s="131" t="s">
        <v>980</v>
      </c>
      <c r="E121" s="131"/>
      <c r="F121" s="135"/>
      <c r="G121" s="133">
        <f>G125+G122</f>
        <v>114801.9</v>
      </c>
      <c r="H121" s="133">
        <f>H125+H122</f>
        <v>114801.79999999999</v>
      </c>
      <c r="I121" s="111">
        <f t="shared" si="2"/>
        <v>99.9999128934277</v>
      </c>
      <c r="J121"/>
    </row>
    <row r="122" spans="1:10" ht="28.5" hidden="1">
      <c r="A122" s="116" t="s">
        <v>916</v>
      </c>
      <c r="B122" s="165"/>
      <c r="C122" s="130" t="s">
        <v>880</v>
      </c>
      <c r="D122" s="131" t="s">
        <v>980</v>
      </c>
      <c r="E122" s="131" t="s">
        <v>917</v>
      </c>
      <c r="F122" s="135"/>
      <c r="G122" s="133">
        <f>SUM(G123)</f>
        <v>0</v>
      </c>
      <c r="H122" s="133">
        <f>SUM(H123)</f>
        <v>0</v>
      </c>
      <c r="I122" s="111" t="e">
        <f t="shared" si="2"/>
        <v>#DIV/0!</v>
      </c>
      <c r="J122"/>
    </row>
    <row r="123" spans="1:10" ht="14.25" hidden="1">
      <c r="A123" s="116" t="s">
        <v>981</v>
      </c>
      <c r="B123" s="165"/>
      <c r="C123" s="130" t="s">
        <v>880</v>
      </c>
      <c r="D123" s="131" t="s">
        <v>980</v>
      </c>
      <c r="E123" s="131" t="s">
        <v>982</v>
      </c>
      <c r="F123" s="135"/>
      <c r="G123" s="133">
        <f>SUM(G124)</f>
        <v>0</v>
      </c>
      <c r="H123" s="133">
        <f>SUM(H124)</f>
        <v>0</v>
      </c>
      <c r="I123" s="111" t="e">
        <f t="shared" si="2"/>
        <v>#DIV/0!</v>
      </c>
      <c r="J123"/>
    </row>
    <row r="124" spans="1:11" ht="14.25" hidden="1">
      <c r="A124" s="116" t="s">
        <v>873</v>
      </c>
      <c r="B124" s="165"/>
      <c r="C124" s="130" t="s">
        <v>880</v>
      </c>
      <c r="D124" s="131" t="s">
        <v>980</v>
      </c>
      <c r="E124" s="131" t="s">
        <v>982</v>
      </c>
      <c r="F124" s="135" t="s">
        <v>874</v>
      </c>
      <c r="G124" s="133"/>
      <c r="H124" s="133"/>
      <c r="I124" s="111" t="e">
        <f t="shared" si="2"/>
        <v>#DIV/0!</v>
      </c>
      <c r="J124">
        <f>SUM('[1]ведомствен.2014'!G139)</f>
        <v>0</v>
      </c>
      <c r="K124">
        <f>SUM('[1]ведомствен.2014'!H139)</f>
        <v>0</v>
      </c>
    </row>
    <row r="125" spans="1:10" ht="30" customHeight="1">
      <c r="A125" s="116" t="s">
        <v>983</v>
      </c>
      <c r="B125" s="134"/>
      <c r="C125" s="130" t="s">
        <v>880</v>
      </c>
      <c r="D125" s="131" t="s">
        <v>980</v>
      </c>
      <c r="E125" s="131" t="s">
        <v>984</v>
      </c>
      <c r="F125" s="135"/>
      <c r="G125" s="133">
        <f>G126+G131</f>
        <v>114801.9</v>
      </c>
      <c r="H125" s="133">
        <f>H126+H131</f>
        <v>114801.79999999999</v>
      </c>
      <c r="I125" s="111">
        <f t="shared" si="2"/>
        <v>99.9999128934277</v>
      </c>
      <c r="J125"/>
    </row>
    <row r="126" spans="1:10" ht="22.5" customHeight="1">
      <c r="A126" s="116" t="s">
        <v>985</v>
      </c>
      <c r="B126" s="134"/>
      <c r="C126" s="130" t="s">
        <v>880</v>
      </c>
      <c r="D126" s="131" t="s">
        <v>980</v>
      </c>
      <c r="E126" s="131" t="s">
        <v>986</v>
      </c>
      <c r="F126" s="135"/>
      <c r="G126" s="133">
        <f>G127+G129</f>
        <v>47457.399999999994</v>
      </c>
      <c r="H126" s="133">
        <f>H127+H129</f>
        <v>47457.299999999996</v>
      </c>
      <c r="I126" s="111">
        <f t="shared" si="2"/>
        <v>99.99978928470587</v>
      </c>
      <c r="J126"/>
    </row>
    <row r="127" spans="1:10" ht="22.5" customHeight="1">
      <c r="A127" s="116" t="s">
        <v>987</v>
      </c>
      <c r="B127" s="134"/>
      <c r="C127" s="130" t="s">
        <v>880</v>
      </c>
      <c r="D127" s="131" t="s">
        <v>980</v>
      </c>
      <c r="E127" s="131" t="s">
        <v>988</v>
      </c>
      <c r="F127" s="135"/>
      <c r="G127" s="133">
        <f>SUM(G128)</f>
        <v>43423.7</v>
      </c>
      <c r="H127" s="133">
        <f>SUM(H128)</f>
        <v>43423.6</v>
      </c>
      <c r="I127" s="111">
        <f t="shared" si="2"/>
        <v>99.99976971101036</v>
      </c>
      <c r="J127"/>
    </row>
    <row r="128" spans="1:11" ht="22.5" customHeight="1">
      <c r="A128" s="116" t="s">
        <v>912</v>
      </c>
      <c r="B128" s="134"/>
      <c r="C128" s="130" t="s">
        <v>880</v>
      </c>
      <c r="D128" s="131" t="s">
        <v>980</v>
      </c>
      <c r="E128" s="131" t="s">
        <v>988</v>
      </c>
      <c r="F128" s="135" t="s">
        <v>913</v>
      </c>
      <c r="G128" s="133">
        <v>43423.7</v>
      </c>
      <c r="H128" s="133">
        <v>43423.6</v>
      </c>
      <c r="I128" s="111">
        <f t="shared" si="2"/>
        <v>99.99976971101036</v>
      </c>
      <c r="J128">
        <f>SUM('[1]ведомствен.2014'!G143)+'[1]ведомствен.2014'!G391</f>
        <v>43423.7</v>
      </c>
      <c r="K128">
        <f>SUM('[1]ведомствен.2014'!H143)+'[1]ведомствен.2014'!H391</f>
        <v>43423.6</v>
      </c>
    </row>
    <row r="129" spans="1:10" ht="30.75" customHeight="1">
      <c r="A129" s="124" t="s">
        <v>989</v>
      </c>
      <c r="B129" s="127"/>
      <c r="C129" s="166" t="s">
        <v>880</v>
      </c>
      <c r="D129" s="167" t="s">
        <v>980</v>
      </c>
      <c r="E129" s="168" t="s">
        <v>990</v>
      </c>
      <c r="F129" s="169"/>
      <c r="G129" s="126">
        <f>SUM(G130)</f>
        <v>4033.7</v>
      </c>
      <c r="H129" s="126">
        <f>SUM(H130)</f>
        <v>4033.7</v>
      </c>
      <c r="I129" s="111">
        <f t="shared" si="2"/>
        <v>100</v>
      </c>
      <c r="J129"/>
    </row>
    <row r="130" spans="1:11" ht="22.5" customHeight="1">
      <c r="A130" s="124" t="s">
        <v>912</v>
      </c>
      <c r="B130" s="127"/>
      <c r="C130" s="166" t="s">
        <v>880</v>
      </c>
      <c r="D130" s="167" t="s">
        <v>980</v>
      </c>
      <c r="E130" s="168" t="s">
        <v>990</v>
      </c>
      <c r="F130" s="169" t="s">
        <v>913</v>
      </c>
      <c r="G130" s="126">
        <v>4033.7</v>
      </c>
      <c r="H130" s="126">
        <v>4033.7</v>
      </c>
      <c r="I130" s="111">
        <f t="shared" si="2"/>
        <v>100</v>
      </c>
      <c r="J130">
        <f>SUM('[1]ведомствен.2014'!G393)</f>
        <v>4033.7</v>
      </c>
      <c r="K130">
        <f>SUM('[1]ведомствен.2014'!H393)</f>
        <v>4033.7</v>
      </c>
    </row>
    <row r="131" spans="1:10" ht="22.5" customHeight="1">
      <c r="A131" s="116" t="s">
        <v>991</v>
      </c>
      <c r="B131" s="134"/>
      <c r="C131" s="130" t="s">
        <v>880</v>
      </c>
      <c r="D131" s="131" t="s">
        <v>980</v>
      </c>
      <c r="E131" s="131" t="s">
        <v>992</v>
      </c>
      <c r="F131" s="135"/>
      <c r="G131" s="133">
        <f>G132</f>
        <v>67344.5</v>
      </c>
      <c r="H131" s="133">
        <f>H132</f>
        <v>67344.5</v>
      </c>
      <c r="I131" s="111">
        <f t="shared" si="2"/>
        <v>100</v>
      </c>
      <c r="J131"/>
    </row>
    <row r="132" spans="1:10" ht="28.5" customHeight="1">
      <c r="A132" s="116" t="s">
        <v>930</v>
      </c>
      <c r="B132" s="134"/>
      <c r="C132" s="130" t="s">
        <v>880</v>
      </c>
      <c r="D132" s="131" t="s">
        <v>980</v>
      </c>
      <c r="E132" s="131" t="s">
        <v>993</v>
      </c>
      <c r="F132" s="135"/>
      <c r="G132" s="133">
        <f>SUM(G133)</f>
        <v>67344.5</v>
      </c>
      <c r="H132" s="133">
        <f>SUM(H133)</f>
        <v>67344.5</v>
      </c>
      <c r="I132" s="111">
        <f t="shared" si="2"/>
        <v>100</v>
      </c>
      <c r="J132"/>
    </row>
    <row r="133" spans="1:10" ht="31.5" customHeight="1">
      <c r="A133" s="116" t="s">
        <v>994</v>
      </c>
      <c r="B133" s="134"/>
      <c r="C133" s="130" t="s">
        <v>880</v>
      </c>
      <c r="D133" s="131" t="s">
        <v>980</v>
      </c>
      <c r="E133" s="131" t="s">
        <v>995</v>
      </c>
      <c r="F133" s="135"/>
      <c r="G133" s="133">
        <f>SUM(G134)</f>
        <v>67344.5</v>
      </c>
      <c r="H133" s="133">
        <f>SUM(H134)</f>
        <v>67344.5</v>
      </c>
      <c r="I133" s="111">
        <f t="shared" si="2"/>
        <v>100</v>
      </c>
      <c r="J133"/>
    </row>
    <row r="134" spans="1:11" ht="28.5">
      <c r="A134" s="116" t="s">
        <v>934</v>
      </c>
      <c r="B134" s="134"/>
      <c r="C134" s="130" t="s">
        <v>880</v>
      </c>
      <c r="D134" s="131" t="s">
        <v>980</v>
      </c>
      <c r="E134" s="131" t="s">
        <v>995</v>
      </c>
      <c r="F134" s="135" t="s">
        <v>935</v>
      </c>
      <c r="G134" s="133">
        <v>67344.5</v>
      </c>
      <c r="H134" s="133">
        <v>67344.5</v>
      </c>
      <c r="I134" s="111">
        <f t="shared" si="2"/>
        <v>100</v>
      </c>
      <c r="J134" s="75">
        <f>SUM('[1]ведомствен.2014'!G148)</f>
        <v>67344.5</v>
      </c>
      <c r="K134" s="75">
        <f>SUM('[1]ведомствен.2014'!H148)</f>
        <v>67344.5</v>
      </c>
    </row>
    <row r="135" spans="1:10" ht="14.25" hidden="1">
      <c r="A135" s="116" t="s">
        <v>996</v>
      </c>
      <c r="B135" s="134"/>
      <c r="C135" s="130" t="s">
        <v>880</v>
      </c>
      <c r="D135" s="131" t="s">
        <v>980</v>
      </c>
      <c r="E135" s="131" t="s">
        <v>995</v>
      </c>
      <c r="F135" s="135" t="s">
        <v>997</v>
      </c>
      <c r="G135" s="133"/>
      <c r="H135" s="133"/>
      <c r="I135" s="111" t="e">
        <f t="shared" si="2"/>
        <v>#DIV/0!</v>
      </c>
      <c r="J135"/>
    </row>
    <row r="136" spans="1:10" ht="57" hidden="1">
      <c r="A136" s="145" t="s">
        <v>998</v>
      </c>
      <c r="B136" s="134"/>
      <c r="C136" s="130" t="s">
        <v>880</v>
      </c>
      <c r="D136" s="131" t="s">
        <v>980</v>
      </c>
      <c r="E136" s="131" t="s">
        <v>995</v>
      </c>
      <c r="F136" s="135" t="s">
        <v>999</v>
      </c>
      <c r="G136" s="133"/>
      <c r="H136" s="133"/>
      <c r="I136" s="111" t="e">
        <f t="shared" si="2"/>
        <v>#DIV/0!</v>
      </c>
      <c r="J136"/>
    </row>
    <row r="137" spans="1:10" ht="14.25">
      <c r="A137" s="116" t="s">
        <v>1000</v>
      </c>
      <c r="B137" s="134"/>
      <c r="C137" s="130" t="s">
        <v>880</v>
      </c>
      <c r="D137" s="131" t="s">
        <v>947</v>
      </c>
      <c r="E137" s="131"/>
      <c r="F137" s="135"/>
      <c r="G137" s="133">
        <f>G138</f>
        <v>170958</v>
      </c>
      <c r="H137" s="133">
        <f>H138</f>
        <v>154754.7</v>
      </c>
      <c r="I137" s="111">
        <f t="shared" si="2"/>
        <v>90.52205804934546</v>
      </c>
      <c r="J137"/>
    </row>
    <row r="138" spans="1:9" s="170" customFormat="1" ht="42.75">
      <c r="A138" s="116" t="s">
        <v>1001</v>
      </c>
      <c r="B138" s="134"/>
      <c r="C138" s="130" t="s">
        <v>880</v>
      </c>
      <c r="D138" s="131" t="s">
        <v>947</v>
      </c>
      <c r="E138" s="131" t="s">
        <v>1002</v>
      </c>
      <c r="F138" s="135"/>
      <c r="G138" s="133">
        <f>G139</f>
        <v>170958</v>
      </c>
      <c r="H138" s="133">
        <f>H139</f>
        <v>154754.7</v>
      </c>
      <c r="I138" s="111">
        <f t="shared" si="2"/>
        <v>90.52205804934546</v>
      </c>
    </row>
    <row r="139" spans="1:11" s="170" customFormat="1" ht="14.25">
      <c r="A139" s="116" t="s">
        <v>873</v>
      </c>
      <c r="B139" s="134"/>
      <c r="C139" s="130" t="s">
        <v>880</v>
      </c>
      <c r="D139" s="131" t="s">
        <v>947</v>
      </c>
      <c r="E139" s="131" t="s">
        <v>1002</v>
      </c>
      <c r="F139" s="135" t="s">
        <v>874</v>
      </c>
      <c r="G139" s="133">
        <v>170958</v>
      </c>
      <c r="H139" s="133">
        <v>154754.7</v>
      </c>
      <c r="I139" s="111">
        <f t="shared" si="2"/>
        <v>90.52205804934546</v>
      </c>
      <c r="J139" s="75">
        <f>SUM('[1]ведомствен.2014'!G153)</f>
        <v>170958</v>
      </c>
      <c r="K139" s="75">
        <f>SUM('[1]ведомствен.2014'!H153)</f>
        <v>154754.7</v>
      </c>
    </row>
    <row r="140" spans="1:9" s="171" customFormat="1" ht="28.5" hidden="1">
      <c r="A140" s="116" t="s">
        <v>960</v>
      </c>
      <c r="B140" s="134"/>
      <c r="C140" s="130" t="s">
        <v>880</v>
      </c>
      <c r="D140" s="131" t="s">
        <v>947</v>
      </c>
      <c r="E140" s="131" t="s">
        <v>1002</v>
      </c>
      <c r="F140" s="135" t="s">
        <v>961</v>
      </c>
      <c r="G140" s="133"/>
      <c r="H140" s="133"/>
      <c r="I140" s="111" t="e">
        <f t="shared" si="2"/>
        <v>#DIV/0!</v>
      </c>
    </row>
    <row r="141" spans="1:9" s="172" customFormat="1" ht="28.5" hidden="1">
      <c r="A141" s="116" t="s">
        <v>962</v>
      </c>
      <c r="B141" s="134"/>
      <c r="C141" s="130" t="s">
        <v>880</v>
      </c>
      <c r="D141" s="131" t="s">
        <v>947</v>
      </c>
      <c r="E141" s="131" t="s">
        <v>1002</v>
      </c>
      <c r="F141" s="135" t="s">
        <v>963</v>
      </c>
      <c r="G141" s="133"/>
      <c r="H141" s="133"/>
      <c r="I141" s="111" t="e">
        <f t="shared" si="2"/>
        <v>#DIV/0!</v>
      </c>
    </row>
    <row r="142" spans="1:9" s="121" customFormat="1" ht="28.5" hidden="1">
      <c r="A142" s="116" t="s">
        <v>1003</v>
      </c>
      <c r="B142" s="134"/>
      <c r="C142" s="130" t="s">
        <v>880</v>
      </c>
      <c r="D142" s="131" t="s">
        <v>947</v>
      </c>
      <c r="E142" s="131" t="s">
        <v>1002</v>
      </c>
      <c r="F142" s="135" t="s">
        <v>963</v>
      </c>
      <c r="G142" s="133"/>
      <c r="H142" s="133"/>
      <c r="I142" s="111" t="e">
        <f t="shared" si="2"/>
        <v>#DIV/0!</v>
      </c>
    </row>
    <row r="143" spans="1:9" s="121" customFormat="1" ht="14.25">
      <c r="A143" s="116" t="s">
        <v>1004</v>
      </c>
      <c r="B143" s="134"/>
      <c r="C143" s="130" t="s">
        <v>880</v>
      </c>
      <c r="D143" s="131" t="s">
        <v>1005</v>
      </c>
      <c r="E143" s="131"/>
      <c r="F143" s="135"/>
      <c r="G143" s="133">
        <f>SUM(G144+G154+G165)+G163</f>
        <v>25311.5</v>
      </c>
      <c r="H143" s="133">
        <f>SUM(H144+H154+H165)+H163</f>
        <v>25291.5</v>
      </c>
      <c r="I143" s="111">
        <f aca="true" t="shared" si="4" ref="I143:I206">SUM(H143/G143)*100</f>
        <v>99.92098453272227</v>
      </c>
    </row>
    <row r="144" spans="1:9" s="121" customFormat="1" ht="28.5">
      <c r="A144" s="116" t="s">
        <v>983</v>
      </c>
      <c r="B144" s="134"/>
      <c r="C144" s="130" t="s">
        <v>880</v>
      </c>
      <c r="D144" s="131" t="s">
        <v>1005</v>
      </c>
      <c r="E144" s="131" t="s">
        <v>984</v>
      </c>
      <c r="F144" s="135"/>
      <c r="G144" s="133">
        <f>SUM(G145)</f>
        <v>4464.4</v>
      </c>
      <c r="H144" s="133">
        <f>SUM(H145)</f>
        <v>4464.4</v>
      </c>
      <c r="I144" s="111">
        <f t="shared" si="4"/>
        <v>100</v>
      </c>
    </row>
    <row r="145" spans="1:9" s="121" customFormat="1" ht="14.25" customHeight="1">
      <c r="A145" s="116" t="s">
        <v>1006</v>
      </c>
      <c r="B145" s="134"/>
      <c r="C145" s="130" t="s">
        <v>880</v>
      </c>
      <c r="D145" s="131" t="s">
        <v>1005</v>
      </c>
      <c r="E145" s="131" t="s">
        <v>1007</v>
      </c>
      <c r="F145" s="135"/>
      <c r="G145" s="133">
        <f>SUM(G146,G150)</f>
        <v>4464.4</v>
      </c>
      <c r="H145" s="133">
        <f>SUM(H146,H150)</f>
        <v>4464.4</v>
      </c>
      <c r="I145" s="111">
        <f t="shared" si="4"/>
        <v>100</v>
      </c>
    </row>
    <row r="146" spans="1:9" s="172" customFormat="1" ht="28.5" hidden="1">
      <c r="A146" s="116" t="s">
        <v>1008</v>
      </c>
      <c r="B146" s="134"/>
      <c r="C146" s="130" t="s">
        <v>880</v>
      </c>
      <c r="D146" s="131" t="s">
        <v>1005</v>
      </c>
      <c r="E146" s="119" t="s">
        <v>1009</v>
      </c>
      <c r="F146" s="135"/>
      <c r="G146" s="133">
        <f>SUM(G147)</f>
        <v>0</v>
      </c>
      <c r="H146" s="133">
        <f>SUM(H147)</f>
        <v>0</v>
      </c>
      <c r="I146" s="111" t="e">
        <f t="shared" si="4"/>
        <v>#DIV/0!</v>
      </c>
    </row>
    <row r="147" spans="1:11" s="172" customFormat="1" ht="18.75" customHeight="1" hidden="1">
      <c r="A147" s="116" t="s">
        <v>873</v>
      </c>
      <c r="B147" s="134"/>
      <c r="C147" s="130" t="s">
        <v>880</v>
      </c>
      <c r="D147" s="131" t="s">
        <v>1005</v>
      </c>
      <c r="E147" s="119" t="s">
        <v>1009</v>
      </c>
      <c r="F147" s="135" t="s">
        <v>874</v>
      </c>
      <c r="G147" s="133">
        <f>412.2-412.2</f>
        <v>0</v>
      </c>
      <c r="H147" s="133">
        <f>412.2-412.2</f>
        <v>0</v>
      </c>
      <c r="I147" s="111" t="e">
        <f t="shared" si="4"/>
        <v>#DIV/0!</v>
      </c>
      <c r="J147" s="75">
        <f>SUM('[1]ведомствен.2014'!G161)</f>
        <v>0</v>
      </c>
      <c r="K147" s="75">
        <f>SUM('[1]ведомствен.2014'!H161)</f>
        <v>0</v>
      </c>
    </row>
    <row r="148" spans="1:9" s="172" customFormat="1" ht="28.5" hidden="1">
      <c r="A148" s="116" t="s">
        <v>960</v>
      </c>
      <c r="B148" s="134"/>
      <c r="C148" s="130" t="s">
        <v>880</v>
      </c>
      <c r="D148" s="131" t="s">
        <v>1005</v>
      </c>
      <c r="E148" s="119" t="s">
        <v>1009</v>
      </c>
      <c r="F148" s="135" t="s">
        <v>961</v>
      </c>
      <c r="G148" s="133"/>
      <c r="H148" s="133"/>
      <c r="I148" s="111" t="e">
        <f t="shared" si="4"/>
        <v>#DIV/0!</v>
      </c>
    </row>
    <row r="149" spans="1:9" s="172" customFormat="1" ht="28.5">
      <c r="A149" s="116" t="s">
        <v>930</v>
      </c>
      <c r="B149" s="134"/>
      <c r="C149" s="130" t="s">
        <v>880</v>
      </c>
      <c r="D149" s="131" t="s">
        <v>1005</v>
      </c>
      <c r="E149" s="131" t="s">
        <v>1010</v>
      </c>
      <c r="F149" s="135"/>
      <c r="G149" s="133">
        <f>SUM(G150)</f>
        <v>4464.4</v>
      </c>
      <c r="H149" s="133">
        <f>SUM(H150)</f>
        <v>4464.4</v>
      </c>
      <c r="I149" s="111">
        <f t="shared" si="4"/>
        <v>100</v>
      </c>
    </row>
    <row r="150" spans="1:9" s="172" customFormat="1" ht="28.5">
      <c r="A150" s="116" t="s">
        <v>994</v>
      </c>
      <c r="B150" s="134"/>
      <c r="C150" s="130" t="s">
        <v>880</v>
      </c>
      <c r="D150" s="131" t="s">
        <v>1005</v>
      </c>
      <c r="E150" s="131" t="s">
        <v>1011</v>
      </c>
      <c r="F150" s="135"/>
      <c r="G150" s="133">
        <f>G151</f>
        <v>4464.4</v>
      </c>
      <c r="H150" s="133">
        <f>H151</f>
        <v>4464.4</v>
      </c>
      <c r="I150" s="111">
        <f t="shared" si="4"/>
        <v>100</v>
      </c>
    </row>
    <row r="151" spans="1:11" s="172" customFormat="1" ht="28.5">
      <c r="A151" s="116" t="s">
        <v>934</v>
      </c>
      <c r="B151" s="134"/>
      <c r="C151" s="130" t="s">
        <v>880</v>
      </c>
      <c r="D151" s="131" t="s">
        <v>1005</v>
      </c>
      <c r="E151" s="131" t="s">
        <v>1011</v>
      </c>
      <c r="F151" s="135" t="s">
        <v>935</v>
      </c>
      <c r="G151" s="133">
        <f>4052.2+412.2</f>
        <v>4464.4</v>
      </c>
      <c r="H151" s="133">
        <f>4052.2+412.2</f>
        <v>4464.4</v>
      </c>
      <c r="I151" s="111">
        <f t="shared" si="4"/>
        <v>100</v>
      </c>
      <c r="J151" s="75">
        <f>SUM('[1]ведомствен.2014'!G165)</f>
        <v>4464.400000000001</v>
      </c>
      <c r="K151" s="75">
        <f>SUM('[1]ведомствен.2014'!H165)</f>
        <v>4464.400000000001</v>
      </c>
    </row>
    <row r="152" spans="1:9" s="172" customFormat="1" ht="14.25" hidden="1">
      <c r="A152" s="116" t="s">
        <v>996</v>
      </c>
      <c r="B152" s="134"/>
      <c r="C152" s="130" t="s">
        <v>880</v>
      </c>
      <c r="D152" s="131" t="s">
        <v>1005</v>
      </c>
      <c r="E152" s="131" t="s">
        <v>1011</v>
      </c>
      <c r="F152" s="135" t="s">
        <v>997</v>
      </c>
      <c r="G152" s="133"/>
      <c r="H152" s="133"/>
      <c r="I152" s="111" t="e">
        <f t="shared" si="4"/>
        <v>#DIV/0!</v>
      </c>
    </row>
    <row r="153" spans="1:9" s="172" customFormat="1" ht="57" hidden="1">
      <c r="A153" s="145" t="s">
        <v>998</v>
      </c>
      <c r="B153" s="146"/>
      <c r="C153" s="147" t="s">
        <v>880</v>
      </c>
      <c r="D153" s="148" t="s">
        <v>1005</v>
      </c>
      <c r="E153" s="148" t="s">
        <v>1011</v>
      </c>
      <c r="F153" s="149" t="s">
        <v>999</v>
      </c>
      <c r="G153" s="150"/>
      <c r="H153" s="150"/>
      <c r="I153" s="111" t="e">
        <f t="shared" si="4"/>
        <v>#DIV/0!</v>
      </c>
    </row>
    <row r="154" spans="1:9" s="172" customFormat="1" ht="28.5">
      <c r="A154" s="116" t="s">
        <v>1012</v>
      </c>
      <c r="B154" s="107"/>
      <c r="C154" s="130" t="s">
        <v>880</v>
      </c>
      <c r="D154" s="131" t="s">
        <v>1005</v>
      </c>
      <c r="E154" s="119" t="s">
        <v>1013</v>
      </c>
      <c r="F154" s="114"/>
      <c r="G154" s="111">
        <f>SUM(G157)+G155</f>
        <v>7983.1</v>
      </c>
      <c r="H154" s="111">
        <f>SUM(H157)+H155</f>
        <v>7983.1</v>
      </c>
      <c r="I154" s="111">
        <f t="shared" si="4"/>
        <v>100</v>
      </c>
    </row>
    <row r="155" spans="1:9" s="172" customFormat="1" ht="42.75">
      <c r="A155" s="151" t="s">
        <v>1014</v>
      </c>
      <c r="B155" s="125"/>
      <c r="C155" s="130" t="s">
        <v>880</v>
      </c>
      <c r="D155" s="131" t="s">
        <v>1005</v>
      </c>
      <c r="E155" s="119" t="s">
        <v>1015</v>
      </c>
      <c r="F155" s="114"/>
      <c r="G155" s="126">
        <f>SUM(G156)</f>
        <v>3200</v>
      </c>
      <c r="H155" s="126">
        <f>SUM(H156)</f>
        <v>3200</v>
      </c>
      <c r="I155" s="111">
        <f t="shared" si="4"/>
        <v>100</v>
      </c>
    </row>
    <row r="156" spans="1:11" s="172" customFormat="1" ht="28.5">
      <c r="A156" s="151" t="s">
        <v>934</v>
      </c>
      <c r="B156" s="125"/>
      <c r="C156" s="130" t="s">
        <v>880</v>
      </c>
      <c r="D156" s="131" t="s">
        <v>1005</v>
      </c>
      <c r="E156" s="119" t="s">
        <v>1015</v>
      </c>
      <c r="F156" s="114" t="s">
        <v>935</v>
      </c>
      <c r="G156" s="126">
        <v>3200</v>
      </c>
      <c r="H156" s="126">
        <v>3200</v>
      </c>
      <c r="I156" s="111">
        <f t="shared" si="4"/>
        <v>100</v>
      </c>
      <c r="J156" s="172">
        <f>SUM('[1]ведомствен.2014'!G397)</f>
        <v>3200</v>
      </c>
      <c r="K156" s="172">
        <f>SUM('[1]ведомствен.2014'!H397)</f>
        <v>3200</v>
      </c>
    </row>
    <row r="157" spans="1:9" s="172" customFormat="1" ht="28.5">
      <c r="A157" s="116" t="s">
        <v>930</v>
      </c>
      <c r="B157" s="134"/>
      <c r="C157" s="130" t="s">
        <v>880</v>
      </c>
      <c r="D157" s="131" t="s">
        <v>1005</v>
      </c>
      <c r="E157" s="131" t="s">
        <v>1016</v>
      </c>
      <c r="F157" s="135"/>
      <c r="G157" s="133">
        <f>SUM(G158)+G160</f>
        <v>4783.1</v>
      </c>
      <c r="H157" s="133">
        <f>SUM(H158)+H160</f>
        <v>4783.1</v>
      </c>
      <c r="I157" s="111">
        <f t="shared" si="4"/>
        <v>100</v>
      </c>
    </row>
    <row r="158" spans="1:9" s="172" customFormat="1" ht="28.5">
      <c r="A158" s="116" t="s">
        <v>994</v>
      </c>
      <c r="B158" s="134"/>
      <c r="C158" s="130" t="s">
        <v>880</v>
      </c>
      <c r="D158" s="131" t="s">
        <v>1005</v>
      </c>
      <c r="E158" s="131" t="s">
        <v>1017</v>
      </c>
      <c r="F158" s="135"/>
      <c r="G158" s="133">
        <f>G159</f>
        <v>4708.1</v>
      </c>
      <c r="H158" s="133">
        <f>H159</f>
        <v>4708.1</v>
      </c>
      <c r="I158" s="111">
        <f t="shared" si="4"/>
        <v>100</v>
      </c>
    </row>
    <row r="159" spans="1:11" s="172" customFormat="1" ht="28.5">
      <c r="A159" s="116" t="s">
        <v>934</v>
      </c>
      <c r="B159" s="134"/>
      <c r="C159" s="130" t="s">
        <v>880</v>
      </c>
      <c r="D159" s="131" t="s">
        <v>1005</v>
      </c>
      <c r="E159" s="131" t="s">
        <v>1017</v>
      </c>
      <c r="F159" s="135" t="s">
        <v>935</v>
      </c>
      <c r="G159" s="133">
        <v>4708.1</v>
      </c>
      <c r="H159" s="133">
        <v>4708.1</v>
      </c>
      <c r="I159" s="111">
        <f t="shared" si="4"/>
        <v>100</v>
      </c>
      <c r="J159" s="172">
        <f>SUM('[1]ведомствен.2014'!G400)</f>
        <v>4708.1</v>
      </c>
      <c r="K159" s="172">
        <f>SUM('[1]ведомствен.2014'!H400)</f>
        <v>4708.1</v>
      </c>
    </row>
    <row r="160" spans="1:9" s="172" customFormat="1" ht="28.5">
      <c r="A160" s="151" t="s">
        <v>1018</v>
      </c>
      <c r="B160" s="173"/>
      <c r="C160" s="130" t="s">
        <v>880</v>
      </c>
      <c r="D160" s="131" t="s">
        <v>1005</v>
      </c>
      <c r="E160" s="131" t="s">
        <v>1019</v>
      </c>
      <c r="F160" s="135"/>
      <c r="G160" s="153">
        <f>SUM(G161)</f>
        <v>75</v>
      </c>
      <c r="H160" s="153">
        <f>SUM(H161)</f>
        <v>75</v>
      </c>
      <c r="I160" s="111">
        <f t="shared" si="4"/>
        <v>100</v>
      </c>
    </row>
    <row r="161" spans="1:9" s="172" customFormat="1" ht="28.5">
      <c r="A161" s="174" t="s">
        <v>1018</v>
      </c>
      <c r="B161" s="173"/>
      <c r="C161" s="130" t="s">
        <v>880</v>
      </c>
      <c r="D161" s="131" t="s">
        <v>1005</v>
      </c>
      <c r="E161" s="131" t="s">
        <v>1020</v>
      </c>
      <c r="F161" s="135"/>
      <c r="G161" s="153">
        <f>SUM(G162)</f>
        <v>75</v>
      </c>
      <c r="H161" s="153">
        <f>SUM(H162)</f>
        <v>75</v>
      </c>
      <c r="I161" s="111">
        <f t="shared" si="4"/>
        <v>100</v>
      </c>
    </row>
    <row r="162" spans="1:11" s="172" customFormat="1" ht="28.5">
      <c r="A162" s="175" t="s">
        <v>934</v>
      </c>
      <c r="B162" s="173"/>
      <c r="C162" s="130" t="s">
        <v>880</v>
      </c>
      <c r="D162" s="131" t="s">
        <v>1005</v>
      </c>
      <c r="E162" s="131" t="s">
        <v>1020</v>
      </c>
      <c r="F162" s="135" t="s">
        <v>935</v>
      </c>
      <c r="G162" s="153">
        <v>75</v>
      </c>
      <c r="H162" s="153">
        <v>75</v>
      </c>
      <c r="I162" s="111">
        <f t="shared" si="4"/>
        <v>100</v>
      </c>
      <c r="J162" s="172">
        <f>SUM('[1]ведомствен.2014'!G403)</f>
        <v>75</v>
      </c>
      <c r="K162" s="172">
        <f>SUM('[1]ведомствен.2014'!H403)</f>
        <v>75</v>
      </c>
    </row>
    <row r="163" spans="1:9" s="172" customFormat="1" ht="85.5">
      <c r="A163" s="151" t="s">
        <v>1021</v>
      </c>
      <c r="B163" s="152"/>
      <c r="C163" s="130" t="s">
        <v>880</v>
      </c>
      <c r="D163" s="131" t="s">
        <v>1005</v>
      </c>
      <c r="E163" s="131" t="s">
        <v>1022</v>
      </c>
      <c r="F163" s="135"/>
      <c r="G163" s="153">
        <f>SUM(G164)</f>
        <v>6000</v>
      </c>
      <c r="H163" s="153">
        <f>SUM(H164)</f>
        <v>6000</v>
      </c>
      <c r="I163" s="111">
        <f t="shared" si="4"/>
        <v>100</v>
      </c>
    </row>
    <row r="164" spans="1:11" s="172" customFormat="1" ht="14.25">
      <c r="A164" s="151" t="s">
        <v>912</v>
      </c>
      <c r="B164" s="152"/>
      <c r="C164" s="130" t="s">
        <v>880</v>
      </c>
      <c r="D164" s="131" t="s">
        <v>1005</v>
      </c>
      <c r="E164" s="131" t="s">
        <v>1022</v>
      </c>
      <c r="F164" s="135" t="s">
        <v>913</v>
      </c>
      <c r="G164" s="153">
        <v>6000</v>
      </c>
      <c r="H164" s="153">
        <v>6000</v>
      </c>
      <c r="I164" s="111">
        <f t="shared" si="4"/>
        <v>100</v>
      </c>
      <c r="J164" s="172">
        <f>SUM('[1]ведомствен.2014'!G167)</f>
        <v>6000</v>
      </c>
      <c r="K164" s="172">
        <f>SUM('[1]ведомствен.2014'!H167)</f>
        <v>6000</v>
      </c>
    </row>
    <row r="165" spans="1:9" s="172" customFormat="1" ht="14.25">
      <c r="A165" s="176" t="s">
        <v>974</v>
      </c>
      <c r="B165" s="146"/>
      <c r="C165" s="147" t="s">
        <v>880</v>
      </c>
      <c r="D165" s="148" t="s">
        <v>1005</v>
      </c>
      <c r="E165" s="148" t="s">
        <v>975</v>
      </c>
      <c r="F165" s="149"/>
      <c r="G165" s="150">
        <f>G173+G170+G168+G166</f>
        <v>6864</v>
      </c>
      <c r="H165" s="150">
        <f>H173+H170+H168+H166</f>
        <v>6844</v>
      </c>
      <c r="I165" s="111">
        <f t="shared" si="4"/>
        <v>99.70862470862471</v>
      </c>
    </row>
    <row r="166" spans="1:9" s="180" customFormat="1" ht="46.5" customHeight="1">
      <c r="A166" s="177" t="s">
        <v>1023</v>
      </c>
      <c r="B166" s="178"/>
      <c r="C166" s="147" t="s">
        <v>880</v>
      </c>
      <c r="D166" s="148" t="s">
        <v>1005</v>
      </c>
      <c r="E166" s="148" t="s">
        <v>1024</v>
      </c>
      <c r="F166" s="149"/>
      <c r="G166" s="179">
        <f>SUM(G167)</f>
        <v>1000</v>
      </c>
      <c r="H166" s="179">
        <f>SUM(H167)</f>
        <v>1000</v>
      </c>
      <c r="I166" s="111">
        <f t="shared" si="4"/>
        <v>100</v>
      </c>
    </row>
    <row r="167" spans="1:11" s="180" customFormat="1" ht="21.75" customHeight="1">
      <c r="A167" s="151" t="s">
        <v>912</v>
      </c>
      <c r="B167" s="178"/>
      <c r="C167" s="147" t="s">
        <v>880</v>
      </c>
      <c r="D167" s="148" t="s">
        <v>1005</v>
      </c>
      <c r="E167" s="148" t="s">
        <v>1024</v>
      </c>
      <c r="F167" s="135" t="s">
        <v>913</v>
      </c>
      <c r="G167" s="179">
        <v>1000</v>
      </c>
      <c r="H167" s="179">
        <v>1000</v>
      </c>
      <c r="I167" s="111">
        <f t="shared" si="4"/>
        <v>100</v>
      </c>
      <c r="J167" s="180">
        <f>SUM('[1]ведомствен.2014'!G170)</f>
        <v>1000</v>
      </c>
      <c r="K167" s="180">
        <f>SUM('[1]ведомствен.2014'!H170)</f>
        <v>1000</v>
      </c>
    </row>
    <row r="168" spans="1:9" s="172" customFormat="1" ht="42.75">
      <c r="A168" s="176" t="s">
        <v>1025</v>
      </c>
      <c r="B168" s="181"/>
      <c r="C168" s="147" t="s">
        <v>880</v>
      </c>
      <c r="D168" s="148" t="s">
        <v>1005</v>
      </c>
      <c r="E168" s="148" t="s">
        <v>1026</v>
      </c>
      <c r="F168" s="149"/>
      <c r="G168" s="150">
        <f>SUM(G169)</f>
        <v>20</v>
      </c>
      <c r="H168" s="150">
        <f>SUM(H169)</f>
        <v>0</v>
      </c>
      <c r="I168" s="111">
        <f t="shared" si="4"/>
        <v>0</v>
      </c>
    </row>
    <row r="169" spans="1:11" s="172" customFormat="1" ht="14.25">
      <c r="A169" s="116" t="s">
        <v>873</v>
      </c>
      <c r="B169" s="165"/>
      <c r="C169" s="130" t="s">
        <v>880</v>
      </c>
      <c r="D169" s="131" t="s">
        <v>1005</v>
      </c>
      <c r="E169" s="148" t="s">
        <v>1026</v>
      </c>
      <c r="F169" s="135" t="s">
        <v>874</v>
      </c>
      <c r="G169" s="133">
        <v>20</v>
      </c>
      <c r="H169" s="133"/>
      <c r="I169" s="111">
        <f t="shared" si="4"/>
        <v>0</v>
      </c>
      <c r="J169" s="172">
        <f>SUM('[1]ведомствен.2014'!G172)</f>
        <v>20</v>
      </c>
      <c r="K169" s="172">
        <f>SUM('[1]ведомствен.2014'!H172)</f>
        <v>0</v>
      </c>
    </row>
    <row r="170" spans="1:9" s="172" customFormat="1" ht="42.75">
      <c r="A170" s="182" t="s">
        <v>1027</v>
      </c>
      <c r="B170" s="183"/>
      <c r="C170" s="184" t="s">
        <v>880</v>
      </c>
      <c r="D170" s="168" t="s">
        <v>1005</v>
      </c>
      <c r="E170" s="167" t="s">
        <v>1028</v>
      </c>
      <c r="F170" s="169"/>
      <c r="G170" s="185">
        <f>SUM(G171)</f>
        <v>5</v>
      </c>
      <c r="H170" s="185">
        <f>SUM(H171)</f>
        <v>5</v>
      </c>
      <c r="I170" s="111">
        <f t="shared" si="4"/>
        <v>100</v>
      </c>
    </row>
    <row r="171" spans="1:9" s="172" customFormat="1" ht="28.5">
      <c r="A171" s="186" t="s">
        <v>1029</v>
      </c>
      <c r="B171" s="183"/>
      <c r="C171" s="184" t="s">
        <v>880</v>
      </c>
      <c r="D171" s="168" t="s">
        <v>1005</v>
      </c>
      <c r="E171" s="167" t="s">
        <v>1030</v>
      </c>
      <c r="F171" s="169"/>
      <c r="G171" s="185">
        <v>5</v>
      </c>
      <c r="H171" s="185">
        <v>5</v>
      </c>
      <c r="I171" s="111">
        <f t="shared" si="4"/>
        <v>100</v>
      </c>
    </row>
    <row r="172" spans="1:11" s="172" customFormat="1" ht="14.25">
      <c r="A172" s="116" t="s">
        <v>873</v>
      </c>
      <c r="B172" s="183"/>
      <c r="C172" s="184" t="s">
        <v>880</v>
      </c>
      <c r="D172" s="168" t="s">
        <v>1005</v>
      </c>
      <c r="E172" s="167" t="s">
        <v>1030</v>
      </c>
      <c r="F172" s="169" t="s">
        <v>874</v>
      </c>
      <c r="G172" s="185">
        <v>5</v>
      </c>
      <c r="H172" s="185">
        <v>5</v>
      </c>
      <c r="I172" s="111">
        <f t="shared" si="4"/>
        <v>100</v>
      </c>
      <c r="J172" s="172">
        <f>SUM('[1]ведомствен.2014'!G175)</f>
        <v>5</v>
      </c>
      <c r="K172" s="172">
        <f>SUM('[1]ведомствен.2014'!H175)</f>
        <v>5</v>
      </c>
    </row>
    <row r="173" spans="1:9" s="172" customFormat="1" ht="28.5">
      <c r="A173" s="176" t="s">
        <v>1031</v>
      </c>
      <c r="B173" s="146"/>
      <c r="C173" s="147" t="s">
        <v>880</v>
      </c>
      <c r="D173" s="148" t="s">
        <v>1005</v>
      </c>
      <c r="E173" s="148" t="s">
        <v>1032</v>
      </c>
      <c r="F173" s="149"/>
      <c r="G173" s="150">
        <f>SUM(G174)</f>
        <v>5839</v>
      </c>
      <c r="H173" s="150">
        <f>SUM(H174)</f>
        <v>5839</v>
      </c>
      <c r="I173" s="111">
        <f t="shared" si="4"/>
        <v>100</v>
      </c>
    </row>
    <row r="174" spans="1:11" s="172" customFormat="1" ht="28.5">
      <c r="A174" s="145" t="s">
        <v>934</v>
      </c>
      <c r="B174" s="146"/>
      <c r="C174" s="147" t="s">
        <v>880</v>
      </c>
      <c r="D174" s="148" t="s">
        <v>1005</v>
      </c>
      <c r="E174" s="148" t="s">
        <v>1032</v>
      </c>
      <c r="F174" s="149" t="s">
        <v>935</v>
      </c>
      <c r="G174" s="150">
        <v>5839</v>
      </c>
      <c r="H174" s="150">
        <v>5839</v>
      </c>
      <c r="I174" s="111">
        <f t="shared" si="4"/>
        <v>100</v>
      </c>
      <c r="J174" s="172">
        <f>SUM('[1]ведомствен.2014'!G177)</f>
        <v>5839</v>
      </c>
      <c r="K174" s="172">
        <f>SUM('[1]ведомствен.2014'!H177)</f>
        <v>5839</v>
      </c>
    </row>
    <row r="175" spans="1:17" ht="15">
      <c r="A175" s="187" t="s">
        <v>1033</v>
      </c>
      <c r="B175" s="188"/>
      <c r="C175" s="139" t="s">
        <v>892</v>
      </c>
      <c r="D175" s="140"/>
      <c r="E175" s="140"/>
      <c r="F175" s="189"/>
      <c r="G175" s="142">
        <f>SUM(G176+G234+G255+G272)</f>
        <v>196833.3</v>
      </c>
      <c r="H175" s="142">
        <f>SUM(H176+H234+H255+H272)</f>
        <v>204057.7</v>
      </c>
      <c r="I175" s="143">
        <f t="shared" si="4"/>
        <v>103.67031391537918</v>
      </c>
      <c r="J175"/>
      <c r="L175">
        <f>SUM('[1]ведомствен.2014'!G178)+'[1]ведомствен.2014'!G369</f>
        <v>196833.3</v>
      </c>
      <c r="M175">
        <f>SUM('[1]ведомствен.2014'!H178)+'[1]ведомствен.2014'!H369</f>
        <v>204057.7</v>
      </c>
      <c r="Q175" s="112"/>
    </row>
    <row r="176" spans="1:12" ht="14.25">
      <c r="A176" s="106" t="s">
        <v>1034</v>
      </c>
      <c r="B176" s="107"/>
      <c r="C176" s="108" t="s">
        <v>892</v>
      </c>
      <c r="D176" s="109" t="s">
        <v>859</v>
      </c>
      <c r="E176" s="109"/>
      <c r="F176" s="110"/>
      <c r="G176" s="111">
        <f>SUM(G177)</f>
        <v>1500</v>
      </c>
      <c r="H176" s="111">
        <f>SUM(H177)</f>
        <v>1500</v>
      </c>
      <c r="I176" s="111">
        <f t="shared" si="4"/>
        <v>100</v>
      </c>
      <c r="J176" s="112"/>
      <c r="K176" s="112"/>
      <c r="L176">
        <f>SUM(-K175+L175)</f>
        <v>196833.3</v>
      </c>
    </row>
    <row r="177" spans="1:12" ht="56.25" customHeight="1">
      <c r="A177" s="116" t="s">
        <v>1035</v>
      </c>
      <c r="B177" s="107"/>
      <c r="C177" s="108" t="s">
        <v>892</v>
      </c>
      <c r="D177" s="109" t="s">
        <v>859</v>
      </c>
      <c r="E177" s="109" t="s">
        <v>1036</v>
      </c>
      <c r="F177" s="110"/>
      <c r="G177" s="111">
        <f>SUM(G181+G187)+G178</f>
        <v>1500</v>
      </c>
      <c r="H177" s="111">
        <f>SUM(H181+H187)+H178</f>
        <v>1500</v>
      </c>
      <c r="I177" s="111">
        <f t="shared" si="4"/>
        <v>100</v>
      </c>
      <c r="J177"/>
      <c r="L177" s="112">
        <f>SUM(G175-K175)</f>
        <v>196833.3</v>
      </c>
    </row>
    <row r="178" spans="1:10" ht="85.5" hidden="1">
      <c r="A178" s="190" t="s">
        <v>1037</v>
      </c>
      <c r="B178" s="127"/>
      <c r="C178" s="108" t="s">
        <v>892</v>
      </c>
      <c r="D178" s="109" t="s">
        <v>859</v>
      </c>
      <c r="E178" s="109" t="s">
        <v>1038</v>
      </c>
      <c r="F178" s="110"/>
      <c r="G178" s="126">
        <f>SUM(G179)</f>
        <v>0</v>
      </c>
      <c r="H178" s="126">
        <f>SUM(H179)</f>
        <v>0</v>
      </c>
      <c r="I178" s="111" t="e">
        <f t="shared" si="4"/>
        <v>#DIV/0!</v>
      </c>
      <c r="J178"/>
    </row>
    <row r="179" spans="1:10" ht="28.5" hidden="1">
      <c r="A179" s="127" t="s">
        <v>1039</v>
      </c>
      <c r="B179" s="127"/>
      <c r="C179" s="108" t="s">
        <v>892</v>
      </c>
      <c r="D179" s="109" t="s">
        <v>859</v>
      </c>
      <c r="E179" s="109" t="s">
        <v>1040</v>
      </c>
      <c r="F179" s="110"/>
      <c r="G179" s="126">
        <f>SUM(G180)</f>
        <v>0</v>
      </c>
      <c r="H179" s="126">
        <f>SUM(H180)</f>
        <v>0</v>
      </c>
      <c r="I179" s="111" t="e">
        <f t="shared" si="4"/>
        <v>#DIV/0!</v>
      </c>
      <c r="J179"/>
    </row>
    <row r="180" spans="1:11" ht="28.5" hidden="1">
      <c r="A180" s="116" t="s">
        <v>1041</v>
      </c>
      <c r="B180" s="127"/>
      <c r="C180" s="108" t="s">
        <v>892</v>
      </c>
      <c r="D180" s="109" t="s">
        <v>859</v>
      </c>
      <c r="E180" s="109" t="s">
        <v>1040</v>
      </c>
      <c r="F180" s="110" t="s">
        <v>1042</v>
      </c>
      <c r="G180" s="126"/>
      <c r="H180" s="126"/>
      <c r="I180" s="111" t="e">
        <f t="shared" si="4"/>
        <v>#DIV/0!</v>
      </c>
      <c r="J180">
        <f>SUM('[1]ведомствен.2014'!G190)</f>
        <v>0</v>
      </c>
      <c r="K180">
        <f>SUM('[1]ведомствен.2014'!H190)</f>
        <v>0</v>
      </c>
    </row>
    <row r="181" spans="1:10" ht="57">
      <c r="A181" s="116" t="s">
        <v>1043</v>
      </c>
      <c r="B181" s="191"/>
      <c r="C181" s="108" t="s">
        <v>892</v>
      </c>
      <c r="D181" s="109" t="s">
        <v>859</v>
      </c>
      <c r="E181" s="109" t="s">
        <v>1044</v>
      </c>
      <c r="F181" s="110"/>
      <c r="G181" s="111">
        <f>SUM(G182+G184)</f>
        <v>1500</v>
      </c>
      <c r="H181" s="111">
        <f>SUM(H182+H184)</f>
        <v>1500</v>
      </c>
      <c r="I181" s="111">
        <f t="shared" si="4"/>
        <v>100</v>
      </c>
      <c r="J181"/>
    </row>
    <row r="182" spans="1:10" ht="28.5">
      <c r="A182" s="127" t="s">
        <v>1045</v>
      </c>
      <c r="B182" s="127"/>
      <c r="C182" s="108" t="s">
        <v>892</v>
      </c>
      <c r="D182" s="109" t="s">
        <v>859</v>
      </c>
      <c r="E182" s="109" t="s">
        <v>1046</v>
      </c>
      <c r="F182" s="110"/>
      <c r="G182" s="126">
        <f>SUM(G183)</f>
        <v>1500</v>
      </c>
      <c r="H182" s="126">
        <f>SUM(H183)</f>
        <v>1500</v>
      </c>
      <c r="I182" s="111">
        <f t="shared" si="4"/>
        <v>100</v>
      </c>
      <c r="J182"/>
    </row>
    <row r="183" spans="1:11" ht="27.75" customHeight="1">
      <c r="A183" s="175" t="s">
        <v>934</v>
      </c>
      <c r="B183" s="127"/>
      <c r="C183" s="108" t="s">
        <v>892</v>
      </c>
      <c r="D183" s="109" t="s">
        <v>859</v>
      </c>
      <c r="E183" s="109" t="s">
        <v>1046</v>
      </c>
      <c r="F183" s="110" t="s">
        <v>935</v>
      </c>
      <c r="G183" s="126">
        <v>1500</v>
      </c>
      <c r="H183" s="126">
        <v>1500</v>
      </c>
      <c r="I183" s="111">
        <f t="shared" si="4"/>
        <v>100</v>
      </c>
      <c r="J183" s="75">
        <f>SUM('[1]ведомствен.2014'!G234)</f>
        <v>1500</v>
      </c>
      <c r="K183" s="75">
        <f>SUM('[1]ведомствен.2014'!H234)</f>
        <v>1500</v>
      </c>
    </row>
    <row r="184" spans="1:10" ht="28.5" hidden="1">
      <c r="A184" s="127" t="s">
        <v>1039</v>
      </c>
      <c r="B184" s="127"/>
      <c r="C184" s="108" t="s">
        <v>892</v>
      </c>
      <c r="D184" s="109" t="s">
        <v>859</v>
      </c>
      <c r="E184" s="109" t="s">
        <v>1047</v>
      </c>
      <c r="F184" s="110"/>
      <c r="G184" s="126">
        <f>SUM(G185)</f>
        <v>0</v>
      </c>
      <c r="H184" s="126">
        <f>SUM(H185)</f>
        <v>0</v>
      </c>
      <c r="I184" s="111" t="e">
        <f t="shared" si="4"/>
        <v>#DIV/0!</v>
      </c>
      <c r="J184"/>
    </row>
    <row r="185" spans="1:11" ht="28.5" hidden="1">
      <c r="A185" s="116" t="s">
        <v>1041</v>
      </c>
      <c r="B185" s="127"/>
      <c r="C185" s="108" t="s">
        <v>892</v>
      </c>
      <c r="D185" s="109" t="s">
        <v>859</v>
      </c>
      <c r="E185" s="109" t="s">
        <v>1047</v>
      </c>
      <c r="F185" s="110" t="s">
        <v>1042</v>
      </c>
      <c r="G185" s="126"/>
      <c r="H185" s="126"/>
      <c r="I185" s="111" t="e">
        <f t="shared" si="4"/>
        <v>#DIV/0!</v>
      </c>
      <c r="J185">
        <f>SUM('[1]ведомствен.2014'!G236)</f>
        <v>0</v>
      </c>
      <c r="K185">
        <f>SUM('[1]ведомствен.2014'!H236)</f>
        <v>0</v>
      </c>
    </row>
    <row r="186" spans="1:10" ht="14.25" hidden="1">
      <c r="A186" s="192" t="s">
        <v>1048</v>
      </c>
      <c r="B186" s="107"/>
      <c r="C186" s="108" t="s">
        <v>892</v>
      </c>
      <c r="D186" s="109" t="s">
        <v>859</v>
      </c>
      <c r="E186" s="109" t="s">
        <v>1049</v>
      </c>
      <c r="F186" s="110" t="s">
        <v>1050</v>
      </c>
      <c r="G186" s="111"/>
      <c r="H186" s="111"/>
      <c r="I186" s="111" t="e">
        <f t="shared" si="4"/>
        <v>#DIV/0!</v>
      </c>
      <c r="J186"/>
    </row>
    <row r="187" spans="1:10" ht="42.75" hidden="1">
      <c r="A187" s="116" t="s">
        <v>1051</v>
      </c>
      <c r="B187" s="107"/>
      <c r="C187" s="108" t="s">
        <v>892</v>
      </c>
      <c r="D187" s="109" t="s">
        <v>859</v>
      </c>
      <c r="E187" s="109" t="s">
        <v>1052</v>
      </c>
      <c r="F187" s="110"/>
      <c r="G187" s="111">
        <f>SUM(G188)+G194+G197</f>
        <v>0</v>
      </c>
      <c r="H187" s="111">
        <f>SUM(H188)+H194+H197</f>
        <v>0</v>
      </c>
      <c r="I187" s="111" t="e">
        <f t="shared" si="4"/>
        <v>#DIV/0!</v>
      </c>
      <c r="J187"/>
    </row>
    <row r="188" spans="1:10" ht="28.5" hidden="1">
      <c r="A188" s="116" t="s">
        <v>1053</v>
      </c>
      <c r="B188" s="107"/>
      <c r="C188" s="108" t="s">
        <v>892</v>
      </c>
      <c r="D188" s="109" t="s">
        <v>859</v>
      </c>
      <c r="E188" s="109" t="s">
        <v>1054</v>
      </c>
      <c r="F188" s="110"/>
      <c r="G188" s="111">
        <f>SUM(G189+G190)</f>
        <v>0</v>
      </c>
      <c r="H188" s="111">
        <f>SUM(H189+H190)</f>
        <v>0</v>
      </c>
      <c r="I188" s="111" t="e">
        <f t="shared" si="4"/>
        <v>#DIV/0!</v>
      </c>
      <c r="J188"/>
    </row>
    <row r="189" spans="1:9" s="74" customFormat="1" ht="14.25" hidden="1">
      <c r="A189" s="116" t="s">
        <v>1055</v>
      </c>
      <c r="B189" s="107"/>
      <c r="C189" s="108" t="s">
        <v>892</v>
      </c>
      <c r="D189" s="109" t="s">
        <v>859</v>
      </c>
      <c r="E189" s="109" t="s">
        <v>1054</v>
      </c>
      <c r="F189" s="110" t="s">
        <v>1056</v>
      </c>
      <c r="G189" s="111"/>
      <c r="H189" s="111"/>
      <c r="I189" s="111" t="e">
        <f t="shared" si="4"/>
        <v>#DIV/0!</v>
      </c>
    </row>
    <row r="190" spans="1:10" ht="28.5" hidden="1">
      <c r="A190" s="116" t="s">
        <v>1057</v>
      </c>
      <c r="B190" s="107"/>
      <c r="C190" s="108" t="s">
        <v>892</v>
      </c>
      <c r="D190" s="109" t="s">
        <v>859</v>
      </c>
      <c r="E190" s="109" t="s">
        <v>1054</v>
      </c>
      <c r="F190" s="110" t="s">
        <v>1058</v>
      </c>
      <c r="G190" s="111"/>
      <c r="H190" s="111"/>
      <c r="I190" s="111" t="e">
        <f t="shared" si="4"/>
        <v>#DIV/0!</v>
      </c>
      <c r="J190"/>
    </row>
    <row r="191" spans="1:10" ht="28.5" hidden="1">
      <c r="A191" s="116" t="s">
        <v>1059</v>
      </c>
      <c r="B191" s="107"/>
      <c r="C191" s="108" t="s">
        <v>892</v>
      </c>
      <c r="D191" s="109" t="s">
        <v>859</v>
      </c>
      <c r="E191" s="109" t="s">
        <v>1060</v>
      </c>
      <c r="F191" s="110"/>
      <c r="G191" s="111">
        <f>SUM(G192)</f>
        <v>0</v>
      </c>
      <c r="H191" s="111">
        <f>SUM(H192)</f>
        <v>0</v>
      </c>
      <c r="I191" s="111" t="e">
        <f t="shared" si="4"/>
        <v>#DIV/0!</v>
      </c>
      <c r="J191"/>
    </row>
    <row r="192" spans="1:10" ht="28.5" hidden="1">
      <c r="A192" s="116" t="s">
        <v>1061</v>
      </c>
      <c r="B192" s="107"/>
      <c r="C192" s="108" t="s">
        <v>892</v>
      </c>
      <c r="D192" s="109" t="s">
        <v>859</v>
      </c>
      <c r="E192" s="109" t="s">
        <v>1062</v>
      </c>
      <c r="F192" s="110"/>
      <c r="G192" s="111">
        <f>SUM(G193)</f>
        <v>0</v>
      </c>
      <c r="H192" s="111">
        <f>SUM(H193)</f>
        <v>0</v>
      </c>
      <c r="I192" s="111" t="e">
        <f t="shared" si="4"/>
        <v>#DIV/0!</v>
      </c>
      <c r="J192"/>
    </row>
    <row r="193" spans="1:11" ht="14.25" hidden="1">
      <c r="A193" s="116" t="s">
        <v>1048</v>
      </c>
      <c r="B193" s="107"/>
      <c r="C193" s="108" t="s">
        <v>892</v>
      </c>
      <c r="D193" s="109" t="s">
        <v>859</v>
      </c>
      <c r="E193" s="109" t="s">
        <v>1062</v>
      </c>
      <c r="F193" s="110" t="s">
        <v>1050</v>
      </c>
      <c r="G193" s="111"/>
      <c r="H193" s="111"/>
      <c r="I193" s="111" t="e">
        <f t="shared" si="4"/>
        <v>#DIV/0!</v>
      </c>
      <c r="K193" s="75"/>
    </row>
    <row r="194" spans="1:10" ht="28.5" hidden="1">
      <c r="A194" s="116" t="s">
        <v>1063</v>
      </c>
      <c r="B194" s="107"/>
      <c r="C194" s="108" t="s">
        <v>892</v>
      </c>
      <c r="D194" s="109" t="s">
        <v>859</v>
      </c>
      <c r="E194" s="109" t="s">
        <v>1064</v>
      </c>
      <c r="F194" s="110"/>
      <c r="G194" s="111">
        <f>SUM(G195+G196)</f>
        <v>0</v>
      </c>
      <c r="H194" s="111">
        <f>SUM(H195+H196)</f>
        <v>0</v>
      </c>
      <c r="I194" s="111" t="e">
        <f t="shared" si="4"/>
        <v>#DIV/0!</v>
      </c>
      <c r="J194"/>
    </row>
    <row r="195" spans="1:10" ht="42.75" hidden="1">
      <c r="A195" s="106" t="s">
        <v>1065</v>
      </c>
      <c r="B195" s="107"/>
      <c r="C195" s="108" t="s">
        <v>892</v>
      </c>
      <c r="D195" s="109" t="s">
        <v>859</v>
      </c>
      <c r="E195" s="109" t="s">
        <v>1064</v>
      </c>
      <c r="F195" s="110" t="s">
        <v>999</v>
      </c>
      <c r="G195" s="111"/>
      <c r="H195" s="111"/>
      <c r="I195" s="111" t="e">
        <f t="shared" si="4"/>
        <v>#DIV/0!</v>
      </c>
      <c r="J195"/>
    </row>
    <row r="196" spans="1:10" ht="14.25" hidden="1">
      <c r="A196" s="192" t="s">
        <v>1048</v>
      </c>
      <c r="B196" s="107"/>
      <c r="C196" s="108" t="s">
        <v>892</v>
      </c>
      <c r="D196" s="109" t="s">
        <v>859</v>
      </c>
      <c r="E196" s="109" t="s">
        <v>1064</v>
      </c>
      <c r="F196" s="110" t="s">
        <v>1050</v>
      </c>
      <c r="G196" s="111"/>
      <c r="H196" s="111"/>
      <c r="I196" s="111" t="e">
        <f t="shared" si="4"/>
        <v>#DIV/0!</v>
      </c>
      <c r="J196"/>
    </row>
    <row r="197" spans="1:9" s="74" customFormat="1" ht="57" hidden="1">
      <c r="A197" s="116" t="s">
        <v>1066</v>
      </c>
      <c r="B197" s="107"/>
      <c r="C197" s="108" t="s">
        <v>892</v>
      </c>
      <c r="D197" s="109" t="s">
        <v>859</v>
      </c>
      <c r="E197" s="109" t="s">
        <v>1067</v>
      </c>
      <c r="F197" s="110"/>
      <c r="G197" s="111">
        <f>SUM(G198)</f>
        <v>0</v>
      </c>
      <c r="H197" s="111">
        <f>SUM(H198)</f>
        <v>0</v>
      </c>
      <c r="I197" s="111" t="e">
        <f t="shared" si="4"/>
        <v>#DIV/0!</v>
      </c>
    </row>
    <row r="198" spans="1:9" s="193" customFormat="1" ht="14.25" hidden="1">
      <c r="A198" s="192" t="s">
        <v>1048</v>
      </c>
      <c r="B198" s="107"/>
      <c r="C198" s="108" t="s">
        <v>892</v>
      </c>
      <c r="D198" s="109" t="s">
        <v>859</v>
      </c>
      <c r="E198" s="109" t="s">
        <v>1067</v>
      </c>
      <c r="F198" s="110" t="s">
        <v>1050</v>
      </c>
      <c r="G198" s="111"/>
      <c r="H198" s="111"/>
      <c r="I198" s="111" t="e">
        <f t="shared" si="4"/>
        <v>#DIV/0!</v>
      </c>
    </row>
    <row r="199" spans="1:9" s="155" customFormat="1" ht="14.25" hidden="1">
      <c r="A199" s="106" t="s">
        <v>1068</v>
      </c>
      <c r="B199" s="107"/>
      <c r="C199" s="108" t="s">
        <v>892</v>
      </c>
      <c r="D199" s="109" t="s">
        <v>859</v>
      </c>
      <c r="E199" s="109" t="s">
        <v>1069</v>
      </c>
      <c r="F199" s="110"/>
      <c r="G199" s="111">
        <f>SUM(G200+G202)</f>
        <v>0</v>
      </c>
      <c r="H199" s="111">
        <f>SUM(H200+H202)</f>
        <v>0</v>
      </c>
      <c r="I199" s="111" t="e">
        <f t="shared" si="4"/>
        <v>#DIV/0!</v>
      </c>
    </row>
    <row r="200" spans="1:9" s="155" customFormat="1" ht="42.75" hidden="1">
      <c r="A200" s="120" t="s">
        <v>1070</v>
      </c>
      <c r="B200" s="107"/>
      <c r="C200" s="108" t="s">
        <v>892</v>
      </c>
      <c r="D200" s="109" t="s">
        <v>859</v>
      </c>
      <c r="E200" s="109" t="s">
        <v>1071</v>
      </c>
      <c r="F200" s="110"/>
      <c r="G200" s="111">
        <f>SUM(G201)</f>
        <v>0</v>
      </c>
      <c r="H200" s="111">
        <f>SUM(H201)</f>
        <v>0</v>
      </c>
      <c r="I200" s="111" t="e">
        <f t="shared" si="4"/>
        <v>#DIV/0!</v>
      </c>
    </row>
    <row r="201" spans="1:9" s="155" customFormat="1" ht="14.25" hidden="1">
      <c r="A201" s="106" t="s">
        <v>1055</v>
      </c>
      <c r="B201" s="107"/>
      <c r="C201" s="108" t="s">
        <v>892</v>
      </c>
      <c r="D201" s="109" t="s">
        <v>859</v>
      </c>
      <c r="E201" s="109" t="s">
        <v>1071</v>
      </c>
      <c r="F201" s="110" t="s">
        <v>1056</v>
      </c>
      <c r="G201" s="111"/>
      <c r="H201" s="111"/>
      <c r="I201" s="111" t="e">
        <f t="shared" si="4"/>
        <v>#DIV/0!</v>
      </c>
    </row>
    <row r="202" spans="1:9" s="155" customFormat="1" ht="28.5" hidden="1">
      <c r="A202" s="120" t="s">
        <v>1072</v>
      </c>
      <c r="B202" s="117"/>
      <c r="C202" s="108" t="s">
        <v>892</v>
      </c>
      <c r="D202" s="109" t="s">
        <v>859</v>
      </c>
      <c r="E202" s="109" t="s">
        <v>1073</v>
      </c>
      <c r="F202" s="114"/>
      <c r="G202" s="111">
        <f>SUM(G203)</f>
        <v>0</v>
      </c>
      <c r="H202" s="111">
        <f>SUM(H203)</f>
        <v>0</v>
      </c>
      <c r="I202" s="111" t="e">
        <f t="shared" si="4"/>
        <v>#DIV/0!</v>
      </c>
    </row>
    <row r="203" spans="1:9" s="155" customFormat="1" ht="14.25" hidden="1">
      <c r="A203" s="106" t="s">
        <v>877</v>
      </c>
      <c r="B203" s="194"/>
      <c r="C203" s="108" t="s">
        <v>892</v>
      </c>
      <c r="D203" s="109" t="s">
        <v>859</v>
      </c>
      <c r="E203" s="109" t="s">
        <v>1073</v>
      </c>
      <c r="F203" s="110" t="s">
        <v>878</v>
      </c>
      <c r="G203" s="111"/>
      <c r="H203" s="111"/>
      <c r="I203" s="111" t="e">
        <f t="shared" si="4"/>
        <v>#DIV/0!</v>
      </c>
    </row>
    <row r="204" spans="1:9" s="155" customFormat="1" ht="14.25" hidden="1">
      <c r="A204" s="120" t="s">
        <v>1074</v>
      </c>
      <c r="B204" s="107"/>
      <c r="C204" s="108" t="s">
        <v>892</v>
      </c>
      <c r="D204" s="109" t="s">
        <v>859</v>
      </c>
      <c r="E204" s="109" t="s">
        <v>1075</v>
      </c>
      <c r="F204" s="110"/>
      <c r="G204" s="111">
        <f>SUM(G207)+G212+G205</f>
        <v>0</v>
      </c>
      <c r="H204" s="111">
        <f>SUM(H207)+H212+H205</f>
        <v>0</v>
      </c>
      <c r="I204" s="111" t="e">
        <f t="shared" si="4"/>
        <v>#DIV/0!</v>
      </c>
    </row>
    <row r="205" spans="1:9" s="155" customFormat="1" ht="42.75" hidden="1">
      <c r="A205" s="120" t="s">
        <v>1076</v>
      </c>
      <c r="B205" s="107"/>
      <c r="C205" s="108" t="s">
        <v>892</v>
      </c>
      <c r="D205" s="109" t="s">
        <v>859</v>
      </c>
      <c r="E205" s="109" t="s">
        <v>1077</v>
      </c>
      <c r="F205" s="110"/>
      <c r="G205" s="111">
        <f>SUM(G206)</f>
        <v>0</v>
      </c>
      <c r="H205" s="111">
        <f>SUM(H206)</f>
        <v>0</v>
      </c>
      <c r="I205" s="111" t="e">
        <f t="shared" si="4"/>
        <v>#DIV/0!</v>
      </c>
    </row>
    <row r="206" spans="1:9" s="155" customFormat="1" ht="14.25" hidden="1">
      <c r="A206" s="120" t="s">
        <v>1048</v>
      </c>
      <c r="B206" s="107"/>
      <c r="C206" s="108" t="s">
        <v>892</v>
      </c>
      <c r="D206" s="109" t="s">
        <v>859</v>
      </c>
      <c r="E206" s="109" t="s">
        <v>1077</v>
      </c>
      <c r="F206" s="110" t="s">
        <v>1050</v>
      </c>
      <c r="G206" s="111"/>
      <c r="H206" s="111"/>
      <c r="I206" s="111" t="e">
        <f t="shared" si="4"/>
        <v>#DIV/0!</v>
      </c>
    </row>
    <row r="207" spans="1:9" s="155" customFormat="1" ht="42.75" hidden="1">
      <c r="A207" s="106" t="s">
        <v>1078</v>
      </c>
      <c r="B207" s="107"/>
      <c r="C207" s="108" t="s">
        <v>892</v>
      </c>
      <c r="D207" s="109" t="s">
        <v>859</v>
      </c>
      <c r="E207" s="109" t="s">
        <v>1079</v>
      </c>
      <c r="F207" s="110"/>
      <c r="G207" s="111">
        <f>SUM(G208+G210)</f>
        <v>0</v>
      </c>
      <c r="H207" s="111">
        <f>SUM(H208+H210)</f>
        <v>0</v>
      </c>
      <c r="I207" s="111" t="e">
        <f aca="true" t="shared" si="5" ref="I207:I270">SUM(H207/G207)*100</f>
        <v>#DIV/0!</v>
      </c>
    </row>
    <row r="208" spans="1:9" s="155" customFormat="1" ht="28.5" hidden="1">
      <c r="A208" s="120" t="s">
        <v>1080</v>
      </c>
      <c r="B208" s="107"/>
      <c r="C208" s="108" t="s">
        <v>892</v>
      </c>
      <c r="D208" s="109" t="s">
        <v>859</v>
      </c>
      <c r="E208" s="109" t="s">
        <v>1081</v>
      </c>
      <c r="F208" s="110"/>
      <c r="G208" s="111">
        <f>SUM(G209)</f>
        <v>0</v>
      </c>
      <c r="H208" s="111">
        <f>SUM(H209)</f>
        <v>0</v>
      </c>
      <c r="I208" s="111" t="e">
        <f t="shared" si="5"/>
        <v>#DIV/0!</v>
      </c>
    </row>
    <row r="209" spans="1:9" s="155" customFormat="1" ht="14.25" hidden="1">
      <c r="A209" s="116" t="s">
        <v>1048</v>
      </c>
      <c r="B209" s="107"/>
      <c r="C209" s="108" t="s">
        <v>892</v>
      </c>
      <c r="D209" s="109" t="s">
        <v>859</v>
      </c>
      <c r="E209" s="109" t="s">
        <v>1081</v>
      </c>
      <c r="F209" s="110" t="s">
        <v>1050</v>
      </c>
      <c r="G209" s="111"/>
      <c r="H209" s="111"/>
      <c r="I209" s="111" t="e">
        <f t="shared" si="5"/>
        <v>#DIV/0!</v>
      </c>
    </row>
    <row r="210" spans="1:9" s="155" customFormat="1" ht="14.25" hidden="1">
      <c r="A210" s="116" t="s">
        <v>1082</v>
      </c>
      <c r="B210" s="107"/>
      <c r="C210" s="108" t="s">
        <v>892</v>
      </c>
      <c r="D210" s="109" t="s">
        <v>859</v>
      </c>
      <c r="E210" s="109" t="s">
        <v>1083</v>
      </c>
      <c r="F210" s="110"/>
      <c r="G210" s="111">
        <f>SUM(G211)</f>
        <v>0</v>
      </c>
      <c r="H210" s="111">
        <f>SUM(H211)</f>
        <v>0</v>
      </c>
      <c r="I210" s="111" t="e">
        <f t="shared" si="5"/>
        <v>#DIV/0!</v>
      </c>
    </row>
    <row r="211" spans="1:9" s="74" customFormat="1" ht="14.25" hidden="1">
      <c r="A211" s="106" t="s">
        <v>877</v>
      </c>
      <c r="B211" s="194"/>
      <c r="C211" s="108" t="s">
        <v>892</v>
      </c>
      <c r="D211" s="109" t="s">
        <v>859</v>
      </c>
      <c r="E211" s="109" t="s">
        <v>1083</v>
      </c>
      <c r="F211" s="110" t="s">
        <v>878</v>
      </c>
      <c r="G211" s="111"/>
      <c r="H211" s="111"/>
      <c r="I211" s="111" t="e">
        <f t="shared" si="5"/>
        <v>#DIV/0!</v>
      </c>
    </row>
    <row r="212" spans="1:9" s="74" customFormat="1" ht="28.5" hidden="1">
      <c r="A212" s="106" t="s">
        <v>1084</v>
      </c>
      <c r="B212" s="194"/>
      <c r="C212" s="108" t="s">
        <v>892</v>
      </c>
      <c r="D212" s="109" t="s">
        <v>859</v>
      </c>
      <c r="E212" s="109" t="s">
        <v>1085</v>
      </c>
      <c r="F212" s="110"/>
      <c r="G212" s="111"/>
      <c r="H212" s="111"/>
      <c r="I212" s="111" t="e">
        <f t="shared" si="5"/>
        <v>#DIV/0!</v>
      </c>
    </row>
    <row r="213" spans="1:9" s="74" customFormat="1" ht="42.75" hidden="1">
      <c r="A213" s="106" t="s">
        <v>1086</v>
      </c>
      <c r="B213" s="194"/>
      <c r="C213" s="108" t="s">
        <v>892</v>
      </c>
      <c r="D213" s="109" t="s">
        <v>859</v>
      </c>
      <c r="E213" s="109" t="s">
        <v>1087</v>
      </c>
      <c r="F213" s="110"/>
      <c r="G213" s="111">
        <f>SUM(G214)</f>
        <v>0</v>
      </c>
      <c r="H213" s="111">
        <f>SUM(H214)</f>
        <v>0</v>
      </c>
      <c r="I213" s="111" t="e">
        <f t="shared" si="5"/>
        <v>#DIV/0!</v>
      </c>
    </row>
    <row r="214" spans="1:10" ht="14.25" hidden="1">
      <c r="A214" s="106" t="s">
        <v>1055</v>
      </c>
      <c r="B214" s="194"/>
      <c r="C214" s="108" t="s">
        <v>892</v>
      </c>
      <c r="D214" s="109" t="s">
        <v>859</v>
      </c>
      <c r="E214" s="109" t="s">
        <v>1087</v>
      </c>
      <c r="F214" s="110" t="s">
        <v>1056</v>
      </c>
      <c r="G214" s="111"/>
      <c r="H214" s="111"/>
      <c r="I214" s="111" t="e">
        <f t="shared" si="5"/>
        <v>#DIV/0!</v>
      </c>
      <c r="J214"/>
    </row>
    <row r="215" spans="1:10" ht="42.75" hidden="1">
      <c r="A215" s="106" t="s">
        <v>1088</v>
      </c>
      <c r="B215" s="194"/>
      <c r="C215" s="108" t="s">
        <v>892</v>
      </c>
      <c r="D215" s="109" t="s">
        <v>859</v>
      </c>
      <c r="E215" s="109" t="s">
        <v>1089</v>
      </c>
      <c r="F215" s="110"/>
      <c r="G215" s="111">
        <f>SUM(G216)</f>
        <v>0</v>
      </c>
      <c r="H215" s="111">
        <f>SUM(H216)</f>
        <v>0</v>
      </c>
      <c r="I215" s="111" t="e">
        <f t="shared" si="5"/>
        <v>#DIV/0!</v>
      </c>
      <c r="J215"/>
    </row>
    <row r="216" spans="1:9" s="155" customFormat="1" ht="14.25" hidden="1">
      <c r="A216" s="106" t="s">
        <v>1055</v>
      </c>
      <c r="B216" s="194"/>
      <c r="C216" s="108" t="s">
        <v>892</v>
      </c>
      <c r="D216" s="109" t="s">
        <v>859</v>
      </c>
      <c r="E216" s="109" t="s">
        <v>1089</v>
      </c>
      <c r="F216" s="110" t="s">
        <v>1056</v>
      </c>
      <c r="G216" s="111"/>
      <c r="H216" s="111"/>
      <c r="I216" s="111" t="e">
        <f t="shared" si="5"/>
        <v>#DIV/0!</v>
      </c>
    </row>
    <row r="217" spans="1:9" s="155" customFormat="1" ht="14.25" hidden="1">
      <c r="A217" s="106" t="s">
        <v>1068</v>
      </c>
      <c r="B217" s="194"/>
      <c r="C217" s="108" t="s">
        <v>892</v>
      </c>
      <c r="D217" s="109" t="s">
        <v>859</v>
      </c>
      <c r="E217" s="109" t="s">
        <v>1069</v>
      </c>
      <c r="F217" s="110"/>
      <c r="G217" s="111">
        <f>SUM(G218)</f>
        <v>0</v>
      </c>
      <c r="H217" s="111">
        <f>SUM(H218)</f>
        <v>0</v>
      </c>
      <c r="I217" s="111" t="e">
        <f t="shared" si="5"/>
        <v>#DIV/0!</v>
      </c>
    </row>
    <row r="218" spans="1:11" s="155" customFormat="1" ht="42.75" hidden="1">
      <c r="A218" s="106" t="s">
        <v>1090</v>
      </c>
      <c r="B218" s="194"/>
      <c r="C218" s="108" t="s">
        <v>892</v>
      </c>
      <c r="D218" s="109" t="s">
        <v>859</v>
      </c>
      <c r="E218" s="109" t="s">
        <v>1073</v>
      </c>
      <c r="F218" s="110"/>
      <c r="G218" s="111">
        <f>SUM(G219)</f>
        <v>0</v>
      </c>
      <c r="H218" s="111">
        <f>SUM(H219)</f>
        <v>0</v>
      </c>
      <c r="I218" s="111" t="e">
        <f t="shared" si="5"/>
        <v>#DIV/0!</v>
      </c>
      <c r="J218" s="74"/>
      <c r="K218" s="74"/>
    </row>
    <row r="219" spans="1:9" s="155" customFormat="1" ht="14.25" hidden="1">
      <c r="A219" s="106" t="s">
        <v>877</v>
      </c>
      <c r="B219" s="194"/>
      <c r="C219" s="108" t="s">
        <v>892</v>
      </c>
      <c r="D219" s="109" t="s">
        <v>859</v>
      </c>
      <c r="E219" s="109" t="s">
        <v>1073</v>
      </c>
      <c r="F219" s="110" t="s">
        <v>878</v>
      </c>
      <c r="G219" s="111"/>
      <c r="H219" s="111"/>
      <c r="I219" s="111" t="e">
        <f t="shared" si="5"/>
        <v>#DIV/0!</v>
      </c>
    </row>
    <row r="220" spans="1:9" s="155" customFormat="1" ht="14.25" hidden="1">
      <c r="A220" s="192" t="s">
        <v>1091</v>
      </c>
      <c r="B220" s="107"/>
      <c r="C220" s="108" t="s">
        <v>892</v>
      </c>
      <c r="D220" s="109" t="s">
        <v>859</v>
      </c>
      <c r="E220" s="109" t="s">
        <v>975</v>
      </c>
      <c r="F220" s="110"/>
      <c r="G220" s="111">
        <f>SUM(G221+G224)+G228</f>
        <v>0</v>
      </c>
      <c r="H220" s="111">
        <f>SUM(H221+H224)+H228</f>
        <v>0</v>
      </c>
      <c r="I220" s="111" t="e">
        <f t="shared" si="5"/>
        <v>#DIV/0!</v>
      </c>
    </row>
    <row r="221" spans="1:9" s="155" customFormat="1" ht="42.75" hidden="1">
      <c r="A221" s="192" t="s">
        <v>1092</v>
      </c>
      <c r="B221" s="107"/>
      <c r="C221" s="108" t="s">
        <v>892</v>
      </c>
      <c r="D221" s="109" t="s">
        <v>859</v>
      </c>
      <c r="E221" s="109" t="s">
        <v>1093</v>
      </c>
      <c r="F221" s="110"/>
      <c r="G221" s="115">
        <f>SUM(G222)</f>
        <v>0</v>
      </c>
      <c r="H221" s="115">
        <f>SUM(H222)</f>
        <v>0</v>
      </c>
      <c r="I221" s="111" t="e">
        <f t="shared" si="5"/>
        <v>#DIV/0!</v>
      </c>
    </row>
    <row r="222" spans="1:9" s="155" customFormat="1" ht="14.25" hidden="1">
      <c r="A222" s="116" t="s">
        <v>1055</v>
      </c>
      <c r="B222" s="107"/>
      <c r="C222" s="108" t="s">
        <v>892</v>
      </c>
      <c r="D222" s="109" t="s">
        <v>859</v>
      </c>
      <c r="E222" s="109" t="s">
        <v>1093</v>
      </c>
      <c r="F222" s="110" t="s">
        <v>1056</v>
      </c>
      <c r="G222" s="115"/>
      <c r="H222" s="115"/>
      <c r="I222" s="111" t="e">
        <f t="shared" si="5"/>
        <v>#DIV/0!</v>
      </c>
    </row>
    <row r="223" spans="1:9" s="74" customFormat="1" ht="14.25" hidden="1">
      <c r="A223" s="192" t="s">
        <v>1094</v>
      </c>
      <c r="B223" s="107"/>
      <c r="C223" s="108" t="s">
        <v>892</v>
      </c>
      <c r="D223" s="109" t="s">
        <v>859</v>
      </c>
      <c r="E223" s="109" t="s">
        <v>1095</v>
      </c>
      <c r="F223" s="110" t="s">
        <v>878</v>
      </c>
      <c r="G223" s="111"/>
      <c r="H223" s="111"/>
      <c r="I223" s="111" t="e">
        <f t="shared" si="5"/>
        <v>#DIV/0!</v>
      </c>
    </row>
    <row r="224" spans="1:9" s="74" customFormat="1" ht="14.25" hidden="1">
      <c r="A224" s="192" t="s">
        <v>1048</v>
      </c>
      <c r="B224" s="107"/>
      <c r="C224" s="108" t="s">
        <v>892</v>
      </c>
      <c r="D224" s="109" t="s">
        <v>859</v>
      </c>
      <c r="E224" s="109" t="s">
        <v>975</v>
      </c>
      <c r="F224" s="110" t="s">
        <v>1050</v>
      </c>
      <c r="G224" s="111">
        <f>SUM(G225)</f>
        <v>0</v>
      </c>
      <c r="H224" s="111">
        <f>SUM(H225)</f>
        <v>0</v>
      </c>
      <c r="I224" s="111" t="e">
        <f t="shared" si="5"/>
        <v>#DIV/0!</v>
      </c>
    </row>
    <row r="225" spans="1:9" s="74" customFormat="1" ht="28.5" hidden="1">
      <c r="A225" s="116" t="s">
        <v>1096</v>
      </c>
      <c r="B225" s="107"/>
      <c r="C225" s="108" t="s">
        <v>892</v>
      </c>
      <c r="D225" s="109" t="s">
        <v>859</v>
      </c>
      <c r="E225" s="109" t="s">
        <v>1097</v>
      </c>
      <c r="F225" s="110" t="s">
        <v>1050</v>
      </c>
      <c r="G225" s="111">
        <f>SUM(G227)</f>
        <v>0</v>
      </c>
      <c r="H225" s="111">
        <f>SUM(H227)</f>
        <v>0</v>
      </c>
      <c r="I225" s="111" t="e">
        <f t="shared" si="5"/>
        <v>#DIV/0!</v>
      </c>
    </row>
    <row r="226" spans="1:9" s="74" customFormat="1" ht="28.5" hidden="1">
      <c r="A226" s="116" t="s">
        <v>1098</v>
      </c>
      <c r="B226" s="107"/>
      <c r="C226" s="108"/>
      <c r="D226" s="109"/>
      <c r="E226" s="109"/>
      <c r="F226" s="110"/>
      <c r="G226" s="111"/>
      <c r="H226" s="111"/>
      <c r="I226" s="111" t="e">
        <f t="shared" si="5"/>
        <v>#DIV/0!</v>
      </c>
    </row>
    <row r="227" spans="1:9" s="74" customFormat="1" ht="28.5" hidden="1">
      <c r="A227" s="120" t="s">
        <v>1080</v>
      </c>
      <c r="B227" s="107"/>
      <c r="C227" s="108" t="s">
        <v>892</v>
      </c>
      <c r="D227" s="109" t="s">
        <v>859</v>
      </c>
      <c r="E227" s="109" t="s">
        <v>1099</v>
      </c>
      <c r="F227" s="110" t="s">
        <v>1050</v>
      </c>
      <c r="G227" s="111"/>
      <c r="H227" s="111"/>
      <c r="I227" s="111" t="e">
        <f t="shared" si="5"/>
        <v>#DIV/0!</v>
      </c>
    </row>
    <row r="228" spans="1:9" s="74" customFormat="1" ht="28.5" hidden="1">
      <c r="A228" s="106" t="s">
        <v>1100</v>
      </c>
      <c r="B228" s="107"/>
      <c r="C228" s="108" t="s">
        <v>892</v>
      </c>
      <c r="D228" s="109" t="s">
        <v>859</v>
      </c>
      <c r="E228" s="109" t="s">
        <v>1032</v>
      </c>
      <c r="F228" s="110"/>
      <c r="G228" s="111">
        <f>SUM(G229)</f>
        <v>0</v>
      </c>
      <c r="H228" s="111">
        <f>SUM(H229)</f>
        <v>0</v>
      </c>
      <c r="I228" s="111" t="e">
        <f t="shared" si="5"/>
        <v>#DIV/0!</v>
      </c>
    </row>
    <row r="229" spans="1:9" s="74" customFormat="1" ht="14.25" hidden="1">
      <c r="A229" s="192" t="s">
        <v>1048</v>
      </c>
      <c r="B229" s="107"/>
      <c r="C229" s="108" t="s">
        <v>892</v>
      </c>
      <c r="D229" s="109" t="s">
        <v>859</v>
      </c>
      <c r="E229" s="109" t="s">
        <v>1032</v>
      </c>
      <c r="F229" s="110" t="s">
        <v>1050</v>
      </c>
      <c r="G229" s="111"/>
      <c r="H229" s="111"/>
      <c r="I229" s="111" t="e">
        <f t="shared" si="5"/>
        <v>#DIV/0!</v>
      </c>
    </row>
    <row r="230" spans="1:9" s="74" customFormat="1" ht="14.25" hidden="1">
      <c r="A230" s="192"/>
      <c r="B230" s="107"/>
      <c r="C230" s="108"/>
      <c r="D230" s="109"/>
      <c r="E230" s="109"/>
      <c r="F230" s="110"/>
      <c r="G230" s="111"/>
      <c r="H230" s="111"/>
      <c r="I230" s="111" t="e">
        <f t="shared" si="5"/>
        <v>#DIV/0!</v>
      </c>
    </row>
    <row r="231" spans="1:9" s="74" customFormat="1" ht="14.25" hidden="1">
      <c r="A231" s="192"/>
      <c r="B231" s="107"/>
      <c r="C231" s="108"/>
      <c r="D231" s="109"/>
      <c r="E231" s="109"/>
      <c r="F231" s="110"/>
      <c r="G231" s="111"/>
      <c r="H231" s="111"/>
      <c r="I231" s="111" t="e">
        <f t="shared" si="5"/>
        <v>#DIV/0!</v>
      </c>
    </row>
    <row r="232" spans="1:9" s="74" customFormat="1" ht="14.25" hidden="1">
      <c r="A232" s="192"/>
      <c r="B232" s="107"/>
      <c r="C232" s="108"/>
      <c r="D232" s="109"/>
      <c r="E232" s="109"/>
      <c r="F232" s="110"/>
      <c r="G232" s="111"/>
      <c r="H232" s="111"/>
      <c r="I232" s="111" t="e">
        <f t="shared" si="5"/>
        <v>#DIV/0!</v>
      </c>
    </row>
    <row r="233" spans="1:9" s="74" customFormat="1" ht="14.25" hidden="1">
      <c r="A233" s="192"/>
      <c r="B233" s="107"/>
      <c r="C233" s="108"/>
      <c r="D233" s="109"/>
      <c r="E233" s="109"/>
      <c r="F233" s="110"/>
      <c r="G233" s="111"/>
      <c r="H233" s="111"/>
      <c r="I233" s="111" t="e">
        <f t="shared" si="5"/>
        <v>#DIV/0!</v>
      </c>
    </row>
    <row r="234" spans="1:9" s="74" customFormat="1" ht="14.25">
      <c r="A234" s="116" t="s">
        <v>1101</v>
      </c>
      <c r="B234" s="134"/>
      <c r="C234" s="130" t="s">
        <v>892</v>
      </c>
      <c r="D234" s="131" t="s">
        <v>861</v>
      </c>
      <c r="E234" s="131"/>
      <c r="F234" s="135"/>
      <c r="G234" s="133">
        <f>G240+G246+G248+G235</f>
        <v>61522.600000000006</v>
      </c>
      <c r="H234" s="133">
        <f>H240+H246+H248+H235</f>
        <v>55411.90000000001</v>
      </c>
      <c r="I234" s="111">
        <f t="shared" si="5"/>
        <v>90.0675524116341</v>
      </c>
    </row>
    <row r="235" spans="1:9" s="196" customFormat="1" ht="15.75">
      <c r="A235" s="145" t="s">
        <v>1102</v>
      </c>
      <c r="B235" s="195"/>
      <c r="C235" s="130" t="s">
        <v>892</v>
      </c>
      <c r="D235" s="131" t="s">
        <v>861</v>
      </c>
      <c r="E235" s="119" t="s">
        <v>1103</v>
      </c>
      <c r="F235" s="114"/>
      <c r="G235" s="133">
        <f>SUM(G236)</f>
        <v>8000</v>
      </c>
      <c r="H235" s="133">
        <f>SUM(H236)</f>
        <v>1889.3</v>
      </c>
      <c r="I235" s="111">
        <f t="shared" si="5"/>
        <v>23.61625</v>
      </c>
    </row>
    <row r="236" spans="1:9" s="196" customFormat="1" ht="57">
      <c r="A236" s="116" t="s">
        <v>1104</v>
      </c>
      <c r="B236" s="195"/>
      <c r="C236" s="130" t="s">
        <v>892</v>
      </c>
      <c r="D236" s="131" t="s">
        <v>861</v>
      </c>
      <c r="E236" s="119" t="s">
        <v>1105</v>
      </c>
      <c r="F236" s="114"/>
      <c r="G236" s="133">
        <f>SUM(G237)</f>
        <v>8000</v>
      </c>
      <c r="H236" s="133">
        <f>SUM(H237)</f>
        <v>1889.3</v>
      </c>
      <c r="I236" s="111">
        <f t="shared" si="5"/>
        <v>23.61625</v>
      </c>
    </row>
    <row r="237" spans="1:9" s="196" customFormat="1" ht="28.5">
      <c r="A237" s="120" t="s">
        <v>1106</v>
      </c>
      <c r="B237" s="197"/>
      <c r="C237" s="130" t="s">
        <v>892</v>
      </c>
      <c r="D237" s="131" t="s">
        <v>861</v>
      </c>
      <c r="E237" s="119" t="s">
        <v>1107</v>
      </c>
      <c r="F237" s="110"/>
      <c r="G237" s="133">
        <f>SUM(G238:G239)</f>
        <v>8000</v>
      </c>
      <c r="H237" s="133">
        <f>SUM(H238:H239)</f>
        <v>1889.3</v>
      </c>
      <c r="I237" s="111">
        <f t="shared" si="5"/>
        <v>23.61625</v>
      </c>
    </row>
    <row r="238" spans="1:11" s="196" customFormat="1" ht="15.75">
      <c r="A238" s="198" t="s">
        <v>873</v>
      </c>
      <c r="B238" s="197"/>
      <c r="C238" s="130" t="s">
        <v>892</v>
      </c>
      <c r="D238" s="131" t="s">
        <v>861</v>
      </c>
      <c r="E238" s="119" t="s">
        <v>1107</v>
      </c>
      <c r="F238" s="110" t="s">
        <v>874</v>
      </c>
      <c r="G238" s="133">
        <v>6110.7</v>
      </c>
      <c r="H238" s="133"/>
      <c r="I238" s="111">
        <f t="shared" si="5"/>
        <v>0</v>
      </c>
      <c r="J238" s="74">
        <f>SUM('[1]ведомствен.2014'!G241)</f>
        <v>6110.7</v>
      </c>
      <c r="K238" s="74">
        <f>SUM('[1]ведомствен.2014'!H241)</f>
        <v>0</v>
      </c>
    </row>
    <row r="239" spans="1:11" s="196" customFormat="1" ht="42.75">
      <c r="A239" s="192" t="s">
        <v>1108</v>
      </c>
      <c r="B239" s="197"/>
      <c r="C239" s="130" t="s">
        <v>892</v>
      </c>
      <c r="D239" s="131" t="s">
        <v>861</v>
      </c>
      <c r="E239" s="119" t="s">
        <v>1107</v>
      </c>
      <c r="F239" s="110" t="s">
        <v>1042</v>
      </c>
      <c r="G239" s="111">
        <v>1889.3</v>
      </c>
      <c r="H239" s="111">
        <v>1889.3</v>
      </c>
      <c r="I239" s="111">
        <f t="shared" si="5"/>
        <v>100</v>
      </c>
      <c r="J239" s="74">
        <f>SUM('[1]ведомствен.2014'!G242)</f>
        <v>1889.3</v>
      </c>
      <c r="K239" s="74">
        <f>SUM('[1]ведомствен.2014'!H242)</f>
        <v>1889.3</v>
      </c>
    </row>
    <row r="240" spans="1:9" s="74" customFormat="1" ht="14.25">
      <c r="A240" s="116" t="s">
        <v>1109</v>
      </c>
      <c r="B240" s="134"/>
      <c r="C240" s="130" t="s">
        <v>892</v>
      </c>
      <c r="D240" s="131" t="s">
        <v>861</v>
      </c>
      <c r="E240" s="131" t="s">
        <v>1110</v>
      </c>
      <c r="F240" s="135"/>
      <c r="G240" s="133">
        <f>G241</f>
        <v>20341.2</v>
      </c>
      <c r="H240" s="133">
        <f>H241</f>
        <v>20341.2</v>
      </c>
      <c r="I240" s="111">
        <f t="shared" si="5"/>
        <v>100</v>
      </c>
    </row>
    <row r="241" spans="1:9" s="74" customFormat="1" ht="14.25">
      <c r="A241" s="116" t="s">
        <v>1111</v>
      </c>
      <c r="B241" s="134"/>
      <c r="C241" s="130" t="s">
        <v>892</v>
      </c>
      <c r="D241" s="131" t="s">
        <v>861</v>
      </c>
      <c r="E241" s="131" t="s">
        <v>1112</v>
      </c>
      <c r="F241" s="135"/>
      <c r="G241" s="133">
        <f>SUM(G242:G243)</f>
        <v>20341.2</v>
      </c>
      <c r="H241" s="133">
        <f>SUM(H242:H243)</f>
        <v>20341.2</v>
      </c>
      <c r="I241" s="111">
        <f t="shared" si="5"/>
        <v>100</v>
      </c>
    </row>
    <row r="242" spans="1:11" s="74" customFormat="1" ht="13.5" customHeight="1">
      <c r="A242" s="116" t="s">
        <v>873</v>
      </c>
      <c r="B242" s="134"/>
      <c r="C242" s="130" t="s">
        <v>892</v>
      </c>
      <c r="D242" s="131" t="s">
        <v>861</v>
      </c>
      <c r="E242" s="131" t="s">
        <v>1112</v>
      </c>
      <c r="F242" s="135" t="s">
        <v>874</v>
      </c>
      <c r="G242" s="133">
        <v>10530.2</v>
      </c>
      <c r="H242" s="133">
        <v>10530.2</v>
      </c>
      <c r="I242" s="111">
        <f t="shared" si="5"/>
        <v>100</v>
      </c>
      <c r="J242" s="74">
        <f>SUM('[1]ведомствен.2014'!G245)</f>
        <v>10530.2</v>
      </c>
      <c r="K242" s="74">
        <f>SUM('[1]ведомствен.2014'!H245)</f>
        <v>10530.2</v>
      </c>
    </row>
    <row r="243" spans="1:11" s="74" customFormat="1" ht="13.5" customHeight="1">
      <c r="A243" s="192" t="s">
        <v>1108</v>
      </c>
      <c r="B243" s="199"/>
      <c r="C243" s="130" t="s">
        <v>892</v>
      </c>
      <c r="D243" s="131" t="s">
        <v>861</v>
      </c>
      <c r="E243" s="131" t="s">
        <v>1112</v>
      </c>
      <c r="F243" s="114" t="s">
        <v>1042</v>
      </c>
      <c r="G243" s="133">
        <v>9811</v>
      </c>
      <c r="H243" s="133">
        <v>9811</v>
      </c>
      <c r="I243" s="111">
        <f t="shared" si="5"/>
        <v>100</v>
      </c>
      <c r="J243" s="74">
        <f>SUM('[1]ведомствен.2014'!G246)</f>
        <v>9811</v>
      </c>
      <c r="K243" s="74">
        <f>SUM('[1]ведомствен.2014'!H246)</f>
        <v>9811</v>
      </c>
    </row>
    <row r="244" spans="1:9" s="74" customFormat="1" ht="28.5" hidden="1">
      <c r="A244" s="116" t="s">
        <v>962</v>
      </c>
      <c r="B244" s="134"/>
      <c r="C244" s="130" t="s">
        <v>892</v>
      </c>
      <c r="D244" s="131" t="s">
        <v>861</v>
      </c>
      <c r="E244" s="131" t="s">
        <v>1112</v>
      </c>
      <c r="F244" s="135" t="s">
        <v>963</v>
      </c>
      <c r="G244" s="133"/>
      <c r="H244" s="133"/>
      <c r="I244" s="111" t="e">
        <f t="shared" si="5"/>
        <v>#DIV/0!</v>
      </c>
    </row>
    <row r="245" spans="1:9" s="74" customFormat="1" ht="28.5" hidden="1">
      <c r="A245" s="116" t="s">
        <v>962</v>
      </c>
      <c r="B245" s="134"/>
      <c r="C245" s="130" t="s">
        <v>892</v>
      </c>
      <c r="D245" s="131" t="s">
        <v>861</v>
      </c>
      <c r="E245" s="131" t="s">
        <v>1112</v>
      </c>
      <c r="F245" s="135" t="s">
        <v>963</v>
      </c>
      <c r="G245" s="133"/>
      <c r="H245" s="133"/>
      <c r="I245" s="111" t="e">
        <f t="shared" si="5"/>
        <v>#DIV/0!</v>
      </c>
    </row>
    <row r="246" spans="1:9" s="74" customFormat="1" ht="14.25" hidden="1">
      <c r="A246" s="120" t="s">
        <v>1113</v>
      </c>
      <c r="B246" s="107"/>
      <c r="C246" s="130" t="s">
        <v>892</v>
      </c>
      <c r="D246" s="131" t="s">
        <v>861</v>
      </c>
      <c r="E246" s="109" t="s">
        <v>1114</v>
      </c>
      <c r="F246" s="110"/>
      <c r="G246" s="133">
        <f>G247</f>
        <v>0</v>
      </c>
      <c r="H246" s="133">
        <f>H247</f>
        <v>0</v>
      </c>
      <c r="I246" s="111" t="e">
        <f t="shared" si="5"/>
        <v>#DIV/0!</v>
      </c>
    </row>
    <row r="247" spans="1:11" s="74" customFormat="1" ht="14.25" hidden="1">
      <c r="A247" s="106" t="s">
        <v>912</v>
      </c>
      <c r="B247" s="107"/>
      <c r="C247" s="130" t="s">
        <v>892</v>
      </c>
      <c r="D247" s="131" t="s">
        <v>861</v>
      </c>
      <c r="E247" s="109" t="s">
        <v>1114</v>
      </c>
      <c r="F247" s="110" t="s">
        <v>913</v>
      </c>
      <c r="G247" s="111"/>
      <c r="H247" s="111"/>
      <c r="I247" s="111" t="e">
        <f t="shared" si="5"/>
        <v>#DIV/0!</v>
      </c>
      <c r="J247" s="74">
        <f>SUM('[1]ведомствен.2014'!G372)</f>
        <v>0</v>
      </c>
      <c r="K247" s="74">
        <f>SUM('[1]ведомствен.2014'!H372)</f>
        <v>0</v>
      </c>
    </row>
    <row r="248" spans="1:9" s="74" customFormat="1" ht="14.25">
      <c r="A248" s="175" t="s">
        <v>1115</v>
      </c>
      <c r="B248" s="200"/>
      <c r="C248" s="108" t="s">
        <v>892</v>
      </c>
      <c r="D248" s="109" t="s">
        <v>861</v>
      </c>
      <c r="E248" s="109" t="s">
        <v>975</v>
      </c>
      <c r="F248" s="110"/>
      <c r="G248" s="201">
        <f>SUM(G249)+G254+G251</f>
        <v>33181.4</v>
      </c>
      <c r="H248" s="201">
        <f>SUM(H249)+H254+H251</f>
        <v>33181.4</v>
      </c>
      <c r="I248" s="111">
        <f t="shared" si="5"/>
        <v>100</v>
      </c>
    </row>
    <row r="249" spans="1:9" s="74" customFormat="1" ht="57">
      <c r="A249" s="202" t="s">
        <v>1116</v>
      </c>
      <c r="B249" s="203"/>
      <c r="C249" s="108" t="s">
        <v>892</v>
      </c>
      <c r="D249" s="109" t="s">
        <v>861</v>
      </c>
      <c r="E249" s="109" t="s">
        <v>1117</v>
      </c>
      <c r="F249" s="204"/>
      <c r="G249" s="201">
        <f>SUM(G250:G250)</f>
        <v>16.4</v>
      </c>
      <c r="H249" s="201">
        <f>SUM(H250:H250)</f>
        <v>16.4</v>
      </c>
      <c r="I249" s="111">
        <f t="shared" si="5"/>
        <v>100</v>
      </c>
    </row>
    <row r="250" spans="1:11" s="74" customFormat="1" ht="14.25">
      <c r="A250" s="116" t="s">
        <v>873</v>
      </c>
      <c r="B250" s="203"/>
      <c r="C250" s="108" t="s">
        <v>892</v>
      </c>
      <c r="D250" s="109" t="s">
        <v>861</v>
      </c>
      <c r="E250" s="109" t="s">
        <v>1117</v>
      </c>
      <c r="F250" s="204" t="s">
        <v>874</v>
      </c>
      <c r="G250" s="201">
        <v>16.4</v>
      </c>
      <c r="H250" s="201">
        <v>16.4</v>
      </c>
      <c r="I250" s="111">
        <f t="shared" si="5"/>
        <v>100</v>
      </c>
      <c r="J250" s="74">
        <f>SUM('[1]ведомствен.2014'!G249)</f>
        <v>16.4</v>
      </c>
      <c r="K250" s="74">
        <f>SUM('[1]ведомствен.2014'!H249)</f>
        <v>16.4</v>
      </c>
    </row>
    <row r="251" spans="1:9" s="74" customFormat="1" ht="42.75">
      <c r="A251" s="151" t="s">
        <v>1118</v>
      </c>
      <c r="B251" s="205"/>
      <c r="C251" s="108" t="s">
        <v>892</v>
      </c>
      <c r="D251" s="109" t="s">
        <v>861</v>
      </c>
      <c r="E251" s="109" t="s">
        <v>1119</v>
      </c>
      <c r="F251" s="204"/>
      <c r="G251" s="201">
        <f>SUM(G252)</f>
        <v>33059</v>
      </c>
      <c r="H251" s="201">
        <f>SUM(H252)</f>
        <v>33059</v>
      </c>
      <c r="I251" s="111">
        <f t="shared" si="5"/>
        <v>100</v>
      </c>
    </row>
    <row r="252" spans="1:11" s="74" customFormat="1" ht="14.25">
      <c r="A252" s="151" t="s">
        <v>912</v>
      </c>
      <c r="B252" s="205"/>
      <c r="C252" s="108" t="s">
        <v>892</v>
      </c>
      <c r="D252" s="109" t="s">
        <v>861</v>
      </c>
      <c r="E252" s="109" t="s">
        <v>1119</v>
      </c>
      <c r="F252" s="204" t="s">
        <v>913</v>
      </c>
      <c r="G252" s="201">
        <v>33059</v>
      </c>
      <c r="H252" s="201">
        <v>33059</v>
      </c>
      <c r="I252" s="111">
        <f t="shared" si="5"/>
        <v>100</v>
      </c>
      <c r="J252" s="74">
        <f>SUM('[1]ведомствен.2014'!G251)</f>
        <v>33059</v>
      </c>
      <c r="K252" s="74">
        <f>SUM('[1]ведомствен.2014'!H251)</f>
        <v>33059</v>
      </c>
    </row>
    <row r="253" spans="1:9" s="74" customFormat="1" ht="57">
      <c r="A253" s="116" t="s">
        <v>1120</v>
      </c>
      <c r="B253" s="199"/>
      <c r="C253" s="108" t="s">
        <v>892</v>
      </c>
      <c r="D253" s="109" t="s">
        <v>861</v>
      </c>
      <c r="E253" s="119" t="s">
        <v>1121</v>
      </c>
      <c r="F253" s="114"/>
      <c r="G253" s="133">
        <f>G254</f>
        <v>106</v>
      </c>
      <c r="H253" s="133">
        <f>H254</f>
        <v>106</v>
      </c>
      <c r="I253" s="111">
        <f t="shared" si="5"/>
        <v>100</v>
      </c>
    </row>
    <row r="254" spans="1:11" s="74" customFormat="1" ht="28.5">
      <c r="A254" s="116" t="s">
        <v>1122</v>
      </c>
      <c r="B254" s="199"/>
      <c r="C254" s="108" t="s">
        <v>892</v>
      </c>
      <c r="D254" s="109" t="s">
        <v>861</v>
      </c>
      <c r="E254" s="119" t="s">
        <v>1121</v>
      </c>
      <c r="F254" s="114" t="s">
        <v>1042</v>
      </c>
      <c r="G254" s="133">
        <v>106</v>
      </c>
      <c r="H254" s="133">
        <v>106</v>
      </c>
      <c r="I254" s="111">
        <f t="shared" si="5"/>
        <v>100</v>
      </c>
      <c r="J254" s="74">
        <f>SUM('[1]ведомствен.2014'!G253)</f>
        <v>106</v>
      </c>
      <c r="K254" s="74">
        <f>SUM('[1]ведомствен.2014'!H253)</f>
        <v>106</v>
      </c>
    </row>
    <row r="255" spans="1:9" s="74" customFormat="1" ht="14.25">
      <c r="A255" s="116" t="s">
        <v>1123</v>
      </c>
      <c r="B255" s="134"/>
      <c r="C255" s="130" t="s">
        <v>892</v>
      </c>
      <c r="D255" s="131" t="s">
        <v>869</v>
      </c>
      <c r="E255" s="131"/>
      <c r="F255" s="135"/>
      <c r="G255" s="133">
        <f>G256+G267</f>
        <v>77346.9</v>
      </c>
      <c r="H255" s="133">
        <f>H256+H267</f>
        <v>77200.5</v>
      </c>
      <c r="I255" s="111">
        <f t="shared" si="5"/>
        <v>99.81072286025685</v>
      </c>
    </row>
    <row r="256" spans="1:11" s="74" customFormat="1" ht="14.25">
      <c r="A256" s="116" t="s">
        <v>1123</v>
      </c>
      <c r="B256" s="156"/>
      <c r="C256" s="130" t="s">
        <v>892</v>
      </c>
      <c r="D256" s="131" t="s">
        <v>869</v>
      </c>
      <c r="E256" s="119" t="s">
        <v>1124</v>
      </c>
      <c r="F256" s="114"/>
      <c r="G256" s="133">
        <f>G257+G261+G265+G259</f>
        <v>76994.4</v>
      </c>
      <c r="H256" s="133">
        <f>H257+H261+H265+H259</f>
        <v>76848</v>
      </c>
      <c r="I256" s="111">
        <f t="shared" si="5"/>
        <v>99.8098563012375</v>
      </c>
      <c r="J256" s="75"/>
      <c r="K256" s="75"/>
    </row>
    <row r="257" spans="1:11" s="74" customFormat="1" ht="14.25">
      <c r="A257" s="157" t="s">
        <v>1125</v>
      </c>
      <c r="B257" s="156"/>
      <c r="C257" s="130" t="s">
        <v>892</v>
      </c>
      <c r="D257" s="131" t="s">
        <v>869</v>
      </c>
      <c r="E257" s="119" t="s">
        <v>1126</v>
      </c>
      <c r="F257" s="114"/>
      <c r="G257" s="133">
        <f>SUM(G258)</f>
        <v>55011.1</v>
      </c>
      <c r="H257" s="133">
        <f>SUM(H258)</f>
        <v>54863.3</v>
      </c>
      <c r="I257" s="111">
        <f t="shared" si="5"/>
        <v>99.73132695037911</v>
      </c>
      <c r="J257" s="75"/>
      <c r="K257" s="75"/>
    </row>
    <row r="258" spans="1:11" s="74" customFormat="1" ht="14.25">
      <c r="A258" s="116" t="s">
        <v>873</v>
      </c>
      <c r="B258" s="156"/>
      <c r="C258" s="130" t="s">
        <v>892</v>
      </c>
      <c r="D258" s="131" t="s">
        <v>869</v>
      </c>
      <c r="E258" s="119" t="s">
        <v>1126</v>
      </c>
      <c r="F258" s="114" t="s">
        <v>874</v>
      </c>
      <c r="G258" s="133">
        <v>55011.1</v>
      </c>
      <c r="H258" s="133">
        <v>54863.3</v>
      </c>
      <c r="I258" s="111">
        <f t="shared" si="5"/>
        <v>99.73132695037911</v>
      </c>
      <c r="J258" s="74">
        <f>SUM('[1]ведомствен.2014'!G257)</f>
        <v>55011.1</v>
      </c>
      <c r="K258" s="74">
        <f>SUM('[1]ведомствен.2014'!H257)</f>
        <v>54863.3</v>
      </c>
    </row>
    <row r="259" spans="1:9" s="74" customFormat="1" ht="14.25">
      <c r="A259" s="192" t="s">
        <v>1127</v>
      </c>
      <c r="B259" s="191"/>
      <c r="C259" s="184" t="s">
        <v>892</v>
      </c>
      <c r="D259" s="168" t="s">
        <v>869</v>
      </c>
      <c r="E259" s="109" t="s">
        <v>1128</v>
      </c>
      <c r="F259" s="114"/>
      <c r="G259" s="133">
        <f>SUM(G260)</f>
        <v>664.9</v>
      </c>
      <c r="H259" s="133">
        <f>SUM(H260)</f>
        <v>664.9</v>
      </c>
      <c r="I259" s="111">
        <f t="shared" si="5"/>
        <v>100</v>
      </c>
    </row>
    <row r="260" spans="1:11" s="74" customFormat="1" ht="14.25">
      <c r="A260" s="116" t="s">
        <v>873</v>
      </c>
      <c r="B260" s="199"/>
      <c r="C260" s="130" t="s">
        <v>892</v>
      </c>
      <c r="D260" s="131" t="s">
        <v>869</v>
      </c>
      <c r="E260" s="109" t="s">
        <v>1128</v>
      </c>
      <c r="F260" s="114" t="s">
        <v>874</v>
      </c>
      <c r="G260" s="133">
        <v>664.9</v>
      </c>
      <c r="H260" s="133">
        <v>664.9</v>
      </c>
      <c r="I260" s="111">
        <f t="shared" si="5"/>
        <v>100</v>
      </c>
      <c r="J260" s="74">
        <f>SUM('[1]ведомствен.2014'!G259)</f>
        <v>664.9</v>
      </c>
      <c r="K260" s="74">
        <f>SUM('[1]ведомствен.2014'!H259)</f>
        <v>664.9</v>
      </c>
    </row>
    <row r="261" spans="1:9" s="74" customFormat="1" ht="28.5">
      <c r="A261" s="116" t="s">
        <v>1129</v>
      </c>
      <c r="B261" s="156"/>
      <c r="C261" s="130" t="s">
        <v>892</v>
      </c>
      <c r="D261" s="131" t="s">
        <v>869</v>
      </c>
      <c r="E261" s="119" t="s">
        <v>1130</v>
      </c>
      <c r="F261" s="114"/>
      <c r="G261" s="133">
        <f>G262</f>
        <v>21120</v>
      </c>
      <c r="H261" s="133">
        <f>H262</f>
        <v>21122</v>
      </c>
      <c r="I261" s="111">
        <f t="shared" si="5"/>
        <v>100.00946969696969</v>
      </c>
    </row>
    <row r="262" spans="1:11" s="74" customFormat="1" ht="14.25">
      <c r="A262" s="116" t="s">
        <v>873</v>
      </c>
      <c r="B262" s="156"/>
      <c r="C262" s="130" t="s">
        <v>892</v>
      </c>
      <c r="D262" s="131" t="s">
        <v>869</v>
      </c>
      <c r="E262" s="119" t="s">
        <v>1130</v>
      </c>
      <c r="F262" s="114" t="s">
        <v>874</v>
      </c>
      <c r="G262" s="133">
        <v>21120</v>
      </c>
      <c r="H262" s="133">
        <v>21122</v>
      </c>
      <c r="I262" s="111">
        <f t="shared" si="5"/>
        <v>100.00946969696969</v>
      </c>
      <c r="J262" s="74">
        <f>SUM('[1]ведомствен.2014'!G261)</f>
        <v>21120</v>
      </c>
      <c r="K262" s="74">
        <f>SUM('[1]ведомствен.2014'!H261)</f>
        <v>21122</v>
      </c>
    </row>
    <row r="263" spans="1:9" s="74" customFormat="1" ht="28.5" hidden="1">
      <c r="A263" s="116" t="s">
        <v>960</v>
      </c>
      <c r="B263" s="156"/>
      <c r="C263" s="130" t="s">
        <v>892</v>
      </c>
      <c r="D263" s="131" t="s">
        <v>869</v>
      </c>
      <c r="E263" s="119" t="s">
        <v>1130</v>
      </c>
      <c r="F263" s="114" t="s">
        <v>961</v>
      </c>
      <c r="G263" s="133"/>
      <c r="H263" s="133"/>
      <c r="I263" s="111" t="e">
        <f t="shared" si="5"/>
        <v>#DIV/0!</v>
      </c>
    </row>
    <row r="264" spans="1:9" s="74" customFormat="1" ht="28.5" hidden="1">
      <c r="A264" s="116" t="s">
        <v>962</v>
      </c>
      <c r="B264" s="156"/>
      <c r="C264" s="130" t="s">
        <v>892</v>
      </c>
      <c r="D264" s="131" t="s">
        <v>869</v>
      </c>
      <c r="E264" s="119" t="s">
        <v>1130</v>
      </c>
      <c r="F264" s="114" t="s">
        <v>963</v>
      </c>
      <c r="G264" s="133"/>
      <c r="H264" s="133"/>
      <c r="I264" s="111" t="e">
        <f t="shared" si="5"/>
        <v>#DIV/0!</v>
      </c>
    </row>
    <row r="265" spans="1:9" s="74" customFormat="1" ht="57">
      <c r="A265" s="145" t="s">
        <v>1131</v>
      </c>
      <c r="B265" s="146"/>
      <c r="C265" s="147" t="s">
        <v>892</v>
      </c>
      <c r="D265" s="148" t="s">
        <v>869</v>
      </c>
      <c r="E265" s="159" t="s">
        <v>1132</v>
      </c>
      <c r="F265" s="149"/>
      <c r="G265" s="150">
        <f>SUM(G266)</f>
        <v>198.4</v>
      </c>
      <c r="H265" s="150">
        <f>SUM(H266)</f>
        <v>197.8</v>
      </c>
      <c r="I265" s="111">
        <f t="shared" si="5"/>
        <v>99.69758064516128</v>
      </c>
    </row>
    <row r="266" spans="1:11" s="74" customFormat="1" ht="14.25">
      <c r="A266" s="116" t="s">
        <v>873</v>
      </c>
      <c r="B266" s="156"/>
      <c r="C266" s="130" t="s">
        <v>892</v>
      </c>
      <c r="D266" s="131" t="s">
        <v>869</v>
      </c>
      <c r="E266" s="159" t="s">
        <v>1132</v>
      </c>
      <c r="F266" s="114" t="s">
        <v>874</v>
      </c>
      <c r="G266" s="133">
        <v>198.4</v>
      </c>
      <c r="H266" s="133">
        <v>197.8</v>
      </c>
      <c r="I266" s="111">
        <f t="shared" si="5"/>
        <v>99.69758064516128</v>
      </c>
      <c r="J266" s="74">
        <f>SUM('[1]ведомствен.2014'!G265)</f>
        <v>198.4</v>
      </c>
      <c r="K266" s="74">
        <f>SUM('[1]ведомствен.2014'!H265)</f>
        <v>197.8</v>
      </c>
    </row>
    <row r="267" spans="1:9" s="74" customFormat="1" ht="14.25">
      <c r="A267" s="175" t="s">
        <v>1115</v>
      </c>
      <c r="B267" s="191"/>
      <c r="C267" s="184" t="s">
        <v>892</v>
      </c>
      <c r="D267" s="168" t="s">
        <v>869</v>
      </c>
      <c r="E267" s="109" t="s">
        <v>975</v>
      </c>
      <c r="F267" s="114"/>
      <c r="G267" s="133">
        <f>SUM(G268)+G270</f>
        <v>352.5</v>
      </c>
      <c r="H267" s="133">
        <f>SUM(H268)+H270</f>
        <v>352.5</v>
      </c>
      <c r="I267" s="111">
        <f t="shared" si="5"/>
        <v>100</v>
      </c>
    </row>
    <row r="268" spans="1:9" s="74" customFormat="1" ht="42.75">
      <c r="A268" s="182" t="s">
        <v>1133</v>
      </c>
      <c r="B268" s="206"/>
      <c r="C268" s="207" t="s">
        <v>892</v>
      </c>
      <c r="D268" s="208" t="s">
        <v>869</v>
      </c>
      <c r="E268" s="109" t="s">
        <v>1134</v>
      </c>
      <c r="F268" s="114"/>
      <c r="G268" s="133">
        <f>SUM(G269)</f>
        <v>172.7</v>
      </c>
      <c r="H268" s="133">
        <f>SUM(H269)</f>
        <v>172.7</v>
      </c>
      <c r="I268" s="111">
        <f t="shared" si="5"/>
        <v>100</v>
      </c>
    </row>
    <row r="269" spans="1:11" s="74" customFormat="1" ht="14.25">
      <c r="A269" s="116" t="s">
        <v>873</v>
      </c>
      <c r="B269" s="199"/>
      <c r="C269" s="207" t="s">
        <v>892</v>
      </c>
      <c r="D269" s="208" t="s">
        <v>869</v>
      </c>
      <c r="E269" s="109" t="s">
        <v>1134</v>
      </c>
      <c r="F269" s="114" t="s">
        <v>874</v>
      </c>
      <c r="G269" s="133">
        <v>172.7</v>
      </c>
      <c r="H269" s="133">
        <v>172.7</v>
      </c>
      <c r="I269" s="111">
        <f t="shared" si="5"/>
        <v>100</v>
      </c>
      <c r="J269" s="74">
        <f>SUM('[1]ведомствен.2014'!G268)</f>
        <v>172.7</v>
      </c>
      <c r="K269" s="74">
        <f>SUM('[1]ведомствен.2014'!H268)</f>
        <v>172.7</v>
      </c>
    </row>
    <row r="270" spans="1:9" s="74" customFormat="1" ht="42.75">
      <c r="A270" s="151" t="s">
        <v>1135</v>
      </c>
      <c r="B270" s="209"/>
      <c r="C270" s="207" t="s">
        <v>892</v>
      </c>
      <c r="D270" s="208" t="s">
        <v>869</v>
      </c>
      <c r="E270" s="109" t="s">
        <v>1136</v>
      </c>
      <c r="F270" s="114"/>
      <c r="G270" s="153">
        <f>SUM(G271)</f>
        <v>179.8</v>
      </c>
      <c r="H270" s="153">
        <f>SUM(H271)</f>
        <v>179.8</v>
      </c>
      <c r="I270" s="111">
        <f t="shared" si="5"/>
        <v>100</v>
      </c>
    </row>
    <row r="271" spans="1:11" s="74" customFormat="1" ht="14.25">
      <c r="A271" s="151" t="s">
        <v>873</v>
      </c>
      <c r="B271" s="209"/>
      <c r="C271" s="207" t="s">
        <v>892</v>
      </c>
      <c r="D271" s="208" t="s">
        <v>869</v>
      </c>
      <c r="E271" s="109" t="s">
        <v>1136</v>
      </c>
      <c r="F271" s="114" t="s">
        <v>874</v>
      </c>
      <c r="G271" s="153">
        <v>179.8</v>
      </c>
      <c r="H271" s="153">
        <v>179.8</v>
      </c>
      <c r="I271" s="111">
        <f aca="true" t="shared" si="6" ref="I271:I334">SUM(H271/G271)*100</f>
        <v>100</v>
      </c>
      <c r="J271" s="74">
        <f>SUM('[1]ведомствен.2014'!G270)</f>
        <v>179.8</v>
      </c>
      <c r="K271" s="74">
        <f>SUM('[1]ведомствен.2014'!H270)</f>
        <v>179.8</v>
      </c>
    </row>
    <row r="272" spans="1:12" s="74" customFormat="1" ht="27.75" customHeight="1">
      <c r="A272" s="116" t="s">
        <v>1137</v>
      </c>
      <c r="B272" s="156"/>
      <c r="C272" s="130" t="s">
        <v>892</v>
      </c>
      <c r="D272" s="131" t="s">
        <v>892</v>
      </c>
      <c r="E272" s="119"/>
      <c r="F272" s="114"/>
      <c r="G272" s="133">
        <f>G278+G273</f>
        <v>56463.8</v>
      </c>
      <c r="H272" s="133">
        <f>H278+H273</f>
        <v>69945.29999999999</v>
      </c>
      <c r="I272" s="111">
        <f t="shared" si="6"/>
        <v>123.8763597207414</v>
      </c>
      <c r="L272" s="74">
        <f>SUM('[1]ведомствен.2014'!G274)</f>
        <v>56463.8</v>
      </c>
    </row>
    <row r="273" spans="1:9" s="74" customFormat="1" ht="18.75" customHeight="1">
      <c r="A273" s="145" t="s">
        <v>1102</v>
      </c>
      <c r="B273" s="156"/>
      <c r="C273" s="130" t="s">
        <v>892</v>
      </c>
      <c r="D273" s="131" t="s">
        <v>892</v>
      </c>
      <c r="E273" s="119" t="s">
        <v>1103</v>
      </c>
      <c r="F273" s="114"/>
      <c r="G273" s="150">
        <f>SUM(G274)</f>
        <v>42485.8</v>
      </c>
      <c r="H273" s="150">
        <f>SUM(H274)</f>
        <v>56687.2</v>
      </c>
      <c r="I273" s="111">
        <f t="shared" si="6"/>
        <v>133.42622711588342</v>
      </c>
    </row>
    <row r="274" spans="1:9" s="74" customFormat="1" ht="57" customHeight="1">
      <c r="A274" s="116" t="s">
        <v>1104</v>
      </c>
      <c r="B274" s="156"/>
      <c r="C274" s="130" t="s">
        <v>892</v>
      </c>
      <c r="D274" s="131" t="s">
        <v>892</v>
      </c>
      <c r="E274" s="119" t="s">
        <v>1105</v>
      </c>
      <c r="F274" s="114"/>
      <c r="G274" s="150">
        <f>SUM(G275)</f>
        <v>42485.8</v>
      </c>
      <c r="H274" s="150">
        <f>SUM(H275)</f>
        <v>56687.2</v>
      </c>
      <c r="I274" s="111">
        <f t="shared" si="6"/>
        <v>133.42622711588342</v>
      </c>
    </row>
    <row r="275" spans="1:9" s="74" customFormat="1" ht="28.5">
      <c r="A275" s="120" t="s">
        <v>1106</v>
      </c>
      <c r="B275" s="107"/>
      <c r="C275" s="130" t="s">
        <v>892</v>
      </c>
      <c r="D275" s="131" t="s">
        <v>892</v>
      </c>
      <c r="E275" s="119" t="s">
        <v>1107</v>
      </c>
      <c r="F275" s="110"/>
      <c r="G275" s="150">
        <f>SUM(G276:G277)</f>
        <v>42485.8</v>
      </c>
      <c r="H275" s="150">
        <f>SUM(H276:H277)</f>
        <v>56687.2</v>
      </c>
      <c r="I275" s="111">
        <f t="shared" si="6"/>
        <v>133.42622711588342</v>
      </c>
    </row>
    <row r="276" spans="1:11" s="74" customFormat="1" ht="14.25" hidden="1">
      <c r="A276" s="198" t="s">
        <v>873</v>
      </c>
      <c r="B276" s="197"/>
      <c r="C276" s="130" t="s">
        <v>892</v>
      </c>
      <c r="D276" s="131" t="s">
        <v>892</v>
      </c>
      <c r="E276" s="119" t="s">
        <v>1107</v>
      </c>
      <c r="F276" s="110" t="s">
        <v>874</v>
      </c>
      <c r="G276" s="150"/>
      <c r="H276" s="150"/>
      <c r="I276" s="111" t="e">
        <f t="shared" si="6"/>
        <v>#DIV/0!</v>
      </c>
      <c r="J276" s="74">
        <f>SUM('[1]ведомствен.2014'!G278)</f>
        <v>0</v>
      </c>
      <c r="K276" s="74">
        <f>SUM('[1]ведомствен.2014'!H278)</f>
        <v>0</v>
      </c>
    </row>
    <row r="277" spans="1:11" s="74" customFormat="1" ht="42.75">
      <c r="A277" s="192" t="s">
        <v>1108</v>
      </c>
      <c r="B277" s="107"/>
      <c r="C277" s="130" t="s">
        <v>892</v>
      </c>
      <c r="D277" s="131" t="s">
        <v>892</v>
      </c>
      <c r="E277" s="119" t="s">
        <v>1107</v>
      </c>
      <c r="F277" s="110" t="s">
        <v>1042</v>
      </c>
      <c r="G277" s="210">
        <v>42485.8</v>
      </c>
      <c r="H277" s="210">
        <v>56687.2</v>
      </c>
      <c r="I277" s="111">
        <f t="shared" si="6"/>
        <v>133.42622711588342</v>
      </c>
      <c r="J277" s="74">
        <f>SUM('[1]ведомствен.2014'!G279)</f>
        <v>42485.8</v>
      </c>
      <c r="K277" s="74">
        <f>SUM('[1]ведомствен.2014'!H279)</f>
        <v>56687.2</v>
      </c>
    </row>
    <row r="278" spans="1:9" s="74" customFormat="1" ht="14.25">
      <c r="A278" s="116" t="s">
        <v>974</v>
      </c>
      <c r="B278" s="156"/>
      <c r="C278" s="130" t="s">
        <v>892</v>
      </c>
      <c r="D278" s="131" t="s">
        <v>892</v>
      </c>
      <c r="E278" s="119" t="s">
        <v>975</v>
      </c>
      <c r="F278" s="114"/>
      <c r="G278" s="133">
        <f>G281+G283+G285+G287+G279</f>
        <v>13978</v>
      </c>
      <c r="H278" s="133">
        <f>H281+H283+H285+H287+H279</f>
        <v>13258.099999999999</v>
      </c>
      <c r="I278" s="111">
        <f t="shared" si="6"/>
        <v>94.84976391472313</v>
      </c>
    </row>
    <row r="279" spans="1:9" s="74" customFormat="1" ht="28.5">
      <c r="A279" s="106" t="s">
        <v>1138</v>
      </c>
      <c r="B279" s="191"/>
      <c r="C279" s="118" t="s">
        <v>892</v>
      </c>
      <c r="D279" s="119" t="s">
        <v>892</v>
      </c>
      <c r="E279" s="109" t="s">
        <v>1139</v>
      </c>
      <c r="F279" s="114"/>
      <c r="G279" s="133">
        <f>SUM(G280)</f>
        <v>995.3</v>
      </c>
      <c r="H279" s="133">
        <f>SUM(H280)</f>
        <v>995.3</v>
      </c>
      <c r="I279" s="111">
        <f t="shared" si="6"/>
        <v>100</v>
      </c>
    </row>
    <row r="280" spans="1:11" s="74" customFormat="1" ht="42" customHeight="1">
      <c r="A280" s="192" t="s">
        <v>1108</v>
      </c>
      <c r="B280" s="199"/>
      <c r="C280" s="118" t="s">
        <v>892</v>
      </c>
      <c r="D280" s="119" t="s">
        <v>892</v>
      </c>
      <c r="E280" s="109" t="s">
        <v>1139</v>
      </c>
      <c r="F280" s="114" t="s">
        <v>1042</v>
      </c>
      <c r="G280" s="133">
        <v>995.3</v>
      </c>
      <c r="H280" s="133">
        <v>995.3</v>
      </c>
      <c r="I280" s="111">
        <f t="shared" si="6"/>
        <v>100</v>
      </c>
      <c r="J280" s="74">
        <f>SUM('[1]ведомствен.2014'!G282)</f>
        <v>995.3</v>
      </c>
      <c r="K280" s="74">
        <f>SUM('[1]ведомствен.2014'!H282)</f>
        <v>995.3</v>
      </c>
    </row>
    <row r="281" spans="1:9" s="74" customFormat="1" ht="17.25" customHeight="1" hidden="1">
      <c r="A281" s="157" t="s">
        <v>1140</v>
      </c>
      <c r="B281" s="156"/>
      <c r="C281" s="130" t="s">
        <v>892</v>
      </c>
      <c r="D281" s="131" t="s">
        <v>892</v>
      </c>
      <c r="E281" s="119" t="s">
        <v>1141</v>
      </c>
      <c r="F281" s="114"/>
      <c r="G281" s="133">
        <f>G282</f>
        <v>0</v>
      </c>
      <c r="H281" s="133">
        <f>H282</f>
        <v>0</v>
      </c>
      <c r="I281" s="111" t="e">
        <f t="shared" si="6"/>
        <v>#DIV/0!</v>
      </c>
    </row>
    <row r="282" spans="1:11" ht="28.5" hidden="1">
      <c r="A282" s="116" t="s">
        <v>934</v>
      </c>
      <c r="B282" s="156"/>
      <c r="C282" s="130" t="s">
        <v>892</v>
      </c>
      <c r="D282" s="131" t="s">
        <v>892</v>
      </c>
      <c r="E282" s="119" t="s">
        <v>1141</v>
      </c>
      <c r="F282" s="114" t="s">
        <v>935</v>
      </c>
      <c r="G282" s="133"/>
      <c r="H282" s="133"/>
      <c r="I282" s="111" t="e">
        <f t="shared" si="6"/>
        <v>#DIV/0!</v>
      </c>
      <c r="J282" s="74">
        <f>SUM('[1]ведомствен.2014'!G284)</f>
        <v>0</v>
      </c>
      <c r="K282" s="74">
        <f>SUM('[1]ведомствен.2014'!H284)</f>
        <v>0</v>
      </c>
    </row>
    <row r="283" spans="1:10" ht="42.75" hidden="1">
      <c r="A283" s="157" t="s">
        <v>1142</v>
      </c>
      <c r="B283" s="156"/>
      <c r="C283" s="130" t="s">
        <v>1143</v>
      </c>
      <c r="D283" s="131" t="s">
        <v>892</v>
      </c>
      <c r="E283" s="119" t="s">
        <v>1144</v>
      </c>
      <c r="F283" s="114"/>
      <c r="G283" s="133">
        <f>G284</f>
        <v>0</v>
      </c>
      <c r="H283" s="133">
        <f>H284</f>
        <v>0</v>
      </c>
      <c r="I283" s="111" t="e">
        <f t="shared" si="6"/>
        <v>#DIV/0!</v>
      </c>
      <c r="J283"/>
    </row>
    <row r="284" spans="1:11" ht="28.5" hidden="1">
      <c r="A284" s="116" t="s">
        <v>1122</v>
      </c>
      <c r="B284" s="156"/>
      <c r="C284" s="130" t="s">
        <v>1143</v>
      </c>
      <c r="D284" s="131" t="s">
        <v>892</v>
      </c>
      <c r="E284" s="119" t="s">
        <v>1144</v>
      </c>
      <c r="F284" s="114" t="s">
        <v>1042</v>
      </c>
      <c r="G284" s="133"/>
      <c r="H284" s="133"/>
      <c r="I284" s="111" t="e">
        <f t="shared" si="6"/>
        <v>#DIV/0!</v>
      </c>
      <c r="J284" s="74">
        <f>SUM('[1]ведомствен.2014'!G286)</f>
        <v>0</v>
      </c>
      <c r="K284" s="74">
        <f>SUM('[1]ведомствен.2014'!H286)</f>
        <v>0</v>
      </c>
    </row>
    <row r="285" spans="1:10" ht="57">
      <c r="A285" s="116" t="s">
        <v>1120</v>
      </c>
      <c r="B285" s="156"/>
      <c r="C285" s="130" t="s">
        <v>892</v>
      </c>
      <c r="D285" s="131" t="s">
        <v>892</v>
      </c>
      <c r="E285" s="119" t="s">
        <v>1121</v>
      </c>
      <c r="F285" s="114"/>
      <c r="G285" s="133">
        <f>G286</f>
        <v>3569.2</v>
      </c>
      <c r="H285" s="133">
        <f>H286</f>
        <v>3569.2</v>
      </c>
      <c r="I285" s="111">
        <f t="shared" si="6"/>
        <v>100</v>
      </c>
      <c r="J285"/>
    </row>
    <row r="286" spans="1:11" ht="28.5">
      <c r="A286" s="116" t="s">
        <v>1122</v>
      </c>
      <c r="B286" s="156"/>
      <c r="C286" s="130" t="s">
        <v>892</v>
      </c>
      <c r="D286" s="131" t="s">
        <v>892</v>
      </c>
      <c r="E286" s="119" t="s">
        <v>1121</v>
      </c>
      <c r="F286" s="114" t="s">
        <v>1042</v>
      </c>
      <c r="G286" s="133">
        <v>3569.2</v>
      </c>
      <c r="H286" s="133">
        <v>3569.2</v>
      </c>
      <c r="I286" s="111">
        <f t="shared" si="6"/>
        <v>100</v>
      </c>
      <c r="J286" s="74">
        <f>SUM('[1]ведомствен.2014'!G288)</f>
        <v>3569.2</v>
      </c>
      <c r="K286" s="74">
        <f>SUM('[1]ведомствен.2014'!H288)</f>
        <v>3569.2</v>
      </c>
    </row>
    <row r="287" spans="1:10" ht="28.5">
      <c r="A287" s="157" t="s">
        <v>1145</v>
      </c>
      <c r="B287" s="156"/>
      <c r="C287" s="130" t="s">
        <v>892</v>
      </c>
      <c r="D287" s="131" t="s">
        <v>892</v>
      </c>
      <c r="E287" s="119" t="s">
        <v>1032</v>
      </c>
      <c r="F287" s="114"/>
      <c r="G287" s="133">
        <f>SUM(G288:G289)</f>
        <v>9413.5</v>
      </c>
      <c r="H287" s="133">
        <f>SUM(H288:H289)</f>
        <v>8693.6</v>
      </c>
      <c r="I287" s="111">
        <f t="shared" si="6"/>
        <v>92.35247251288044</v>
      </c>
      <c r="J287"/>
    </row>
    <row r="288" spans="1:11" ht="28.5">
      <c r="A288" s="116" t="s">
        <v>1122</v>
      </c>
      <c r="B288" s="156"/>
      <c r="C288" s="130" t="s">
        <v>892</v>
      </c>
      <c r="D288" s="131" t="s">
        <v>892</v>
      </c>
      <c r="E288" s="119" t="s">
        <v>1032</v>
      </c>
      <c r="F288" s="114" t="s">
        <v>1042</v>
      </c>
      <c r="G288" s="133">
        <v>5213.5</v>
      </c>
      <c r="H288" s="133">
        <v>6493.6</v>
      </c>
      <c r="I288" s="111">
        <f t="shared" si="6"/>
        <v>124.5535628656373</v>
      </c>
      <c r="J288" s="74">
        <f>SUM('[1]ведомствен.2014'!G290)</f>
        <v>5213.5</v>
      </c>
      <c r="K288" s="74">
        <f>SUM('[1]ведомствен.2014'!H290)</f>
        <v>6493.6</v>
      </c>
    </row>
    <row r="289" spans="1:11" ht="28.5">
      <c r="A289" s="116" t="s">
        <v>934</v>
      </c>
      <c r="B289" s="156"/>
      <c r="C289" s="130" t="s">
        <v>892</v>
      </c>
      <c r="D289" s="131" t="s">
        <v>892</v>
      </c>
      <c r="E289" s="119" t="s">
        <v>1032</v>
      </c>
      <c r="F289" s="114" t="s">
        <v>935</v>
      </c>
      <c r="G289" s="133">
        <v>4200</v>
      </c>
      <c r="H289" s="133">
        <v>2200</v>
      </c>
      <c r="I289" s="111">
        <f t="shared" si="6"/>
        <v>52.38095238095239</v>
      </c>
      <c r="J289" s="74">
        <f>SUM('[1]ведомствен.2014'!G291)</f>
        <v>4200</v>
      </c>
      <c r="K289" s="74">
        <f>SUM('[1]ведомствен.2014'!H291)</f>
        <v>2200</v>
      </c>
    </row>
    <row r="290" spans="1:13" ht="15">
      <c r="A290" s="137" t="s">
        <v>1146</v>
      </c>
      <c r="B290" s="138"/>
      <c r="C290" s="162" t="s">
        <v>896</v>
      </c>
      <c r="D290" s="163"/>
      <c r="E290" s="163"/>
      <c r="F290" s="164"/>
      <c r="G290" s="142">
        <f>SUM(G291)</f>
        <v>6051</v>
      </c>
      <c r="H290" s="142">
        <f>SUM(H291)</f>
        <v>6042.8</v>
      </c>
      <c r="I290" s="143">
        <f t="shared" si="6"/>
        <v>99.86448520905635</v>
      </c>
      <c r="J290"/>
      <c r="L290">
        <f>SUM('[1]ведомствен.2014'!G292)</f>
        <v>6051</v>
      </c>
      <c r="M290">
        <f>SUM('[1]ведомствен.2014'!H292)</f>
        <v>6042.8</v>
      </c>
    </row>
    <row r="291" spans="1:10" ht="14.25">
      <c r="A291" s="106" t="s">
        <v>1146</v>
      </c>
      <c r="B291" s="107"/>
      <c r="C291" s="108" t="s">
        <v>896</v>
      </c>
      <c r="D291" s="109"/>
      <c r="E291" s="109"/>
      <c r="F291" s="110"/>
      <c r="G291" s="111">
        <f>SUM(G292)+G297</f>
        <v>6051</v>
      </c>
      <c r="H291" s="111">
        <f>SUM(H292)+H297</f>
        <v>6042.8</v>
      </c>
      <c r="I291" s="111">
        <f t="shared" si="6"/>
        <v>99.86448520905635</v>
      </c>
      <c r="J291"/>
    </row>
    <row r="292" spans="1:9" s="211" customFormat="1" ht="14.25">
      <c r="A292" s="116" t="s">
        <v>1147</v>
      </c>
      <c r="B292" s="134"/>
      <c r="C292" s="130" t="s">
        <v>896</v>
      </c>
      <c r="D292" s="131" t="s">
        <v>869</v>
      </c>
      <c r="E292" s="131" t="s">
        <v>1148</v>
      </c>
      <c r="F292" s="135"/>
      <c r="G292" s="133">
        <f>SUM(G293)</f>
        <v>5187.8</v>
      </c>
      <c r="H292" s="133">
        <f>SUM(H293)</f>
        <v>5183.8</v>
      </c>
      <c r="I292" s="111">
        <f t="shared" si="6"/>
        <v>99.92289602529011</v>
      </c>
    </row>
    <row r="293" spans="1:10" ht="28.5">
      <c r="A293" s="116" t="s">
        <v>952</v>
      </c>
      <c r="B293" s="134"/>
      <c r="C293" s="130" t="s">
        <v>896</v>
      </c>
      <c r="D293" s="131" t="s">
        <v>869</v>
      </c>
      <c r="E293" s="131" t="s">
        <v>1149</v>
      </c>
      <c r="F293" s="135"/>
      <c r="G293" s="133">
        <f>SUM(G294:G296)</f>
        <v>5187.8</v>
      </c>
      <c r="H293" s="133">
        <f>SUM(H294:H296)</f>
        <v>5183.8</v>
      </c>
      <c r="I293" s="111">
        <f t="shared" si="6"/>
        <v>99.92289602529011</v>
      </c>
      <c r="J293"/>
    </row>
    <row r="294" spans="1:11" ht="42.75">
      <c r="A294" s="116" t="s">
        <v>866</v>
      </c>
      <c r="B294" s="134"/>
      <c r="C294" s="130" t="s">
        <v>896</v>
      </c>
      <c r="D294" s="131" t="s">
        <v>869</v>
      </c>
      <c r="E294" s="131" t="s">
        <v>1149</v>
      </c>
      <c r="F294" s="135" t="s">
        <v>867</v>
      </c>
      <c r="G294" s="133">
        <v>4384.8</v>
      </c>
      <c r="H294" s="133">
        <v>4384.8</v>
      </c>
      <c r="I294" s="111">
        <f t="shared" si="6"/>
        <v>100</v>
      </c>
      <c r="J294">
        <f>SUM('[1]ведомствен.2014'!G296)</f>
        <v>4384.8</v>
      </c>
      <c r="K294">
        <f>SUM('[1]ведомствен.2014'!H296)</f>
        <v>4384.8</v>
      </c>
    </row>
    <row r="295" spans="1:11" ht="14.25">
      <c r="A295" s="116" t="s">
        <v>873</v>
      </c>
      <c r="B295" s="134"/>
      <c r="C295" s="130" t="s">
        <v>896</v>
      </c>
      <c r="D295" s="131" t="s">
        <v>869</v>
      </c>
      <c r="E295" s="131" t="s">
        <v>1149</v>
      </c>
      <c r="F295" s="135" t="s">
        <v>874</v>
      </c>
      <c r="G295" s="133">
        <v>732</v>
      </c>
      <c r="H295" s="133">
        <v>728.1</v>
      </c>
      <c r="I295" s="111">
        <f t="shared" si="6"/>
        <v>99.4672131147541</v>
      </c>
      <c r="J295">
        <f>SUM('[1]ведомствен.2014'!G297)</f>
        <v>732</v>
      </c>
      <c r="K295">
        <f>SUM('[1]ведомствен.2014'!H297)</f>
        <v>728.1</v>
      </c>
    </row>
    <row r="296" spans="1:11" ht="14.25">
      <c r="A296" s="116" t="s">
        <v>912</v>
      </c>
      <c r="B296" s="134"/>
      <c r="C296" s="130" t="s">
        <v>896</v>
      </c>
      <c r="D296" s="131" t="s">
        <v>869</v>
      </c>
      <c r="E296" s="131" t="s">
        <v>1149</v>
      </c>
      <c r="F296" s="135" t="s">
        <v>913</v>
      </c>
      <c r="G296" s="133">
        <v>71</v>
      </c>
      <c r="H296" s="133">
        <v>70.9</v>
      </c>
      <c r="I296" s="111">
        <f t="shared" si="6"/>
        <v>99.85915492957747</v>
      </c>
      <c r="J296">
        <f>SUM('[1]ведомствен.2014'!G298)</f>
        <v>71</v>
      </c>
      <c r="K296">
        <f>SUM('[1]ведомствен.2014'!H298)</f>
        <v>70.9</v>
      </c>
    </row>
    <row r="297" spans="1:10" ht="14.25">
      <c r="A297" s="116" t="s">
        <v>1150</v>
      </c>
      <c r="B297" s="134"/>
      <c r="C297" s="130" t="s">
        <v>896</v>
      </c>
      <c r="D297" s="131" t="s">
        <v>892</v>
      </c>
      <c r="E297" s="212"/>
      <c r="F297" s="135"/>
      <c r="G297" s="133">
        <f>G299</f>
        <v>863.2</v>
      </c>
      <c r="H297" s="133">
        <f>H299</f>
        <v>859</v>
      </c>
      <c r="I297" s="111">
        <f t="shared" si="6"/>
        <v>99.51343836886005</v>
      </c>
      <c r="J297"/>
    </row>
    <row r="298" spans="1:11" ht="14.25">
      <c r="A298" s="116" t="s">
        <v>974</v>
      </c>
      <c r="B298" s="134"/>
      <c r="C298" s="130" t="s">
        <v>896</v>
      </c>
      <c r="D298" s="131" t="s">
        <v>892</v>
      </c>
      <c r="E298" s="119" t="s">
        <v>975</v>
      </c>
      <c r="F298" s="135"/>
      <c r="G298" s="133">
        <f>SUM(G299)</f>
        <v>863.2</v>
      </c>
      <c r="H298" s="133">
        <f>SUM(H299)</f>
        <v>859</v>
      </c>
      <c r="I298" s="111">
        <f t="shared" si="6"/>
        <v>99.51343836886005</v>
      </c>
      <c r="K298" s="75"/>
    </row>
    <row r="299" spans="1:10" ht="15">
      <c r="A299" s="116" t="s">
        <v>1151</v>
      </c>
      <c r="B299" s="154"/>
      <c r="C299" s="130" t="s">
        <v>896</v>
      </c>
      <c r="D299" s="131" t="s">
        <v>892</v>
      </c>
      <c r="E299" s="131" t="s">
        <v>1152</v>
      </c>
      <c r="F299" s="135"/>
      <c r="G299" s="133">
        <f>SUM(G300:G301)</f>
        <v>863.2</v>
      </c>
      <c r="H299" s="133">
        <f>SUM(H300:H301)</f>
        <v>859</v>
      </c>
      <c r="I299" s="111">
        <f t="shared" si="6"/>
        <v>99.51343836886005</v>
      </c>
      <c r="J299"/>
    </row>
    <row r="300" spans="1:11" s="214" customFormat="1" ht="42.75">
      <c r="A300" s="151" t="s">
        <v>866</v>
      </c>
      <c r="B300" s="213"/>
      <c r="C300" s="130" t="s">
        <v>896</v>
      </c>
      <c r="D300" s="131" t="s">
        <v>892</v>
      </c>
      <c r="E300" s="131" t="s">
        <v>1152</v>
      </c>
      <c r="F300" s="135" t="s">
        <v>867</v>
      </c>
      <c r="G300" s="153">
        <v>148.1</v>
      </c>
      <c r="H300" s="153">
        <v>145.7</v>
      </c>
      <c r="I300" s="111">
        <f t="shared" si="6"/>
        <v>98.37947332883186</v>
      </c>
      <c r="J300" s="214">
        <f>SUM('[1]ведомствен.2014'!G302)</f>
        <v>148.1</v>
      </c>
      <c r="K300" s="214">
        <f>SUM('[1]ведомствен.2014'!H302)</f>
        <v>145.7</v>
      </c>
    </row>
    <row r="301" spans="1:11" ht="14.25">
      <c r="A301" s="116" t="s">
        <v>873</v>
      </c>
      <c r="B301" s="134"/>
      <c r="C301" s="130" t="s">
        <v>896</v>
      </c>
      <c r="D301" s="131" t="s">
        <v>892</v>
      </c>
      <c r="E301" s="131" t="s">
        <v>1152</v>
      </c>
      <c r="F301" s="135" t="s">
        <v>874</v>
      </c>
      <c r="G301" s="133">
        <v>715.1</v>
      </c>
      <c r="H301" s="133">
        <v>713.3</v>
      </c>
      <c r="I301" s="111">
        <f t="shared" si="6"/>
        <v>99.74828695287371</v>
      </c>
      <c r="J301">
        <f>SUM('[1]ведомствен.2014'!G303)</f>
        <v>715.1</v>
      </c>
      <c r="K301">
        <f>SUM('[1]ведомствен.2014'!H303)</f>
        <v>713.3</v>
      </c>
    </row>
    <row r="302" spans="1:13" s="215" customFormat="1" ht="15">
      <c r="A302" s="137" t="s">
        <v>1153</v>
      </c>
      <c r="B302" s="138"/>
      <c r="C302" s="139" t="s">
        <v>902</v>
      </c>
      <c r="D302" s="140"/>
      <c r="E302" s="140"/>
      <c r="F302" s="141"/>
      <c r="G302" s="142">
        <f>SUM(G303+G343+G415+G448)</f>
        <v>1895241.7000000002</v>
      </c>
      <c r="H302" s="142">
        <f>SUM(H303+H343+H415+H448)</f>
        <v>1894210.4999999998</v>
      </c>
      <c r="I302" s="143">
        <f t="shared" si="6"/>
        <v>99.94559005323698</v>
      </c>
      <c r="L302" s="216">
        <f>SUM('[1]ведомствен.2014'!G304+'[1]ведомствен.2014'!G404+'[1]ведомствен.2014'!G566+'[1]ведомствен.2014'!G630+'[1]ведомствен.2014'!G783)+'[1]ведомствен.2014'!G888</f>
        <v>1895341.6999999997</v>
      </c>
      <c r="M302" s="216">
        <f>SUM('[1]ведомствен.2014'!H304+'[1]ведомствен.2014'!H404+'[1]ведомствен.2014'!H566+'[1]ведомствен.2014'!H630+'[1]ведомствен.2014'!H783)+'[1]ведомствен.2014'!H888</f>
        <v>1894210.5</v>
      </c>
    </row>
    <row r="303" spans="1:13" s="215" customFormat="1" ht="15">
      <c r="A303" s="145" t="s">
        <v>1154</v>
      </c>
      <c r="B303" s="217"/>
      <c r="C303" s="158" t="s">
        <v>902</v>
      </c>
      <c r="D303" s="159" t="s">
        <v>859</v>
      </c>
      <c r="E303" s="159"/>
      <c r="F303" s="218"/>
      <c r="G303" s="210">
        <f>SUM(G304+G332)+G324</f>
        <v>674019.2</v>
      </c>
      <c r="H303" s="210">
        <f>SUM(H304+H332)+H324</f>
        <v>674226.7</v>
      </c>
      <c r="I303" s="111">
        <f t="shared" si="6"/>
        <v>100.03078547317345</v>
      </c>
      <c r="L303" s="219">
        <f>SUM(L302-K302)</f>
        <v>1895341.6999999997</v>
      </c>
      <c r="M303" s="216">
        <f>SUM(M302-H302)</f>
        <v>2.3283064365386963E-10</v>
      </c>
    </row>
    <row r="304" spans="1:12" s="215" customFormat="1" ht="15">
      <c r="A304" s="145" t="s">
        <v>1155</v>
      </c>
      <c r="B304" s="217"/>
      <c r="C304" s="158" t="s">
        <v>902</v>
      </c>
      <c r="D304" s="159" t="s">
        <v>859</v>
      </c>
      <c r="E304" s="159" t="s">
        <v>1156</v>
      </c>
      <c r="F304" s="218"/>
      <c r="G304" s="210">
        <f>SUM(G305+G317+G321)</f>
        <v>644693.7</v>
      </c>
      <c r="H304" s="210">
        <f>SUM(H305+H317+H321)</f>
        <v>644902.2</v>
      </c>
      <c r="I304" s="111">
        <f t="shared" si="6"/>
        <v>100.03234093958106</v>
      </c>
      <c r="L304" s="215">
        <f>SUM('[1]ведомствен.2014'!G631)</f>
        <v>674019.2</v>
      </c>
    </row>
    <row r="305" spans="1:10" ht="28.5">
      <c r="A305" s="145" t="s">
        <v>1157</v>
      </c>
      <c r="B305" s="217"/>
      <c r="C305" s="158" t="s">
        <v>902</v>
      </c>
      <c r="D305" s="159" t="s">
        <v>859</v>
      </c>
      <c r="E305" s="159" t="s">
        <v>1158</v>
      </c>
      <c r="F305" s="218"/>
      <c r="G305" s="210">
        <f>SUM(G308+G306+G310)</f>
        <v>544327.2999999999</v>
      </c>
      <c r="H305" s="210">
        <f>SUM(H308+H306+H310)</f>
        <v>544327.2</v>
      </c>
      <c r="I305" s="111">
        <f t="shared" si="6"/>
        <v>99.99998162870024</v>
      </c>
      <c r="J305"/>
    </row>
    <row r="306" spans="1:10" ht="85.5">
      <c r="A306" s="145" t="s">
        <v>1159</v>
      </c>
      <c r="B306" s="217"/>
      <c r="C306" s="158" t="s">
        <v>902</v>
      </c>
      <c r="D306" s="159" t="s">
        <v>859</v>
      </c>
      <c r="E306" s="159" t="s">
        <v>1160</v>
      </c>
      <c r="F306" s="218"/>
      <c r="G306" s="210">
        <f>G307</f>
        <v>359221.8</v>
      </c>
      <c r="H306" s="210">
        <f>H307</f>
        <v>359221.7</v>
      </c>
      <c r="I306" s="111">
        <f t="shared" si="6"/>
        <v>99.99997216204585</v>
      </c>
      <c r="J306"/>
    </row>
    <row r="307" spans="1:13" s="215" customFormat="1" ht="28.5">
      <c r="A307" s="145" t="s">
        <v>934</v>
      </c>
      <c r="B307" s="217"/>
      <c r="C307" s="158" t="s">
        <v>902</v>
      </c>
      <c r="D307" s="159" t="s">
        <v>859</v>
      </c>
      <c r="E307" s="159" t="s">
        <v>1160</v>
      </c>
      <c r="F307" s="218" t="s">
        <v>935</v>
      </c>
      <c r="G307" s="210">
        <v>359221.8</v>
      </c>
      <c r="H307" s="210">
        <v>359221.7</v>
      </c>
      <c r="I307" s="111">
        <f t="shared" si="6"/>
        <v>99.99997216204585</v>
      </c>
      <c r="J307">
        <f>SUM('[1]ведомствен.2014'!G635)</f>
        <v>359221.8</v>
      </c>
      <c r="K307">
        <f>SUM('[1]ведомствен.2014'!H635)</f>
        <v>359221.7</v>
      </c>
      <c r="M307" s="216">
        <f>SUM(K307-H307)</f>
        <v>0</v>
      </c>
    </row>
    <row r="308" spans="1:13" ht="28.5">
      <c r="A308" s="145" t="s">
        <v>994</v>
      </c>
      <c r="B308" s="217"/>
      <c r="C308" s="158" t="s">
        <v>902</v>
      </c>
      <c r="D308" s="159" t="s">
        <v>859</v>
      </c>
      <c r="E308" s="159" t="s">
        <v>1161</v>
      </c>
      <c r="F308" s="218"/>
      <c r="G308" s="210">
        <f>SUM(G309)</f>
        <v>177562.9</v>
      </c>
      <c r="H308" s="210">
        <f>SUM(H309)</f>
        <v>177562.9</v>
      </c>
      <c r="I308" s="111">
        <f t="shared" si="6"/>
        <v>100</v>
      </c>
      <c r="J308"/>
      <c r="M308" s="216">
        <f aca="true" t="shared" si="7" ref="M308:M371">SUM(K308-H308)</f>
        <v>-177562.9</v>
      </c>
    </row>
    <row r="309" spans="1:13" ht="28.5">
      <c r="A309" s="145" t="s">
        <v>934</v>
      </c>
      <c r="B309" s="217"/>
      <c r="C309" s="158" t="s">
        <v>902</v>
      </c>
      <c r="D309" s="159" t="s">
        <v>859</v>
      </c>
      <c r="E309" s="159" t="s">
        <v>1161</v>
      </c>
      <c r="F309" s="218" t="s">
        <v>935</v>
      </c>
      <c r="G309" s="210">
        <v>177562.9</v>
      </c>
      <c r="H309" s="210">
        <v>177562.9</v>
      </c>
      <c r="I309" s="111">
        <f t="shared" si="6"/>
        <v>100</v>
      </c>
      <c r="J309">
        <f>SUM('[1]ведомствен.2014'!G637)</f>
        <v>177562.9</v>
      </c>
      <c r="K309">
        <f>SUM('[1]ведомствен.2014'!H637)</f>
        <v>177562.9</v>
      </c>
      <c r="M309" s="216">
        <f t="shared" si="7"/>
        <v>0</v>
      </c>
    </row>
    <row r="310" spans="1:13" ht="28.5">
      <c r="A310" s="220" t="s">
        <v>936</v>
      </c>
      <c r="B310" s="221"/>
      <c r="C310" s="184" t="s">
        <v>902</v>
      </c>
      <c r="D310" s="168" t="s">
        <v>859</v>
      </c>
      <c r="E310" s="168" t="s">
        <v>1162</v>
      </c>
      <c r="F310" s="169"/>
      <c r="G310" s="222">
        <f>SUM(G315)+G311+G313</f>
        <v>7542.6</v>
      </c>
      <c r="H310" s="222">
        <f>SUM(H315)+H311+H313</f>
        <v>7542.6</v>
      </c>
      <c r="I310" s="111">
        <f t="shared" si="6"/>
        <v>100</v>
      </c>
      <c r="J310"/>
      <c r="M310" s="216">
        <f t="shared" si="7"/>
        <v>-7542.6</v>
      </c>
    </row>
    <row r="311" spans="1:13" ht="28.5">
      <c r="A311" s="223" t="s">
        <v>938</v>
      </c>
      <c r="B311" s="224"/>
      <c r="C311" s="184" t="s">
        <v>902</v>
      </c>
      <c r="D311" s="168" t="s">
        <v>859</v>
      </c>
      <c r="E311" s="168" t="s">
        <v>1163</v>
      </c>
      <c r="F311" s="169"/>
      <c r="G311" s="222">
        <f>SUM(G312)</f>
        <v>3099.6</v>
      </c>
      <c r="H311" s="222">
        <f>SUM(H312)</f>
        <v>3099.6</v>
      </c>
      <c r="I311" s="111">
        <f t="shared" si="6"/>
        <v>100</v>
      </c>
      <c r="J311"/>
      <c r="M311" s="216">
        <f t="shared" si="7"/>
        <v>-3099.6</v>
      </c>
    </row>
    <row r="312" spans="1:13" ht="28.5">
      <c r="A312" s="175" t="s">
        <v>934</v>
      </c>
      <c r="B312" s="224"/>
      <c r="C312" s="184" t="s">
        <v>902</v>
      </c>
      <c r="D312" s="168" t="s">
        <v>859</v>
      </c>
      <c r="E312" s="168" t="s">
        <v>1163</v>
      </c>
      <c r="F312" s="169" t="s">
        <v>935</v>
      </c>
      <c r="G312" s="222">
        <v>3099.6</v>
      </c>
      <c r="H312" s="222">
        <v>3099.6</v>
      </c>
      <c r="I312" s="111">
        <f t="shared" si="6"/>
        <v>100</v>
      </c>
      <c r="J312" s="75">
        <f>SUM('[1]ведомствен.2014'!G640)</f>
        <v>3099.6</v>
      </c>
      <c r="K312" s="75">
        <f>SUM('[1]ведомствен.2014'!H640)</f>
        <v>3099.6</v>
      </c>
      <c r="M312" s="216">
        <f t="shared" si="7"/>
        <v>0</v>
      </c>
    </row>
    <row r="313" spans="1:13" ht="28.5">
      <c r="A313" s="223" t="s">
        <v>1164</v>
      </c>
      <c r="B313" s="224"/>
      <c r="C313" s="184" t="s">
        <v>902</v>
      </c>
      <c r="D313" s="168" t="s">
        <v>859</v>
      </c>
      <c r="E313" s="168" t="s">
        <v>1165</v>
      </c>
      <c r="F313" s="169"/>
      <c r="G313" s="222">
        <f>SUM(G314)</f>
        <v>10</v>
      </c>
      <c r="H313" s="222">
        <f>SUM(H314)</f>
        <v>10</v>
      </c>
      <c r="I313" s="111">
        <f t="shared" si="6"/>
        <v>100</v>
      </c>
      <c r="J313"/>
      <c r="M313" s="216">
        <f t="shared" si="7"/>
        <v>-10</v>
      </c>
    </row>
    <row r="314" spans="1:13" ht="28.5">
      <c r="A314" s="175" t="s">
        <v>934</v>
      </c>
      <c r="B314" s="224"/>
      <c r="C314" s="184" t="s">
        <v>902</v>
      </c>
      <c r="D314" s="168" t="s">
        <v>859</v>
      </c>
      <c r="E314" s="168" t="s">
        <v>1165</v>
      </c>
      <c r="F314" s="169" t="s">
        <v>935</v>
      </c>
      <c r="G314" s="222">
        <v>10</v>
      </c>
      <c r="H314" s="222">
        <v>10</v>
      </c>
      <c r="I314" s="111">
        <f t="shared" si="6"/>
        <v>100</v>
      </c>
      <c r="J314" s="75">
        <f>SUM('[1]ведомствен.2014'!G642)</f>
        <v>10</v>
      </c>
      <c r="K314" s="75">
        <f>SUM('[1]ведомствен.2014'!H642)</f>
        <v>10</v>
      </c>
      <c r="M314" s="216">
        <f t="shared" si="7"/>
        <v>0</v>
      </c>
    </row>
    <row r="315" spans="1:13" ht="28.5">
      <c r="A315" s="225" t="s">
        <v>1018</v>
      </c>
      <c r="B315" s="221"/>
      <c r="C315" s="184" t="s">
        <v>902</v>
      </c>
      <c r="D315" s="168" t="s">
        <v>859</v>
      </c>
      <c r="E315" s="168" t="s">
        <v>1166</v>
      </c>
      <c r="F315" s="169"/>
      <c r="G315" s="222">
        <f>SUM(G316)</f>
        <v>4433</v>
      </c>
      <c r="H315" s="222">
        <f>SUM(H316)</f>
        <v>4433</v>
      </c>
      <c r="I315" s="111">
        <f t="shared" si="6"/>
        <v>100</v>
      </c>
      <c r="K315" s="75"/>
      <c r="M315" s="216">
        <f t="shared" si="7"/>
        <v>-4433</v>
      </c>
    </row>
    <row r="316" spans="1:13" ht="28.5">
      <c r="A316" s="145" t="s">
        <v>934</v>
      </c>
      <c r="B316" s="221"/>
      <c r="C316" s="184" t="s">
        <v>902</v>
      </c>
      <c r="D316" s="168" t="s">
        <v>859</v>
      </c>
      <c r="E316" s="168" t="s">
        <v>1166</v>
      </c>
      <c r="F316" s="218" t="s">
        <v>935</v>
      </c>
      <c r="G316" s="222">
        <v>4433</v>
      </c>
      <c r="H316" s="222">
        <v>4433</v>
      </c>
      <c r="I316" s="111">
        <f t="shared" si="6"/>
        <v>100</v>
      </c>
      <c r="J316" s="75">
        <f>SUM('[1]ведомствен.2014'!G644)</f>
        <v>4433</v>
      </c>
      <c r="K316" s="75">
        <f>SUM('[1]ведомствен.2014'!H644)</f>
        <v>4433</v>
      </c>
      <c r="M316" s="216">
        <f t="shared" si="7"/>
        <v>0</v>
      </c>
    </row>
    <row r="317" spans="1:13" s="215" customFormat="1" ht="28.5">
      <c r="A317" s="145" t="s">
        <v>952</v>
      </c>
      <c r="B317" s="217"/>
      <c r="C317" s="158" t="s">
        <v>902</v>
      </c>
      <c r="D317" s="159" t="s">
        <v>859</v>
      </c>
      <c r="E317" s="159" t="s">
        <v>1167</v>
      </c>
      <c r="F317" s="218"/>
      <c r="G317" s="210">
        <f>SUM(G318+G319+G320)</f>
        <v>41795.4</v>
      </c>
      <c r="H317" s="210">
        <f>SUM(H318+H319+H320)</f>
        <v>42013.8</v>
      </c>
      <c r="I317" s="111">
        <f t="shared" si="6"/>
        <v>100.52254554328945</v>
      </c>
      <c r="M317" s="216">
        <f t="shared" si="7"/>
        <v>-42013.8</v>
      </c>
    </row>
    <row r="318" spans="1:13" s="215" customFormat="1" ht="42.75">
      <c r="A318" s="145" t="s">
        <v>866</v>
      </c>
      <c r="B318" s="217"/>
      <c r="C318" s="158" t="s">
        <v>902</v>
      </c>
      <c r="D318" s="159" t="s">
        <v>859</v>
      </c>
      <c r="E318" s="159" t="s">
        <v>1167</v>
      </c>
      <c r="F318" s="218" t="s">
        <v>867</v>
      </c>
      <c r="G318" s="210">
        <v>11445.2</v>
      </c>
      <c r="H318" s="210">
        <v>11444.4</v>
      </c>
      <c r="I318" s="111">
        <f t="shared" si="6"/>
        <v>99.99301017020234</v>
      </c>
      <c r="J318">
        <f>SUM('[1]ведомствен.2014'!G646)</f>
        <v>11445.2</v>
      </c>
      <c r="K318">
        <f>SUM('[1]ведомствен.2014'!H646)</f>
        <v>11444.4</v>
      </c>
      <c r="M318" s="216">
        <f t="shared" si="7"/>
        <v>0</v>
      </c>
    </row>
    <row r="319" spans="1:13" s="215" customFormat="1" ht="14.25">
      <c r="A319" s="145" t="s">
        <v>873</v>
      </c>
      <c r="B319" s="226"/>
      <c r="C319" s="158" t="s">
        <v>902</v>
      </c>
      <c r="D319" s="159" t="s">
        <v>859</v>
      </c>
      <c r="E319" s="159" t="s">
        <v>1167</v>
      </c>
      <c r="F319" s="218" t="s">
        <v>874</v>
      </c>
      <c r="G319" s="210">
        <v>27782.7</v>
      </c>
      <c r="H319" s="210">
        <v>28002.5</v>
      </c>
      <c r="I319" s="111">
        <f t="shared" si="6"/>
        <v>100.79113981002565</v>
      </c>
      <c r="J319">
        <f>SUM('[1]ведомствен.2014'!G647)</f>
        <v>27782.7</v>
      </c>
      <c r="K319">
        <f>SUM('[1]ведомствен.2014'!H647)</f>
        <v>28002.5</v>
      </c>
      <c r="M319" s="216">
        <f t="shared" si="7"/>
        <v>0</v>
      </c>
    </row>
    <row r="320" spans="1:13" s="215" customFormat="1" ht="15">
      <c r="A320" s="145" t="s">
        <v>912</v>
      </c>
      <c r="B320" s="217"/>
      <c r="C320" s="158" t="s">
        <v>902</v>
      </c>
      <c r="D320" s="159" t="s">
        <v>859</v>
      </c>
      <c r="E320" s="159" t="s">
        <v>1167</v>
      </c>
      <c r="F320" s="218" t="s">
        <v>913</v>
      </c>
      <c r="G320" s="210">
        <v>2567.5</v>
      </c>
      <c r="H320" s="210">
        <v>2566.9</v>
      </c>
      <c r="I320" s="111">
        <f t="shared" si="6"/>
        <v>99.97663096397274</v>
      </c>
      <c r="J320">
        <f>SUM('[1]ведомствен.2014'!G648)</f>
        <v>2567.5</v>
      </c>
      <c r="K320">
        <f>SUM('[1]ведомствен.2014'!H648)</f>
        <v>2566.9</v>
      </c>
      <c r="M320" s="216">
        <f t="shared" si="7"/>
        <v>0</v>
      </c>
    </row>
    <row r="321" spans="1:13" s="215" customFormat="1" ht="57">
      <c r="A321" s="227" t="s">
        <v>1168</v>
      </c>
      <c r="B321" s="217"/>
      <c r="C321" s="158" t="s">
        <v>902</v>
      </c>
      <c r="D321" s="159" t="s">
        <v>859</v>
      </c>
      <c r="E321" s="159" t="s">
        <v>1169</v>
      </c>
      <c r="F321" s="218"/>
      <c r="G321" s="210">
        <f>SUM(G322+G323)</f>
        <v>58571</v>
      </c>
      <c r="H321" s="210">
        <f>SUM(H322+H323)</f>
        <v>58561.2</v>
      </c>
      <c r="I321" s="111">
        <f t="shared" si="6"/>
        <v>99.9832681702549</v>
      </c>
      <c r="M321" s="216">
        <f t="shared" si="7"/>
        <v>-58561.2</v>
      </c>
    </row>
    <row r="322" spans="1:13" ht="42.75">
      <c r="A322" s="145" t="s">
        <v>866</v>
      </c>
      <c r="B322" s="217"/>
      <c r="C322" s="158" t="s">
        <v>902</v>
      </c>
      <c r="D322" s="159" t="s">
        <v>859</v>
      </c>
      <c r="E322" s="159" t="s">
        <v>1169</v>
      </c>
      <c r="F322" s="218" t="s">
        <v>867</v>
      </c>
      <c r="G322" s="210">
        <v>57125.8</v>
      </c>
      <c r="H322" s="210">
        <v>57116</v>
      </c>
      <c r="I322" s="111">
        <f t="shared" si="6"/>
        <v>99.98284487919643</v>
      </c>
      <c r="J322">
        <f>SUM('[1]ведомствен.2014'!G650)</f>
        <v>57125.8</v>
      </c>
      <c r="K322">
        <f>SUM('[1]ведомствен.2014'!H650)</f>
        <v>57116</v>
      </c>
      <c r="M322" s="216">
        <f t="shared" si="7"/>
        <v>0</v>
      </c>
    </row>
    <row r="323" spans="1:13" ht="15">
      <c r="A323" s="145" t="s">
        <v>873</v>
      </c>
      <c r="B323" s="217"/>
      <c r="C323" s="158" t="s">
        <v>902</v>
      </c>
      <c r="D323" s="159" t="s">
        <v>859</v>
      </c>
      <c r="E323" s="159" t="s">
        <v>1169</v>
      </c>
      <c r="F323" s="218" t="s">
        <v>874</v>
      </c>
      <c r="G323" s="210">
        <v>1445.2</v>
      </c>
      <c r="H323" s="210">
        <v>1445.2</v>
      </c>
      <c r="I323" s="111">
        <f t="shared" si="6"/>
        <v>100</v>
      </c>
      <c r="J323">
        <f>SUM('[1]ведомствен.2014'!G651)</f>
        <v>1445.2</v>
      </c>
      <c r="K323">
        <f>SUM('[1]ведомствен.2014'!H651)</f>
        <v>1445.2</v>
      </c>
      <c r="M323" s="216">
        <f t="shared" si="7"/>
        <v>0</v>
      </c>
    </row>
    <row r="324" spans="1:13" ht="15">
      <c r="A324" s="145" t="s">
        <v>1102</v>
      </c>
      <c r="B324" s="228"/>
      <c r="C324" s="158" t="s">
        <v>902</v>
      </c>
      <c r="D324" s="159" t="s">
        <v>859</v>
      </c>
      <c r="E324" s="159" t="s">
        <v>1103</v>
      </c>
      <c r="F324" s="218"/>
      <c r="G324" s="210">
        <f>SUM(G328)+G325</f>
        <v>18136.5</v>
      </c>
      <c r="H324" s="210">
        <f>SUM(H328)+H325</f>
        <v>18136.5</v>
      </c>
      <c r="I324" s="111">
        <f t="shared" si="6"/>
        <v>100</v>
      </c>
      <c r="J324"/>
      <c r="M324" s="216">
        <f t="shared" si="7"/>
        <v>-18136.5</v>
      </c>
    </row>
    <row r="325" spans="1:13" ht="28.5">
      <c r="A325" s="175" t="s">
        <v>1170</v>
      </c>
      <c r="B325" s="229"/>
      <c r="C325" s="158" t="s">
        <v>902</v>
      </c>
      <c r="D325" s="159" t="s">
        <v>859</v>
      </c>
      <c r="E325" s="159" t="s">
        <v>1171</v>
      </c>
      <c r="F325" s="218"/>
      <c r="G325" s="230">
        <f>SUM(G326:G327)</f>
        <v>167.7</v>
      </c>
      <c r="H325" s="230">
        <f>SUM(H326:H327)</f>
        <v>167.7</v>
      </c>
      <c r="I325" s="111">
        <f t="shared" si="6"/>
        <v>100</v>
      </c>
      <c r="J325"/>
      <c r="M325" s="216">
        <f t="shared" si="7"/>
        <v>-167.7</v>
      </c>
    </row>
    <row r="326" spans="1:13" ht="42.75">
      <c r="A326" s="175" t="s">
        <v>866</v>
      </c>
      <c r="B326" s="229"/>
      <c r="C326" s="158" t="s">
        <v>902</v>
      </c>
      <c r="D326" s="159" t="s">
        <v>859</v>
      </c>
      <c r="E326" s="159" t="s">
        <v>1171</v>
      </c>
      <c r="F326" s="218" t="s">
        <v>867</v>
      </c>
      <c r="G326" s="230">
        <v>111.8</v>
      </c>
      <c r="H326" s="230">
        <v>111.8</v>
      </c>
      <c r="I326" s="111">
        <f t="shared" si="6"/>
        <v>100</v>
      </c>
      <c r="J326">
        <f>SUM('[1]ведомствен.2014'!G654)</f>
        <v>111.8</v>
      </c>
      <c r="K326">
        <f>SUM('[1]ведомствен.2014'!H654)</f>
        <v>111.8</v>
      </c>
      <c r="M326" s="216">
        <f t="shared" si="7"/>
        <v>0</v>
      </c>
    </row>
    <row r="327" spans="1:13" ht="28.5">
      <c r="A327" s="175" t="s">
        <v>934</v>
      </c>
      <c r="B327" s="229"/>
      <c r="C327" s="158" t="s">
        <v>902</v>
      </c>
      <c r="D327" s="159" t="s">
        <v>859</v>
      </c>
      <c r="E327" s="159" t="s">
        <v>1171</v>
      </c>
      <c r="F327" s="218" t="s">
        <v>935</v>
      </c>
      <c r="G327" s="230">
        <v>55.9</v>
      </c>
      <c r="H327" s="230">
        <v>55.9</v>
      </c>
      <c r="I327" s="111">
        <f t="shared" si="6"/>
        <v>100</v>
      </c>
      <c r="J327">
        <f>SUM('[1]ведомствен.2014'!G655)</f>
        <v>55.9</v>
      </c>
      <c r="K327">
        <f>SUM('[1]ведомствен.2014'!H655)</f>
        <v>55.9</v>
      </c>
      <c r="M327" s="216">
        <f t="shared" si="7"/>
        <v>0</v>
      </c>
    </row>
    <row r="328" spans="1:13" ht="42.75">
      <c r="A328" s="145" t="s">
        <v>1172</v>
      </c>
      <c r="B328" s="228"/>
      <c r="C328" s="158" t="s">
        <v>902</v>
      </c>
      <c r="D328" s="159" t="s">
        <v>859</v>
      </c>
      <c r="E328" s="159" t="s">
        <v>1173</v>
      </c>
      <c r="F328" s="218"/>
      <c r="G328" s="210">
        <f>SUM(G329:G331)</f>
        <v>17968.8</v>
      </c>
      <c r="H328" s="210">
        <f>SUM(H329:H331)</f>
        <v>17968.8</v>
      </c>
      <c r="I328" s="111">
        <f t="shared" si="6"/>
        <v>100</v>
      </c>
      <c r="J328"/>
      <c r="M328" s="216">
        <f t="shared" si="7"/>
        <v>-17968.8</v>
      </c>
    </row>
    <row r="329" spans="1:13" ht="15">
      <c r="A329" s="145" t="s">
        <v>873</v>
      </c>
      <c r="B329" s="228"/>
      <c r="C329" s="158" t="s">
        <v>902</v>
      </c>
      <c r="D329" s="159" t="s">
        <v>859</v>
      </c>
      <c r="E329" s="159" t="s">
        <v>1173</v>
      </c>
      <c r="F329" s="218" t="s">
        <v>874</v>
      </c>
      <c r="G329" s="210">
        <v>11663.4</v>
      </c>
      <c r="H329" s="210">
        <v>11663.4</v>
      </c>
      <c r="I329" s="111">
        <f t="shared" si="6"/>
        <v>100</v>
      </c>
      <c r="J329">
        <f>SUM('[1]ведомствен.2014'!G657)</f>
        <v>11663.4</v>
      </c>
      <c r="K329">
        <f>SUM('[1]ведомствен.2014'!H657)</f>
        <v>11663.4</v>
      </c>
      <c r="M329" s="216">
        <f t="shared" si="7"/>
        <v>0</v>
      </c>
    </row>
    <row r="330" spans="1:13" ht="15">
      <c r="A330" s="176" t="s">
        <v>926</v>
      </c>
      <c r="B330" s="228"/>
      <c r="C330" s="158" t="s">
        <v>902</v>
      </c>
      <c r="D330" s="159" t="s">
        <v>859</v>
      </c>
      <c r="E330" s="159" t="s">
        <v>1173</v>
      </c>
      <c r="F330" s="218" t="s">
        <v>927</v>
      </c>
      <c r="G330" s="210">
        <v>808.1</v>
      </c>
      <c r="H330" s="210">
        <v>808.1</v>
      </c>
      <c r="I330" s="111">
        <f t="shared" si="6"/>
        <v>100</v>
      </c>
      <c r="J330">
        <f>SUM('[1]ведомствен.2014'!G658)</f>
        <v>808.1</v>
      </c>
      <c r="K330">
        <f>SUM('[1]ведомствен.2014'!H658)</f>
        <v>808.1</v>
      </c>
      <c r="M330" s="216">
        <f t="shared" si="7"/>
        <v>0</v>
      </c>
    </row>
    <row r="331" spans="1:13" ht="28.5">
      <c r="A331" s="145" t="s">
        <v>1174</v>
      </c>
      <c r="B331" s="228"/>
      <c r="C331" s="158" t="s">
        <v>902</v>
      </c>
      <c r="D331" s="159" t="s">
        <v>859</v>
      </c>
      <c r="E331" s="159" t="s">
        <v>1173</v>
      </c>
      <c r="F331" s="218" t="s">
        <v>935</v>
      </c>
      <c r="G331" s="210">
        <v>5497.3</v>
      </c>
      <c r="H331" s="210">
        <v>5497.3</v>
      </c>
      <c r="I331" s="111">
        <f t="shared" si="6"/>
        <v>100</v>
      </c>
      <c r="J331">
        <f>SUM('[1]ведомствен.2014'!G659)</f>
        <v>5497.3</v>
      </c>
      <c r="K331">
        <f>SUM('[1]ведомствен.2014'!H659)</f>
        <v>5497.3</v>
      </c>
      <c r="M331" s="216">
        <f t="shared" si="7"/>
        <v>0</v>
      </c>
    </row>
    <row r="332" spans="1:13" s="74" customFormat="1" ht="14.25">
      <c r="A332" s="145" t="s">
        <v>1175</v>
      </c>
      <c r="B332" s="231"/>
      <c r="C332" s="158" t="s">
        <v>902</v>
      </c>
      <c r="D332" s="159" t="s">
        <v>859</v>
      </c>
      <c r="E332" s="159" t="s">
        <v>975</v>
      </c>
      <c r="F332" s="218"/>
      <c r="G332" s="210">
        <f>G333+G337+G340</f>
        <v>11189</v>
      </c>
      <c r="H332" s="210">
        <f>H333+H337+H340</f>
        <v>11188</v>
      </c>
      <c r="I332" s="111">
        <f t="shared" si="6"/>
        <v>99.99106265081777</v>
      </c>
      <c r="M332" s="216">
        <f t="shared" si="7"/>
        <v>-11188</v>
      </c>
    </row>
    <row r="333" spans="1:13" s="74" customFormat="1" ht="28.5">
      <c r="A333" s="145" t="s">
        <v>1176</v>
      </c>
      <c r="B333" s="217"/>
      <c r="C333" s="158" t="s">
        <v>902</v>
      </c>
      <c r="D333" s="159" t="s">
        <v>859</v>
      </c>
      <c r="E333" s="159" t="s">
        <v>1177</v>
      </c>
      <c r="F333" s="218"/>
      <c r="G333" s="210">
        <f>SUM(G334:G336)</f>
        <v>8182.5</v>
      </c>
      <c r="H333" s="210">
        <f>SUM(H334:H336)</f>
        <v>8182.5</v>
      </c>
      <c r="I333" s="111">
        <f t="shared" si="6"/>
        <v>100</v>
      </c>
      <c r="M333" s="216">
        <f t="shared" si="7"/>
        <v>-8182.5</v>
      </c>
    </row>
    <row r="334" spans="1:13" s="74" customFormat="1" ht="14.25">
      <c r="A334" s="145" t="s">
        <v>873</v>
      </c>
      <c r="B334" s="232"/>
      <c r="C334" s="158" t="s">
        <v>902</v>
      </c>
      <c r="D334" s="159" t="s">
        <v>859</v>
      </c>
      <c r="E334" s="159" t="s">
        <v>1177</v>
      </c>
      <c r="F334" s="218" t="s">
        <v>874</v>
      </c>
      <c r="G334" s="210">
        <v>5715.6</v>
      </c>
      <c r="H334" s="210">
        <v>5715.6</v>
      </c>
      <c r="I334" s="111">
        <f t="shared" si="6"/>
        <v>100</v>
      </c>
      <c r="J334">
        <f>SUM('[1]ведомствен.2014'!G662)</f>
        <v>5715.6</v>
      </c>
      <c r="K334">
        <f>SUM('[1]ведомствен.2014'!H662)</f>
        <v>5715.6</v>
      </c>
      <c r="M334" s="216">
        <f t="shared" si="7"/>
        <v>0</v>
      </c>
    </row>
    <row r="335" spans="1:13" s="74" customFormat="1" ht="14.25">
      <c r="A335" s="176" t="s">
        <v>926</v>
      </c>
      <c r="B335" s="233"/>
      <c r="C335" s="158" t="s">
        <v>902</v>
      </c>
      <c r="D335" s="159" t="s">
        <v>859</v>
      </c>
      <c r="E335" s="159" t="s">
        <v>1177</v>
      </c>
      <c r="F335" s="218" t="s">
        <v>927</v>
      </c>
      <c r="G335" s="210">
        <v>1700</v>
      </c>
      <c r="H335" s="210">
        <v>1700</v>
      </c>
      <c r="I335" s="111">
        <f aca="true" t="shared" si="8" ref="I335:I398">SUM(H335/G335)*100</f>
        <v>100</v>
      </c>
      <c r="J335">
        <f>SUM('[1]ведомствен.2014'!G663)</f>
        <v>1700</v>
      </c>
      <c r="K335">
        <f>SUM('[1]ведомствен.2014'!H663)</f>
        <v>1700</v>
      </c>
      <c r="M335" s="216">
        <f t="shared" si="7"/>
        <v>0</v>
      </c>
    </row>
    <row r="336" spans="1:13" s="74" customFormat="1" ht="28.5">
      <c r="A336" s="175" t="s">
        <v>934</v>
      </c>
      <c r="B336" s="234"/>
      <c r="C336" s="158" t="s">
        <v>902</v>
      </c>
      <c r="D336" s="159" t="s">
        <v>859</v>
      </c>
      <c r="E336" s="159" t="s">
        <v>1177</v>
      </c>
      <c r="F336" s="218" t="s">
        <v>935</v>
      </c>
      <c r="G336" s="230">
        <v>766.9</v>
      </c>
      <c r="H336" s="230">
        <v>766.9</v>
      </c>
      <c r="I336" s="111">
        <f t="shared" si="8"/>
        <v>100</v>
      </c>
      <c r="J336">
        <f>SUM('[1]ведомствен.2014'!G664)</f>
        <v>766.9</v>
      </c>
      <c r="K336">
        <f>SUM('[1]ведомствен.2014'!H664)</f>
        <v>766.9</v>
      </c>
      <c r="M336" s="216">
        <f t="shared" si="7"/>
        <v>0</v>
      </c>
    </row>
    <row r="337" spans="1:13" s="74" customFormat="1" ht="28.5">
      <c r="A337" s="175" t="s">
        <v>1178</v>
      </c>
      <c r="B337" s="234"/>
      <c r="C337" s="158" t="s">
        <v>902</v>
      </c>
      <c r="D337" s="159" t="s">
        <v>859</v>
      </c>
      <c r="E337" s="159" t="s">
        <v>1179</v>
      </c>
      <c r="F337" s="218"/>
      <c r="G337" s="230">
        <f>SUM(G338:G339)</f>
        <v>3002</v>
      </c>
      <c r="H337" s="230">
        <f>SUM(H338:H339)</f>
        <v>3001</v>
      </c>
      <c r="I337" s="111">
        <f t="shared" si="8"/>
        <v>99.96668887408394</v>
      </c>
      <c r="J337"/>
      <c r="K337"/>
      <c r="M337" s="216">
        <f t="shared" si="7"/>
        <v>-3001</v>
      </c>
    </row>
    <row r="338" spans="1:13" s="74" customFormat="1" ht="14.25">
      <c r="A338" s="175" t="s">
        <v>873</v>
      </c>
      <c r="B338" s="234"/>
      <c r="C338" s="158" t="s">
        <v>902</v>
      </c>
      <c r="D338" s="159" t="s">
        <v>859</v>
      </c>
      <c r="E338" s="159" t="s">
        <v>1179</v>
      </c>
      <c r="F338" s="218" t="s">
        <v>874</v>
      </c>
      <c r="G338" s="230">
        <v>410</v>
      </c>
      <c r="H338" s="230">
        <v>410</v>
      </c>
      <c r="I338" s="111">
        <f t="shared" si="8"/>
        <v>100</v>
      </c>
      <c r="J338">
        <f>SUM('[1]ведомствен.2014'!G666)</f>
        <v>410</v>
      </c>
      <c r="K338">
        <f>SUM('[1]ведомствен.2014'!H666)</f>
        <v>410</v>
      </c>
      <c r="M338" s="216">
        <f t="shared" si="7"/>
        <v>0</v>
      </c>
    </row>
    <row r="339" spans="1:13" s="74" customFormat="1" ht="28.5">
      <c r="A339" s="175" t="s">
        <v>934</v>
      </c>
      <c r="B339" s="235"/>
      <c r="C339" s="158" t="s">
        <v>902</v>
      </c>
      <c r="D339" s="159" t="s">
        <v>859</v>
      </c>
      <c r="E339" s="159" t="s">
        <v>1179</v>
      </c>
      <c r="F339" s="218" t="s">
        <v>935</v>
      </c>
      <c r="G339" s="230">
        <v>2592</v>
      </c>
      <c r="H339" s="230">
        <v>2591</v>
      </c>
      <c r="I339" s="111">
        <f t="shared" si="8"/>
        <v>99.96141975308642</v>
      </c>
      <c r="J339">
        <f>SUM('[1]ведомствен.2014'!G667)</f>
        <v>2592</v>
      </c>
      <c r="K339">
        <f>SUM('[1]ведомствен.2014'!H667)</f>
        <v>2591</v>
      </c>
      <c r="M339" s="216">
        <f t="shared" si="7"/>
        <v>0</v>
      </c>
    </row>
    <row r="340" spans="1:13" s="74" customFormat="1" ht="28.5">
      <c r="A340" s="175" t="s">
        <v>1180</v>
      </c>
      <c r="B340" s="236"/>
      <c r="C340" s="158" t="s">
        <v>902</v>
      </c>
      <c r="D340" s="159" t="s">
        <v>859</v>
      </c>
      <c r="E340" s="159" t="s">
        <v>1181</v>
      </c>
      <c r="F340" s="218"/>
      <c r="G340" s="230">
        <f>SUM(G341:G342)</f>
        <v>4.5</v>
      </c>
      <c r="H340" s="230">
        <f>SUM(H341:H342)</f>
        <v>4.5</v>
      </c>
      <c r="I340" s="111">
        <f t="shared" si="8"/>
        <v>100</v>
      </c>
      <c r="J340"/>
      <c r="K340"/>
      <c r="M340" s="216">
        <f t="shared" si="7"/>
        <v>-4.5</v>
      </c>
    </row>
    <row r="341" spans="1:13" s="74" customFormat="1" ht="42.75">
      <c r="A341" s="175" t="s">
        <v>866</v>
      </c>
      <c r="B341" s="236"/>
      <c r="C341" s="158" t="s">
        <v>902</v>
      </c>
      <c r="D341" s="159" t="s">
        <v>859</v>
      </c>
      <c r="E341" s="159" t="s">
        <v>1181</v>
      </c>
      <c r="F341" s="218" t="s">
        <v>867</v>
      </c>
      <c r="G341" s="230">
        <v>3</v>
      </c>
      <c r="H341" s="230">
        <v>3</v>
      </c>
      <c r="I341" s="111">
        <f t="shared" si="8"/>
        <v>100</v>
      </c>
      <c r="J341">
        <f>SUM('[1]ведомствен.2014'!G669)</f>
        <v>3</v>
      </c>
      <c r="K341">
        <f>SUM('[1]ведомствен.2014'!H669)</f>
        <v>3</v>
      </c>
      <c r="M341" s="216">
        <f t="shared" si="7"/>
        <v>0</v>
      </c>
    </row>
    <row r="342" spans="1:13" s="74" customFormat="1" ht="14.25">
      <c r="A342" s="175" t="s">
        <v>873</v>
      </c>
      <c r="B342" s="236"/>
      <c r="C342" s="158" t="s">
        <v>902</v>
      </c>
      <c r="D342" s="159" t="s">
        <v>859</v>
      </c>
      <c r="E342" s="159" t="s">
        <v>1181</v>
      </c>
      <c r="F342" s="218" t="s">
        <v>874</v>
      </c>
      <c r="G342" s="230">
        <v>1.5</v>
      </c>
      <c r="H342" s="230">
        <v>1.5</v>
      </c>
      <c r="I342" s="111">
        <f t="shared" si="8"/>
        <v>100</v>
      </c>
      <c r="J342">
        <f>SUM('[1]ведомствен.2014'!G670)</f>
        <v>1.5</v>
      </c>
      <c r="K342">
        <f>SUM('[1]ведомствен.2014'!H670)</f>
        <v>1.5</v>
      </c>
      <c r="M342" s="216">
        <f t="shared" si="7"/>
        <v>0</v>
      </c>
    </row>
    <row r="343" spans="1:13" s="215" customFormat="1" ht="15">
      <c r="A343" s="145" t="s">
        <v>1182</v>
      </c>
      <c r="B343" s="217"/>
      <c r="C343" s="158" t="s">
        <v>902</v>
      </c>
      <c r="D343" s="159" t="s">
        <v>861</v>
      </c>
      <c r="E343" s="159"/>
      <c r="F343" s="218"/>
      <c r="G343" s="210">
        <f>SUM(G344+G367+G387+G395+G379)+G402+G407+G399</f>
        <v>1105070.1</v>
      </c>
      <c r="H343" s="210">
        <f>SUM(H344+H367+H387+H395+H379)+H402+H407+H399</f>
        <v>1105019.4</v>
      </c>
      <c r="I343" s="111">
        <f t="shared" si="8"/>
        <v>99.99541205576007</v>
      </c>
      <c r="J343" s="237"/>
      <c r="K343" s="237"/>
      <c r="L343" s="215">
        <f>SUM('[1]ведомствен.2014'!G405+'[1]ведомствен.2014'!G567+'[1]ведомствен.2014'!G671+'[1]ведомствен.2014'!G784)</f>
        <v>1105170.0999999999</v>
      </c>
      <c r="M343" s="216">
        <f t="shared" si="7"/>
        <v>-1105019.4</v>
      </c>
    </row>
    <row r="344" spans="1:13" s="215" customFormat="1" ht="28.5">
      <c r="A344" s="145" t="s">
        <v>1183</v>
      </c>
      <c r="B344" s="217"/>
      <c r="C344" s="158" t="s">
        <v>902</v>
      </c>
      <c r="D344" s="159" t="s">
        <v>861</v>
      </c>
      <c r="E344" s="159" t="s">
        <v>1184</v>
      </c>
      <c r="F344" s="218"/>
      <c r="G344" s="210">
        <f>G345+G357</f>
        <v>797386.1</v>
      </c>
      <c r="H344" s="210">
        <f>H345+H357</f>
        <v>798199</v>
      </c>
      <c r="I344" s="111">
        <f t="shared" si="8"/>
        <v>100.10194559448679</v>
      </c>
      <c r="L344" s="238">
        <f>SUM(L343-K343)</f>
        <v>1105170.0999999999</v>
      </c>
      <c r="M344" s="216">
        <f t="shared" si="7"/>
        <v>-798199</v>
      </c>
    </row>
    <row r="345" spans="1:13" ht="28.5">
      <c r="A345" s="145" t="s">
        <v>930</v>
      </c>
      <c r="B345" s="217"/>
      <c r="C345" s="158" t="s">
        <v>902</v>
      </c>
      <c r="D345" s="159" t="s">
        <v>861</v>
      </c>
      <c r="E345" s="159" t="s">
        <v>1185</v>
      </c>
      <c r="F345" s="218"/>
      <c r="G345" s="210">
        <f>G346+G355+G348+G353</f>
        <v>379175.5</v>
      </c>
      <c r="H345" s="210">
        <f>H346+H355+H348+H353</f>
        <v>378799.5</v>
      </c>
      <c r="I345" s="111">
        <f t="shared" si="8"/>
        <v>99.90083747499509</v>
      </c>
      <c r="J345"/>
      <c r="M345" s="216">
        <f t="shared" si="7"/>
        <v>-378799.5</v>
      </c>
    </row>
    <row r="346" spans="1:13" ht="28.5">
      <c r="A346" s="145" t="s">
        <v>994</v>
      </c>
      <c r="B346" s="217"/>
      <c r="C346" s="158" t="s">
        <v>902</v>
      </c>
      <c r="D346" s="159" t="s">
        <v>861</v>
      </c>
      <c r="E346" s="159" t="s">
        <v>1186</v>
      </c>
      <c r="F346" s="218"/>
      <c r="G346" s="210">
        <f>SUM(G347)</f>
        <v>94328.1</v>
      </c>
      <c r="H346" s="210">
        <f>SUM(H347)</f>
        <v>94128.6</v>
      </c>
      <c r="I346" s="111">
        <f t="shared" si="8"/>
        <v>99.78850416789908</v>
      </c>
      <c r="J346"/>
      <c r="M346" s="216">
        <f t="shared" si="7"/>
        <v>-94128.6</v>
      </c>
    </row>
    <row r="347" spans="1:13" s="215" customFormat="1" ht="28.5">
      <c r="A347" s="145" t="s">
        <v>1174</v>
      </c>
      <c r="B347" s="217"/>
      <c r="C347" s="158" t="s">
        <v>902</v>
      </c>
      <c r="D347" s="159" t="s">
        <v>861</v>
      </c>
      <c r="E347" s="159" t="s">
        <v>1186</v>
      </c>
      <c r="F347" s="218" t="s">
        <v>935</v>
      </c>
      <c r="G347" s="210">
        <v>94328.1</v>
      </c>
      <c r="H347" s="210">
        <v>94128.6</v>
      </c>
      <c r="I347" s="111">
        <f t="shared" si="8"/>
        <v>99.78850416789908</v>
      </c>
      <c r="J347">
        <f>SUM('[1]ведомствен.2014'!G675)</f>
        <v>94328.1</v>
      </c>
      <c r="K347">
        <f>SUM('[1]ведомствен.2014'!H675)</f>
        <v>94128.6</v>
      </c>
      <c r="M347" s="216">
        <f t="shared" si="7"/>
        <v>0</v>
      </c>
    </row>
    <row r="348" spans="1:13" s="215" customFormat="1" ht="28.5">
      <c r="A348" s="220" t="s">
        <v>936</v>
      </c>
      <c r="B348" s="228"/>
      <c r="C348" s="184" t="s">
        <v>902</v>
      </c>
      <c r="D348" s="168" t="s">
        <v>861</v>
      </c>
      <c r="E348" s="168" t="s">
        <v>1187</v>
      </c>
      <c r="F348" s="218"/>
      <c r="G348" s="210">
        <f>SUM(G351)+G349</f>
        <v>2075.8</v>
      </c>
      <c r="H348" s="210">
        <f>SUM(H351)+H349</f>
        <v>1972.6</v>
      </c>
      <c r="I348" s="111">
        <f t="shared" si="8"/>
        <v>95.02842277676076</v>
      </c>
      <c r="J348"/>
      <c r="K348"/>
      <c r="M348" s="216">
        <f t="shared" si="7"/>
        <v>-1972.6</v>
      </c>
    </row>
    <row r="349" spans="1:13" s="215" customFormat="1" ht="28.5">
      <c r="A349" s="223" t="s">
        <v>938</v>
      </c>
      <c r="B349" s="224"/>
      <c r="C349" s="184" t="s">
        <v>902</v>
      </c>
      <c r="D349" s="168" t="s">
        <v>861</v>
      </c>
      <c r="E349" s="168" t="s">
        <v>1188</v>
      </c>
      <c r="F349" s="169"/>
      <c r="G349" s="222">
        <f>SUM(G350)</f>
        <v>250</v>
      </c>
      <c r="H349" s="222">
        <f>SUM(H350)</f>
        <v>250</v>
      </c>
      <c r="I349" s="111">
        <f t="shared" si="8"/>
        <v>100</v>
      </c>
      <c r="J349"/>
      <c r="K349"/>
      <c r="M349" s="216">
        <f t="shared" si="7"/>
        <v>-250</v>
      </c>
    </row>
    <row r="350" spans="1:13" s="215" customFormat="1" ht="28.5">
      <c r="A350" s="175" t="s">
        <v>934</v>
      </c>
      <c r="B350" s="224"/>
      <c r="C350" s="184" t="s">
        <v>902</v>
      </c>
      <c r="D350" s="168" t="s">
        <v>861</v>
      </c>
      <c r="E350" s="168" t="s">
        <v>1188</v>
      </c>
      <c r="F350" s="169" t="s">
        <v>935</v>
      </c>
      <c r="G350" s="222">
        <v>250</v>
      </c>
      <c r="H350" s="222">
        <v>250</v>
      </c>
      <c r="I350" s="111">
        <f t="shared" si="8"/>
        <v>100</v>
      </c>
      <c r="J350">
        <f>SUM('[1]ведомствен.2014'!G678)</f>
        <v>250</v>
      </c>
      <c r="K350">
        <f>SUM('[1]ведомствен.2014'!H678)</f>
        <v>250</v>
      </c>
      <c r="M350" s="216">
        <f t="shared" si="7"/>
        <v>0</v>
      </c>
    </row>
    <row r="351" spans="1:13" s="215" customFormat="1" ht="28.5">
      <c r="A351" s="225" t="s">
        <v>1189</v>
      </c>
      <c r="B351" s="221"/>
      <c r="C351" s="184" t="s">
        <v>902</v>
      </c>
      <c r="D351" s="168" t="s">
        <v>861</v>
      </c>
      <c r="E351" s="168" t="s">
        <v>1190</v>
      </c>
      <c r="F351" s="169"/>
      <c r="G351" s="222">
        <f>SUM(G352)</f>
        <v>1825.8</v>
      </c>
      <c r="H351" s="222">
        <f>SUM(H352)</f>
        <v>1722.6</v>
      </c>
      <c r="I351" s="111">
        <f t="shared" si="8"/>
        <v>94.34768320736116</v>
      </c>
      <c r="J351"/>
      <c r="K351"/>
      <c r="M351" s="216">
        <f t="shared" si="7"/>
        <v>-1722.6</v>
      </c>
    </row>
    <row r="352" spans="1:13" s="215" customFormat="1" ht="28.5">
      <c r="A352" s="145" t="s">
        <v>934</v>
      </c>
      <c r="B352" s="221"/>
      <c r="C352" s="184" t="s">
        <v>902</v>
      </c>
      <c r="D352" s="168" t="s">
        <v>861</v>
      </c>
      <c r="E352" s="168" t="s">
        <v>1190</v>
      </c>
      <c r="F352" s="169" t="s">
        <v>935</v>
      </c>
      <c r="G352" s="222">
        <v>1825.8</v>
      </c>
      <c r="H352" s="222">
        <v>1722.6</v>
      </c>
      <c r="I352" s="111">
        <f t="shared" si="8"/>
        <v>94.34768320736116</v>
      </c>
      <c r="J352">
        <f>SUM('[1]ведомствен.2014'!G680)</f>
        <v>1825.8</v>
      </c>
      <c r="K352">
        <f>SUM('[1]ведомствен.2014'!H680)</f>
        <v>1722.6</v>
      </c>
      <c r="M352" s="216">
        <f t="shared" si="7"/>
        <v>0</v>
      </c>
    </row>
    <row r="353" spans="1:13" s="215" customFormat="1" ht="57">
      <c r="A353" s="220" t="s">
        <v>1191</v>
      </c>
      <c r="B353" s="239"/>
      <c r="C353" s="184" t="s">
        <v>902</v>
      </c>
      <c r="D353" s="168" t="s">
        <v>861</v>
      </c>
      <c r="E353" s="168" t="s">
        <v>1192</v>
      </c>
      <c r="F353" s="169"/>
      <c r="G353" s="222">
        <f>SUM(G354)</f>
        <v>4754.2</v>
      </c>
      <c r="H353" s="222">
        <f>SUM(H354)</f>
        <v>4680.9</v>
      </c>
      <c r="I353" s="111">
        <f t="shared" si="8"/>
        <v>98.45820537629885</v>
      </c>
      <c r="J353"/>
      <c r="K353"/>
      <c r="M353" s="216">
        <f t="shared" si="7"/>
        <v>-4680.9</v>
      </c>
    </row>
    <row r="354" spans="1:13" s="215" customFormat="1" ht="28.5">
      <c r="A354" s="145" t="s">
        <v>934</v>
      </c>
      <c r="B354" s="221"/>
      <c r="C354" s="184" t="s">
        <v>902</v>
      </c>
      <c r="D354" s="168" t="s">
        <v>861</v>
      </c>
      <c r="E354" s="168" t="s">
        <v>1192</v>
      </c>
      <c r="F354" s="169" t="s">
        <v>935</v>
      </c>
      <c r="G354" s="222">
        <v>4754.2</v>
      </c>
      <c r="H354" s="222">
        <v>4680.9</v>
      </c>
      <c r="I354" s="111">
        <f t="shared" si="8"/>
        <v>98.45820537629885</v>
      </c>
      <c r="J354">
        <f>SUM('[1]ведомствен.2014'!G682)</f>
        <v>4754.2</v>
      </c>
      <c r="K354">
        <f>SUM('[1]ведомствен.2014'!H682)</f>
        <v>4680.9</v>
      </c>
      <c r="M354" s="216">
        <f t="shared" si="7"/>
        <v>0</v>
      </c>
    </row>
    <row r="355" spans="1:13" s="215" customFormat="1" ht="85.5">
      <c r="A355" s="145" t="s">
        <v>1193</v>
      </c>
      <c r="B355" s="217"/>
      <c r="C355" s="158" t="s">
        <v>902</v>
      </c>
      <c r="D355" s="159" t="s">
        <v>861</v>
      </c>
      <c r="E355" s="159" t="s">
        <v>1194</v>
      </c>
      <c r="F355" s="218"/>
      <c r="G355" s="210">
        <f>SUM(G356)</f>
        <v>278017.4</v>
      </c>
      <c r="H355" s="210">
        <f>SUM(H356)</f>
        <v>278017.4</v>
      </c>
      <c r="I355" s="111">
        <f t="shared" si="8"/>
        <v>100</v>
      </c>
      <c r="J355" s="237"/>
      <c r="K355" s="237"/>
      <c r="M355" s="216">
        <f t="shared" si="7"/>
        <v>-278017.4</v>
      </c>
    </row>
    <row r="356" spans="1:13" s="215" customFormat="1" ht="28.5">
      <c r="A356" s="145" t="s">
        <v>1174</v>
      </c>
      <c r="B356" s="217"/>
      <c r="C356" s="158" t="s">
        <v>902</v>
      </c>
      <c r="D356" s="159" t="s">
        <v>861</v>
      </c>
      <c r="E356" s="159" t="s">
        <v>1194</v>
      </c>
      <c r="F356" s="218" t="s">
        <v>935</v>
      </c>
      <c r="G356" s="210">
        <v>278017.4</v>
      </c>
      <c r="H356" s="210">
        <v>278017.4</v>
      </c>
      <c r="I356" s="111">
        <f t="shared" si="8"/>
        <v>100</v>
      </c>
      <c r="J356">
        <f>SUM('[1]ведомствен.2014'!G684)</f>
        <v>278017.4</v>
      </c>
      <c r="K356">
        <f>SUM('[1]ведомствен.2014'!H684)</f>
        <v>278017.4</v>
      </c>
      <c r="M356" s="216">
        <f t="shared" si="7"/>
        <v>0</v>
      </c>
    </row>
    <row r="357" spans="1:13" s="215" customFormat="1" ht="28.5">
      <c r="A357" s="145" t="s">
        <v>952</v>
      </c>
      <c r="B357" s="217"/>
      <c r="C357" s="158" t="s">
        <v>902</v>
      </c>
      <c r="D357" s="159" t="s">
        <v>861</v>
      </c>
      <c r="E357" s="159" t="s">
        <v>1195</v>
      </c>
      <c r="F357" s="218"/>
      <c r="G357" s="210">
        <f>SUM(G358+G359+G360+G363+G361)</f>
        <v>418210.6</v>
      </c>
      <c r="H357" s="210">
        <f>SUM(H358+H359+H360+H363+H361)</f>
        <v>419399.5</v>
      </c>
      <c r="I357" s="111">
        <f t="shared" si="8"/>
        <v>100.28428260785356</v>
      </c>
      <c r="J357" s="237"/>
      <c r="K357" s="237"/>
      <c r="M357" s="216">
        <f t="shared" si="7"/>
        <v>-419399.5</v>
      </c>
    </row>
    <row r="358" spans="1:13" s="215" customFormat="1" ht="42.75">
      <c r="A358" s="145" t="s">
        <v>866</v>
      </c>
      <c r="B358" s="217"/>
      <c r="C358" s="158" t="s">
        <v>902</v>
      </c>
      <c r="D358" s="159" t="s">
        <v>861</v>
      </c>
      <c r="E358" s="159" t="s">
        <v>1195</v>
      </c>
      <c r="F358" s="218" t="s">
        <v>867</v>
      </c>
      <c r="G358" s="210">
        <v>37787.8</v>
      </c>
      <c r="H358" s="210">
        <v>37748.1</v>
      </c>
      <c r="I358" s="111">
        <f t="shared" si="8"/>
        <v>99.89493963660227</v>
      </c>
      <c r="J358">
        <f>SUM('[1]ведомствен.2014'!G686)</f>
        <v>37787.8</v>
      </c>
      <c r="K358">
        <f>SUM('[1]ведомствен.2014'!H686)</f>
        <v>37748.1</v>
      </c>
      <c r="M358" s="216">
        <f t="shared" si="7"/>
        <v>0</v>
      </c>
    </row>
    <row r="359" spans="1:13" s="215" customFormat="1" ht="15">
      <c r="A359" s="145" t="s">
        <v>873</v>
      </c>
      <c r="B359" s="217"/>
      <c r="C359" s="158" t="s">
        <v>902</v>
      </c>
      <c r="D359" s="159" t="s">
        <v>861</v>
      </c>
      <c r="E359" s="159" t="s">
        <v>1195</v>
      </c>
      <c r="F359" s="218" t="s">
        <v>874</v>
      </c>
      <c r="G359" s="210">
        <v>50384.1</v>
      </c>
      <c r="H359" s="210">
        <v>51696.7</v>
      </c>
      <c r="I359" s="111">
        <f t="shared" si="8"/>
        <v>102.60518695382075</v>
      </c>
      <c r="J359">
        <f>SUM('[1]ведомствен.2014'!G687)</f>
        <v>50484.1</v>
      </c>
      <c r="K359">
        <f>SUM('[1]ведомствен.2014'!H687)</f>
        <v>51696.7</v>
      </c>
      <c r="M359" s="216">
        <f t="shared" si="7"/>
        <v>0</v>
      </c>
    </row>
    <row r="360" spans="1:15" s="215" customFormat="1" ht="14.25">
      <c r="A360" s="145" t="s">
        <v>912</v>
      </c>
      <c r="B360" s="233"/>
      <c r="C360" s="158" t="s">
        <v>902</v>
      </c>
      <c r="D360" s="159" t="s">
        <v>861</v>
      </c>
      <c r="E360" s="159" t="s">
        <v>1195</v>
      </c>
      <c r="F360" s="240">
        <v>800</v>
      </c>
      <c r="G360" s="210">
        <v>15737.4</v>
      </c>
      <c r="H360" s="210">
        <v>15737.2</v>
      </c>
      <c r="I360" s="111">
        <f t="shared" si="8"/>
        <v>99.9987291420438</v>
      </c>
      <c r="J360">
        <f>SUM('[1]ведомствен.2014'!G688)</f>
        <v>15737.4</v>
      </c>
      <c r="K360">
        <f>SUM('[1]ведомствен.2014'!H688)</f>
        <v>15737.2</v>
      </c>
      <c r="M360" s="216">
        <f t="shared" si="7"/>
        <v>0</v>
      </c>
      <c r="O360" s="219">
        <f>SUM(G369+G388)</f>
        <v>52679.1</v>
      </c>
    </row>
    <row r="361" spans="1:15" s="215" customFormat="1" ht="57">
      <c r="A361" s="220" t="s">
        <v>1191</v>
      </c>
      <c r="B361" s="239"/>
      <c r="C361" s="184" t="s">
        <v>902</v>
      </c>
      <c r="D361" s="168" t="s">
        <v>861</v>
      </c>
      <c r="E361" s="168" t="s">
        <v>1196</v>
      </c>
      <c r="F361" s="169"/>
      <c r="G361" s="222">
        <f>SUM(G362)</f>
        <v>4549</v>
      </c>
      <c r="H361" s="222">
        <f>SUM(H362)</f>
        <v>4527.1</v>
      </c>
      <c r="I361" s="111">
        <f t="shared" si="8"/>
        <v>99.51857551110135</v>
      </c>
      <c r="J361"/>
      <c r="K361"/>
      <c r="M361" s="216">
        <f t="shared" si="7"/>
        <v>-4527.1</v>
      </c>
      <c r="O361" s="219"/>
    </row>
    <row r="362" spans="1:15" s="215" customFormat="1" ht="14.25">
      <c r="A362" s="145" t="s">
        <v>873</v>
      </c>
      <c r="B362" s="232"/>
      <c r="C362" s="184" t="s">
        <v>902</v>
      </c>
      <c r="D362" s="168" t="s">
        <v>861</v>
      </c>
      <c r="E362" s="168" t="s">
        <v>1196</v>
      </c>
      <c r="F362" s="240">
        <v>200</v>
      </c>
      <c r="G362" s="210">
        <v>4549</v>
      </c>
      <c r="H362" s="210">
        <v>4527.1</v>
      </c>
      <c r="I362" s="111">
        <f t="shared" si="8"/>
        <v>99.51857551110135</v>
      </c>
      <c r="J362">
        <f>SUM('[1]ведомствен.2014'!G690)</f>
        <v>4549</v>
      </c>
      <c r="K362">
        <f>SUM('[1]ведомствен.2014'!H690)</f>
        <v>4527.1</v>
      </c>
      <c r="M362" s="216">
        <f t="shared" si="7"/>
        <v>0</v>
      </c>
      <c r="O362" s="219"/>
    </row>
    <row r="363" spans="1:13" s="215" customFormat="1" ht="85.5">
      <c r="A363" s="241" t="s">
        <v>1193</v>
      </c>
      <c r="B363" s="217"/>
      <c r="C363" s="158" t="s">
        <v>902</v>
      </c>
      <c r="D363" s="159" t="s">
        <v>861</v>
      </c>
      <c r="E363" s="159" t="s">
        <v>1197</v>
      </c>
      <c r="F363" s="218"/>
      <c r="G363" s="210">
        <f>SUM(G364+G365)+G366</f>
        <v>309752.3</v>
      </c>
      <c r="H363" s="210">
        <f>SUM(H364+H365)+H366</f>
        <v>309690.4</v>
      </c>
      <c r="I363" s="111">
        <f t="shared" si="8"/>
        <v>99.98001629043594</v>
      </c>
      <c r="M363" s="216">
        <f t="shared" si="7"/>
        <v>-309690.4</v>
      </c>
    </row>
    <row r="364" spans="1:13" ht="42.75">
      <c r="A364" s="145" t="s">
        <v>866</v>
      </c>
      <c r="B364" s="217"/>
      <c r="C364" s="158" t="s">
        <v>902</v>
      </c>
      <c r="D364" s="159" t="s">
        <v>861</v>
      </c>
      <c r="E364" s="159" t="s">
        <v>1197</v>
      </c>
      <c r="F364" s="218" t="s">
        <v>867</v>
      </c>
      <c r="G364" s="210">
        <v>305012.3</v>
      </c>
      <c r="H364" s="210">
        <v>304366.4</v>
      </c>
      <c r="I364" s="111">
        <f t="shared" si="8"/>
        <v>99.78823804810496</v>
      </c>
      <c r="J364" s="112">
        <f>SUM('[1]ведомствен.2014'!G692)</f>
        <v>305012.3</v>
      </c>
      <c r="K364" s="112">
        <f>SUM('[1]ведомствен.2014'!H692)</f>
        <v>304366.4</v>
      </c>
      <c r="M364" s="216">
        <f t="shared" si="7"/>
        <v>0</v>
      </c>
    </row>
    <row r="365" spans="1:13" ht="15">
      <c r="A365" s="145" t="s">
        <v>873</v>
      </c>
      <c r="B365" s="217"/>
      <c r="C365" s="158" t="s">
        <v>902</v>
      </c>
      <c r="D365" s="159" t="s">
        <v>861</v>
      </c>
      <c r="E365" s="159" t="s">
        <v>1197</v>
      </c>
      <c r="F365" s="218" t="s">
        <v>874</v>
      </c>
      <c r="G365" s="210">
        <v>4724.4</v>
      </c>
      <c r="H365" s="210">
        <v>5308.4</v>
      </c>
      <c r="I365" s="111">
        <f t="shared" si="8"/>
        <v>112.36135805604945</v>
      </c>
      <c r="J365">
        <f>SUM('[1]ведомствен.2014'!G693)</f>
        <v>4724.4</v>
      </c>
      <c r="K365">
        <f>SUM('[1]ведомствен.2014'!H693)</f>
        <v>5308.4</v>
      </c>
      <c r="M365" s="216">
        <f t="shared" si="7"/>
        <v>0</v>
      </c>
    </row>
    <row r="366" spans="1:13" ht="15">
      <c r="A366" s="175" t="s">
        <v>912</v>
      </c>
      <c r="B366" s="242"/>
      <c r="C366" s="158" t="s">
        <v>902</v>
      </c>
      <c r="D366" s="159" t="s">
        <v>861</v>
      </c>
      <c r="E366" s="159" t="s">
        <v>1197</v>
      </c>
      <c r="F366" s="218" t="s">
        <v>913</v>
      </c>
      <c r="G366" s="230">
        <v>15.6</v>
      </c>
      <c r="H366" s="230">
        <v>15.6</v>
      </c>
      <c r="I366" s="111">
        <f t="shared" si="8"/>
        <v>100</v>
      </c>
      <c r="J366">
        <f>SUM('[1]ведомствен.2014'!G694)</f>
        <v>15.6</v>
      </c>
      <c r="K366">
        <f>SUM('[1]ведомствен.2014'!H694)</f>
        <v>15.6</v>
      </c>
      <c r="M366" s="216">
        <f t="shared" si="7"/>
        <v>0</v>
      </c>
    </row>
    <row r="367" spans="1:13" ht="14.25">
      <c r="A367" s="145" t="s">
        <v>1198</v>
      </c>
      <c r="B367" s="226"/>
      <c r="C367" s="158" t="s">
        <v>902</v>
      </c>
      <c r="D367" s="159" t="s">
        <v>861</v>
      </c>
      <c r="E367" s="159" t="s">
        <v>1199</v>
      </c>
      <c r="F367" s="218"/>
      <c r="G367" s="210">
        <f>SUM(G368)</f>
        <v>178619.4</v>
      </c>
      <c r="H367" s="210">
        <f>SUM(H368)</f>
        <v>178616.4</v>
      </c>
      <c r="I367" s="111">
        <f t="shared" si="8"/>
        <v>99.99832045119399</v>
      </c>
      <c r="J367"/>
      <c r="M367" s="216">
        <f t="shared" si="7"/>
        <v>-178616.4</v>
      </c>
    </row>
    <row r="368" spans="1:13" ht="28.5">
      <c r="A368" s="145" t="s">
        <v>1157</v>
      </c>
      <c r="B368" s="217"/>
      <c r="C368" s="158" t="s">
        <v>902</v>
      </c>
      <c r="D368" s="159" t="s">
        <v>861</v>
      </c>
      <c r="E368" s="159" t="s">
        <v>1200</v>
      </c>
      <c r="F368" s="218"/>
      <c r="G368" s="210">
        <f>SUM(G371+G373)</f>
        <v>178619.4</v>
      </c>
      <c r="H368" s="210">
        <f>SUM(H371+H373)</f>
        <v>178616.4</v>
      </c>
      <c r="I368" s="111">
        <f t="shared" si="8"/>
        <v>99.99832045119399</v>
      </c>
      <c r="J368"/>
      <c r="M368" s="216">
        <f t="shared" si="7"/>
        <v>-178616.4</v>
      </c>
    </row>
    <row r="369" spans="1:13" s="74" customFormat="1" ht="57" hidden="1">
      <c r="A369" s="145" t="s">
        <v>1201</v>
      </c>
      <c r="B369" s="217"/>
      <c r="C369" s="158" t="s">
        <v>902</v>
      </c>
      <c r="D369" s="159" t="s">
        <v>861</v>
      </c>
      <c r="E369" s="159" t="s">
        <v>1202</v>
      </c>
      <c r="F369" s="218"/>
      <c r="G369" s="210">
        <f>SUM(G370)</f>
        <v>0</v>
      </c>
      <c r="H369" s="210">
        <f>SUM(H370)</f>
        <v>0</v>
      </c>
      <c r="I369" s="111" t="e">
        <f t="shared" si="8"/>
        <v>#DIV/0!</v>
      </c>
      <c r="M369" s="216">
        <f t="shared" si="7"/>
        <v>0</v>
      </c>
    </row>
    <row r="370" spans="1:13" s="74" customFormat="1" ht="28.5" hidden="1">
      <c r="A370" s="145" t="s">
        <v>936</v>
      </c>
      <c r="B370" s="217"/>
      <c r="C370" s="158" t="s">
        <v>902</v>
      </c>
      <c r="D370" s="159" t="s">
        <v>861</v>
      </c>
      <c r="E370" s="159" t="s">
        <v>1202</v>
      </c>
      <c r="F370" s="218" t="s">
        <v>1203</v>
      </c>
      <c r="G370" s="210"/>
      <c r="H370" s="210"/>
      <c r="I370" s="111" t="e">
        <f t="shared" si="8"/>
        <v>#DIV/0!</v>
      </c>
      <c r="M370" s="216">
        <f t="shared" si="7"/>
        <v>0</v>
      </c>
    </row>
    <row r="371" spans="1:13" s="74" customFormat="1" ht="28.5">
      <c r="A371" s="145" t="s">
        <v>1204</v>
      </c>
      <c r="B371" s="217"/>
      <c r="C371" s="158" t="s">
        <v>902</v>
      </c>
      <c r="D371" s="159" t="s">
        <v>861</v>
      </c>
      <c r="E371" s="159" t="s">
        <v>1205</v>
      </c>
      <c r="F371" s="218"/>
      <c r="G371" s="210">
        <f>SUM(G372)</f>
        <v>171287.3</v>
      </c>
      <c r="H371" s="210">
        <f>SUM(H372)</f>
        <v>171287.3</v>
      </c>
      <c r="I371" s="111">
        <f t="shared" si="8"/>
        <v>100</v>
      </c>
      <c r="M371" s="216">
        <f t="shared" si="7"/>
        <v>-171287.3</v>
      </c>
    </row>
    <row r="372" spans="1:13" s="74" customFormat="1" ht="28.5">
      <c r="A372" s="145" t="s">
        <v>1174</v>
      </c>
      <c r="B372" s="217"/>
      <c r="C372" s="158" t="s">
        <v>902</v>
      </c>
      <c r="D372" s="159" t="s">
        <v>861</v>
      </c>
      <c r="E372" s="159" t="s">
        <v>1205</v>
      </c>
      <c r="F372" s="218" t="s">
        <v>935</v>
      </c>
      <c r="G372" s="210">
        <v>171287.3</v>
      </c>
      <c r="H372" s="210">
        <v>171287.3</v>
      </c>
      <c r="I372" s="111">
        <f t="shared" si="8"/>
        <v>100</v>
      </c>
      <c r="J372" s="74">
        <f>SUM('[1]ведомствен.2014'!G788+'[1]ведомствен.2014'!G700+'[1]ведомствен.2014'!G571)</f>
        <v>171287.3</v>
      </c>
      <c r="K372" s="74">
        <f>SUM('[1]ведомствен.2014'!H788+'[1]ведомствен.2014'!H700+'[1]ведомствен.2014'!H571)</f>
        <v>171287.3</v>
      </c>
      <c r="M372" s="216">
        <f aca="true" t="shared" si="9" ref="M372:M435">SUM(K372-H372)</f>
        <v>0</v>
      </c>
    </row>
    <row r="373" spans="1:13" s="74" customFormat="1" ht="28.5">
      <c r="A373" s="145" t="s">
        <v>936</v>
      </c>
      <c r="B373" s="228"/>
      <c r="C373" s="118" t="s">
        <v>902</v>
      </c>
      <c r="D373" s="119" t="s">
        <v>861</v>
      </c>
      <c r="E373" s="119" t="s">
        <v>1206</v>
      </c>
      <c r="F373" s="122"/>
      <c r="G373" s="111">
        <f>SUM(G376)+G374</f>
        <v>7332.1</v>
      </c>
      <c r="H373" s="111">
        <f>SUM(H376)+H374</f>
        <v>7329.1</v>
      </c>
      <c r="I373" s="111">
        <f t="shared" si="8"/>
        <v>99.95908402776831</v>
      </c>
      <c r="M373" s="216">
        <f t="shared" si="9"/>
        <v>-7329.1</v>
      </c>
    </row>
    <row r="374" spans="1:13" s="214" customFormat="1" ht="26.25" customHeight="1">
      <c r="A374" s="175" t="s">
        <v>1207</v>
      </c>
      <c r="B374" s="229"/>
      <c r="C374" s="118" t="s">
        <v>902</v>
      </c>
      <c r="D374" s="119" t="s">
        <v>861</v>
      </c>
      <c r="E374" s="119" t="s">
        <v>1208</v>
      </c>
      <c r="F374" s="122"/>
      <c r="G374" s="126">
        <f>SUM(G375)</f>
        <v>310.5</v>
      </c>
      <c r="H374" s="126">
        <f>SUM(H375)</f>
        <v>310.5</v>
      </c>
      <c r="I374" s="111">
        <f t="shared" si="8"/>
        <v>100</v>
      </c>
      <c r="M374" s="216">
        <f t="shared" si="9"/>
        <v>-310.5</v>
      </c>
    </row>
    <row r="375" spans="1:13" s="214" customFormat="1" ht="27.75" customHeight="1">
      <c r="A375" s="175" t="s">
        <v>1174</v>
      </c>
      <c r="B375" s="229"/>
      <c r="C375" s="118" t="s">
        <v>902</v>
      </c>
      <c r="D375" s="119" t="s">
        <v>861</v>
      </c>
      <c r="E375" s="119" t="s">
        <v>1208</v>
      </c>
      <c r="F375" s="122" t="s">
        <v>1203</v>
      </c>
      <c r="G375" s="126">
        <v>310.5</v>
      </c>
      <c r="H375" s="126">
        <v>310.5</v>
      </c>
      <c r="I375" s="111">
        <f t="shared" si="8"/>
        <v>100</v>
      </c>
      <c r="J375" s="214">
        <f>SUM('[1]ведомствен.2014'!G791)</f>
        <v>310.5</v>
      </c>
      <c r="K375" s="214">
        <f>SUM('[1]ведомствен.2014'!H791)</f>
        <v>310.5</v>
      </c>
      <c r="M375" s="216">
        <f t="shared" si="9"/>
        <v>0</v>
      </c>
    </row>
    <row r="376" spans="1:13" s="74" customFormat="1" ht="28.5">
      <c r="A376" s="145" t="s">
        <v>1018</v>
      </c>
      <c r="B376" s="228"/>
      <c r="C376" s="118" t="s">
        <v>902</v>
      </c>
      <c r="D376" s="119" t="s">
        <v>861</v>
      </c>
      <c r="E376" s="119" t="s">
        <v>1209</v>
      </c>
      <c r="F376" s="122"/>
      <c r="G376" s="111">
        <f>SUM(G377)</f>
        <v>7021.6</v>
      </c>
      <c r="H376" s="111">
        <f>SUM(H377)</f>
        <v>7018.6</v>
      </c>
      <c r="I376" s="111">
        <f t="shared" si="8"/>
        <v>99.95727469522616</v>
      </c>
      <c r="M376" s="216">
        <f t="shared" si="9"/>
        <v>-7018.6</v>
      </c>
    </row>
    <row r="377" spans="1:13" s="74" customFormat="1" ht="27.75" customHeight="1">
      <c r="A377" s="145" t="s">
        <v>1174</v>
      </c>
      <c r="B377" s="228"/>
      <c r="C377" s="118" t="s">
        <v>902</v>
      </c>
      <c r="D377" s="119" t="s">
        <v>861</v>
      </c>
      <c r="E377" s="119" t="s">
        <v>1209</v>
      </c>
      <c r="F377" s="122" t="s">
        <v>935</v>
      </c>
      <c r="G377" s="111">
        <v>7021.6</v>
      </c>
      <c r="H377" s="111">
        <v>7018.6</v>
      </c>
      <c r="I377" s="111">
        <f t="shared" si="8"/>
        <v>99.95727469522616</v>
      </c>
      <c r="J377" s="74">
        <f>SUM('[1]ведомствен.2014'!G793)+'[1]ведомствен.2014'!G703</f>
        <v>7021.6</v>
      </c>
      <c r="K377" s="74">
        <f>SUM('[1]ведомствен.2014'!H793)+'[1]ведомствен.2014'!H703</f>
        <v>7018.6</v>
      </c>
      <c r="M377" s="216">
        <f t="shared" si="9"/>
        <v>0</v>
      </c>
    </row>
    <row r="378" spans="1:13" s="74" customFormat="1" ht="28.5" hidden="1">
      <c r="A378" s="145" t="s">
        <v>1018</v>
      </c>
      <c r="B378" s="228"/>
      <c r="C378" s="118" t="s">
        <v>902</v>
      </c>
      <c r="D378" s="119" t="s">
        <v>861</v>
      </c>
      <c r="E378" s="119" t="s">
        <v>1209</v>
      </c>
      <c r="F378" s="122"/>
      <c r="G378" s="111"/>
      <c r="H378" s="111"/>
      <c r="I378" s="111" t="e">
        <f t="shared" si="8"/>
        <v>#DIV/0!</v>
      </c>
      <c r="M378" s="216">
        <f t="shared" si="9"/>
        <v>0</v>
      </c>
    </row>
    <row r="379" spans="1:13" ht="17.25" customHeight="1">
      <c r="A379" s="106" t="s">
        <v>1210</v>
      </c>
      <c r="B379" s="107"/>
      <c r="C379" s="118" t="s">
        <v>902</v>
      </c>
      <c r="D379" s="119" t="s">
        <v>861</v>
      </c>
      <c r="E379" s="119" t="s">
        <v>1211</v>
      </c>
      <c r="F379" s="110"/>
      <c r="G379" s="111">
        <f>SUM(G380)</f>
        <v>64306.7</v>
      </c>
      <c r="H379" s="111">
        <f>SUM(H380)</f>
        <v>64294.7</v>
      </c>
      <c r="I379" s="111">
        <f t="shared" si="8"/>
        <v>99.98133942497438</v>
      </c>
      <c r="J379"/>
      <c r="M379" s="216">
        <f t="shared" si="9"/>
        <v>-64294.7</v>
      </c>
    </row>
    <row r="380" spans="1:13" ht="17.25" customHeight="1">
      <c r="A380" s="124" t="s">
        <v>952</v>
      </c>
      <c r="B380" s="127"/>
      <c r="C380" s="118" t="s">
        <v>902</v>
      </c>
      <c r="D380" s="119" t="s">
        <v>861</v>
      </c>
      <c r="E380" s="119" t="s">
        <v>1212</v>
      </c>
      <c r="F380" s="110"/>
      <c r="G380" s="111">
        <f>SUM(G382+G381)</f>
        <v>64306.7</v>
      </c>
      <c r="H380" s="111">
        <f>SUM(H382+H381)</f>
        <v>64294.7</v>
      </c>
      <c r="I380" s="111">
        <f t="shared" si="8"/>
        <v>99.98133942497438</v>
      </c>
      <c r="J380"/>
      <c r="M380" s="216">
        <f t="shared" si="9"/>
        <v>-64294.7</v>
      </c>
    </row>
    <row r="381" spans="1:13" ht="17.25" customHeight="1">
      <c r="A381" s="124" t="s">
        <v>873</v>
      </c>
      <c r="B381" s="127"/>
      <c r="C381" s="118" t="s">
        <v>902</v>
      </c>
      <c r="D381" s="119" t="s">
        <v>861</v>
      </c>
      <c r="E381" s="109" t="s">
        <v>1212</v>
      </c>
      <c r="F381" s="114" t="s">
        <v>874</v>
      </c>
      <c r="G381" s="126">
        <v>250</v>
      </c>
      <c r="H381" s="126">
        <v>250</v>
      </c>
      <c r="I381" s="111">
        <f t="shared" si="8"/>
        <v>100</v>
      </c>
      <c r="J381" s="74">
        <f>SUM('[1]ведомствен.2014'!G414)</f>
        <v>250</v>
      </c>
      <c r="K381" s="74">
        <f>SUM('[1]ведомствен.2014'!H414)</f>
        <v>250</v>
      </c>
      <c r="M381" s="216">
        <f t="shared" si="9"/>
        <v>0</v>
      </c>
    </row>
    <row r="382" spans="1:13" s="74" customFormat="1" ht="71.25">
      <c r="A382" s="106" t="s">
        <v>1213</v>
      </c>
      <c r="B382" s="107"/>
      <c r="C382" s="118" t="s">
        <v>902</v>
      </c>
      <c r="D382" s="119" t="s">
        <v>861</v>
      </c>
      <c r="E382" s="119" t="s">
        <v>1214</v>
      </c>
      <c r="F382" s="110"/>
      <c r="G382" s="111">
        <f>SUM(G383:G386)</f>
        <v>64056.7</v>
      </c>
      <c r="H382" s="111">
        <f>SUM(H383:H386)</f>
        <v>64044.7</v>
      </c>
      <c r="I382" s="111">
        <f t="shared" si="8"/>
        <v>99.98126659662455</v>
      </c>
      <c r="M382" s="216">
        <f t="shared" si="9"/>
        <v>-64044.7</v>
      </c>
    </row>
    <row r="383" spans="1:13" s="74" customFormat="1" ht="42.75">
      <c r="A383" s="106" t="s">
        <v>866</v>
      </c>
      <c r="B383" s="107"/>
      <c r="C383" s="118" t="s">
        <v>902</v>
      </c>
      <c r="D383" s="119" t="s">
        <v>861</v>
      </c>
      <c r="E383" s="119" t="s">
        <v>1214</v>
      </c>
      <c r="F383" s="110" t="s">
        <v>867</v>
      </c>
      <c r="G383" s="111">
        <v>43134.9</v>
      </c>
      <c r="H383" s="111">
        <v>43134.9</v>
      </c>
      <c r="I383" s="111">
        <f t="shared" si="8"/>
        <v>100</v>
      </c>
      <c r="J383" s="74">
        <f>SUM('[1]ведомствен.2014'!G418)</f>
        <v>43134.9</v>
      </c>
      <c r="K383" s="74">
        <f>SUM('[1]ведомствен.2014'!H418)</f>
        <v>43134.9</v>
      </c>
      <c r="M383" s="216">
        <f t="shared" si="9"/>
        <v>0</v>
      </c>
    </row>
    <row r="384" spans="1:13" s="74" customFormat="1" ht="14.25">
      <c r="A384" s="106" t="s">
        <v>873</v>
      </c>
      <c r="B384" s="107"/>
      <c r="C384" s="118" t="s">
        <v>902</v>
      </c>
      <c r="D384" s="119" t="s">
        <v>861</v>
      </c>
      <c r="E384" s="119" t="s">
        <v>1214</v>
      </c>
      <c r="F384" s="110" t="s">
        <v>874</v>
      </c>
      <c r="G384" s="111">
        <v>20207.8</v>
      </c>
      <c r="H384" s="111">
        <v>20207.8</v>
      </c>
      <c r="I384" s="111">
        <f t="shared" si="8"/>
        <v>100</v>
      </c>
      <c r="J384" s="74">
        <f>SUM('[1]ведомствен.2014'!G419)</f>
        <v>20207.8</v>
      </c>
      <c r="K384" s="74">
        <f>SUM('[1]ведомствен.2014'!H419)</f>
        <v>20207.8</v>
      </c>
      <c r="M384" s="216">
        <f t="shared" si="9"/>
        <v>0</v>
      </c>
    </row>
    <row r="385" spans="1:13" s="74" customFormat="1" ht="14.25">
      <c r="A385" s="106" t="s">
        <v>926</v>
      </c>
      <c r="B385" s="191"/>
      <c r="C385" s="118" t="s">
        <v>902</v>
      </c>
      <c r="D385" s="119" t="s">
        <v>861</v>
      </c>
      <c r="E385" s="119" t="s">
        <v>1214</v>
      </c>
      <c r="F385" s="110" t="s">
        <v>927</v>
      </c>
      <c r="G385" s="111">
        <v>26.9</v>
      </c>
      <c r="H385" s="111">
        <v>26.9</v>
      </c>
      <c r="I385" s="111">
        <f t="shared" si="8"/>
        <v>100</v>
      </c>
      <c r="J385" s="74">
        <f>SUM('[1]ведомствен.2014'!G420)</f>
        <v>26.9</v>
      </c>
      <c r="K385" s="74">
        <f>SUM('[1]ведомствен.2014'!H420)</f>
        <v>26.9</v>
      </c>
      <c r="M385" s="216">
        <f t="shared" si="9"/>
        <v>0</v>
      </c>
    </row>
    <row r="386" spans="1:13" s="74" customFormat="1" ht="14.25">
      <c r="A386" s="106" t="s">
        <v>912</v>
      </c>
      <c r="B386" s="107"/>
      <c r="C386" s="118" t="s">
        <v>902</v>
      </c>
      <c r="D386" s="119" t="s">
        <v>861</v>
      </c>
      <c r="E386" s="119" t="s">
        <v>1214</v>
      </c>
      <c r="F386" s="110" t="s">
        <v>913</v>
      </c>
      <c r="G386" s="111">
        <v>687.1</v>
      </c>
      <c r="H386" s="111">
        <v>675.1</v>
      </c>
      <c r="I386" s="111">
        <f t="shared" si="8"/>
        <v>98.2535293261534</v>
      </c>
      <c r="J386" s="74">
        <f>SUM('[1]ведомствен.2014'!G421)</f>
        <v>687.1</v>
      </c>
      <c r="K386" s="74">
        <f>SUM('[1]ведомствен.2014'!H421)</f>
        <v>675.1</v>
      </c>
      <c r="M386" s="216">
        <f t="shared" si="9"/>
        <v>0</v>
      </c>
    </row>
    <row r="387" spans="1:13" s="74" customFormat="1" ht="14.25">
      <c r="A387" s="145" t="s">
        <v>1215</v>
      </c>
      <c r="B387" s="226"/>
      <c r="C387" s="158" t="s">
        <v>902</v>
      </c>
      <c r="D387" s="159" t="s">
        <v>861</v>
      </c>
      <c r="E387" s="159" t="s">
        <v>1216</v>
      </c>
      <c r="F387" s="218"/>
      <c r="G387" s="210">
        <f>SUM(G388)</f>
        <v>52679.1</v>
      </c>
      <c r="H387" s="210">
        <f>SUM(H388)</f>
        <v>51849.5</v>
      </c>
      <c r="I387" s="111">
        <f t="shared" si="8"/>
        <v>98.42518190325956</v>
      </c>
      <c r="M387" s="216">
        <f t="shared" si="9"/>
        <v>-51849.5</v>
      </c>
    </row>
    <row r="388" spans="1:13" s="74" customFormat="1" ht="28.5">
      <c r="A388" s="145" t="s">
        <v>952</v>
      </c>
      <c r="B388" s="217"/>
      <c r="C388" s="158" t="s">
        <v>902</v>
      </c>
      <c r="D388" s="159" t="s">
        <v>861</v>
      </c>
      <c r="E388" s="159" t="s">
        <v>1217</v>
      </c>
      <c r="F388" s="218"/>
      <c r="G388" s="210">
        <f>SUM(G389+G390+G391+G392)</f>
        <v>52679.1</v>
      </c>
      <c r="H388" s="210">
        <f>SUM(H389+H390+H391+H392)</f>
        <v>51849.5</v>
      </c>
      <c r="I388" s="111">
        <f t="shared" si="8"/>
        <v>98.42518190325956</v>
      </c>
      <c r="M388" s="216">
        <f t="shared" si="9"/>
        <v>-51849.5</v>
      </c>
    </row>
    <row r="389" spans="1:13" s="74" customFormat="1" ht="42.75">
      <c r="A389" s="145" t="s">
        <v>866</v>
      </c>
      <c r="B389" s="217"/>
      <c r="C389" s="158" t="s">
        <v>902</v>
      </c>
      <c r="D389" s="159" t="s">
        <v>861</v>
      </c>
      <c r="E389" s="159" t="s">
        <v>1218</v>
      </c>
      <c r="F389" s="218" t="s">
        <v>867</v>
      </c>
      <c r="G389" s="210">
        <v>2687.8</v>
      </c>
      <c r="H389" s="210">
        <v>2687.7</v>
      </c>
      <c r="I389" s="111">
        <f t="shared" si="8"/>
        <v>99.99627948508072</v>
      </c>
      <c r="J389" s="74">
        <f>SUM('[1]ведомствен.2014'!G706)</f>
        <v>2687.8</v>
      </c>
      <c r="K389" s="74">
        <f>SUM('[1]ведомствен.2014'!H706)</f>
        <v>2687.7</v>
      </c>
      <c r="M389" s="216">
        <f t="shared" si="9"/>
        <v>0</v>
      </c>
    </row>
    <row r="390" spans="1:13" s="74" customFormat="1" ht="15">
      <c r="A390" s="145" t="s">
        <v>873</v>
      </c>
      <c r="B390" s="217"/>
      <c r="C390" s="158" t="s">
        <v>902</v>
      </c>
      <c r="D390" s="159" t="s">
        <v>861</v>
      </c>
      <c r="E390" s="159" t="s">
        <v>1218</v>
      </c>
      <c r="F390" s="218" t="s">
        <v>874</v>
      </c>
      <c r="G390" s="210">
        <v>3234.4</v>
      </c>
      <c r="H390" s="210">
        <v>3234.4</v>
      </c>
      <c r="I390" s="111">
        <f t="shared" si="8"/>
        <v>100</v>
      </c>
      <c r="J390" s="74">
        <f>SUM('[1]ведомствен.2014'!G707)</f>
        <v>3234.4</v>
      </c>
      <c r="K390" s="74">
        <f>SUM('[1]ведомствен.2014'!H707)</f>
        <v>3234.4</v>
      </c>
      <c r="M390" s="216">
        <f t="shared" si="9"/>
        <v>0</v>
      </c>
    </row>
    <row r="391" spans="1:13" ht="15">
      <c r="A391" s="145" t="s">
        <v>912</v>
      </c>
      <c r="B391" s="217"/>
      <c r="C391" s="158" t="s">
        <v>902</v>
      </c>
      <c r="D391" s="159" t="s">
        <v>861</v>
      </c>
      <c r="E391" s="159" t="s">
        <v>1218</v>
      </c>
      <c r="F391" s="218" t="s">
        <v>913</v>
      </c>
      <c r="G391" s="210">
        <v>947.2</v>
      </c>
      <c r="H391" s="210">
        <v>945.1</v>
      </c>
      <c r="I391" s="111">
        <f t="shared" si="8"/>
        <v>99.77829391891892</v>
      </c>
      <c r="J391" s="74">
        <f>SUM('[1]ведомствен.2014'!G708)</f>
        <v>947.2</v>
      </c>
      <c r="K391" s="74">
        <f>SUM('[1]ведомствен.2014'!H708)</f>
        <v>945.1</v>
      </c>
      <c r="M391" s="216">
        <f t="shared" si="9"/>
        <v>0</v>
      </c>
    </row>
    <row r="392" spans="1:13" ht="85.5">
      <c r="A392" s="145" t="s">
        <v>1219</v>
      </c>
      <c r="B392" s="217"/>
      <c r="C392" s="158" t="s">
        <v>902</v>
      </c>
      <c r="D392" s="159" t="s">
        <v>861</v>
      </c>
      <c r="E392" s="159" t="s">
        <v>1220</v>
      </c>
      <c r="F392" s="218"/>
      <c r="G392" s="210">
        <f>SUM(G393+G394)</f>
        <v>45809.7</v>
      </c>
      <c r="H392" s="210">
        <f>SUM(H393+H394)</f>
        <v>44982.3</v>
      </c>
      <c r="I392" s="111">
        <f t="shared" si="8"/>
        <v>98.19383231062419</v>
      </c>
      <c r="J392" s="74"/>
      <c r="K392" s="74"/>
      <c r="M392" s="216">
        <f t="shared" si="9"/>
        <v>-44982.3</v>
      </c>
    </row>
    <row r="393" spans="1:13" s="215" customFormat="1" ht="42.75">
      <c r="A393" s="145" t="s">
        <v>866</v>
      </c>
      <c r="B393" s="217"/>
      <c r="C393" s="158" t="s">
        <v>902</v>
      </c>
      <c r="D393" s="159" t="s">
        <v>861</v>
      </c>
      <c r="E393" s="159" t="s">
        <v>1220</v>
      </c>
      <c r="F393" s="218" t="s">
        <v>867</v>
      </c>
      <c r="G393" s="210">
        <v>42420.5</v>
      </c>
      <c r="H393" s="210">
        <v>42300</v>
      </c>
      <c r="I393" s="111">
        <f t="shared" si="8"/>
        <v>99.71593922749614</v>
      </c>
      <c r="J393" s="74">
        <f>SUM('[1]ведомствен.2014'!G710)</f>
        <v>42420.5</v>
      </c>
      <c r="K393" s="74">
        <f>SUM('[1]ведомствен.2014'!H710)</f>
        <v>42300</v>
      </c>
      <c r="M393" s="216">
        <f t="shared" si="9"/>
        <v>0</v>
      </c>
    </row>
    <row r="394" spans="1:13" ht="15">
      <c r="A394" s="145" t="s">
        <v>873</v>
      </c>
      <c r="B394" s="217"/>
      <c r="C394" s="158" t="s">
        <v>902</v>
      </c>
      <c r="D394" s="159" t="s">
        <v>861</v>
      </c>
      <c r="E394" s="159" t="s">
        <v>1220</v>
      </c>
      <c r="F394" s="218" t="s">
        <v>874</v>
      </c>
      <c r="G394" s="210">
        <v>3389.2</v>
      </c>
      <c r="H394" s="210">
        <v>2682.3</v>
      </c>
      <c r="I394" s="111">
        <f t="shared" si="8"/>
        <v>79.14257051811639</v>
      </c>
      <c r="J394" s="74">
        <f>SUM('[1]ведомствен.2014'!G711)</f>
        <v>3389.2</v>
      </c>
      <c r="K394" s="74">
        <f>SUM('[1]ведомствен.2014'!H711)</f>
        <v>2682.3</v>
      </c>
      <c r="M394" s="216">
        <f t="shared" si="9"/>
        <v>0</v>
      </c>
    </row>
    <row r="395" spans="1:13" s="215" customFormat="1" ht="14.25">
      <c r="A395" s="145" t="s">
        <v>1221</v>
      </c>
      <c r="B395" s="226"/>
      <c r="C395" s="158" t="s">
        <v>902</v>
      </c>
      <c r="D395" s="159" t="s">
        <v>861</v>
      </c>
      <c r="E395" s="159" t="s">
        <v>1222</v>
      </c>
      <c r="F395" s="218"/>
      <c r="G395" s="210">
        <f aca="true" t="shared" si="10" ref="G395:H397">G396</f>
        <v>6110</v>
      </c>
      <c r="H395" s="210">
        <f t="shared" si="10"/>
        <v>6110</v>
      </c>
      <c r="I395" s="111">
        <f t="shared" si="8"/>
        <v>100</v>
      </c>
      <c r="M395" s="216">
        <f t="shared" si="9"/>
        <v>-6110</v>
      </c>
    </row>
    <row r="396" spans="1:13" s="215" customFormat="1" ht="14.25">
      <c r="A396" s="145" t="s">
        <v>1223</v>
      </c>
      <c r="B396" s="226"/>
      <c r="C396" s="158" t="s">
        <v>902</v>
      </c>
      <c r="D396" s="159" t="s">
        <v>861</v>
      </c>
      <c r="E396" s="159" t="s">
        <v>1224</v>
      </c>
      <c r="F396" s="218"/>
      <c r="G396" s="210">
        <f t="shared" si="10"/>
        <v>6110</v>
      </c>
      <c r="H396" s="210">
        <f t="shared" si="10"/>
        <v>6110</v>
      </c>
      <c r="I396" s="111">
        <f t="shared" si="8"/>
        <v>100</v>
      </c>
      <c r="M396" s="216">
        <f t="shared" si="9"/>
        <v>-6110</v>
      </c>
    </row>
    <row r="397" spans="1:13" ht="57">
      <c r="A397" s="145" t="s">
        <v>1225</v>
      </c>
      <c r="B397" s="226"/>
      <c r="C397" s="158" t="s">
        <v>902</v>
      </c>
      <c r="D397" s="159" t="s">
        <v>861</v>
      </c>
      <c r="E397" s="159" t="s">
        <v>1226</v>
      </c>
      <c r="F397" s="218"/>
      <c r="G397" s="210">
        <f t="shared" si="10"/>
        <v>6110</v>
      </c>
      <c r="H397" s="210">
        <f t="shared" si="10"/>
        <v>6110</v>
      </c>
      <c r="I397" s="111">
        <f t="shared" si="8"/>
        <v>100</v>
      </c>
      <c r="J397"/>
      <c r="M397" s="216">
        <f t="shared" si="9"/>
        <v>-6110</v>
      </c>
    </row>
    <row r="398" spans="1:13" ht="28.5">
      <c r="A398" s="145" t="s">
        <v>1174</v>
      </c>
      <c r="B398" s="226"/>
      <c r="C398" s="158" t="s">
        <v>902</v>
      </c>
      <c r="D398" s="159" t="s">
        <v>861</v>
      </c>
      <c r="E398" s="159" t="s">
        <v>1226</v>
      </c>
      <c r="F398" s="218" t="s">
        <v>935</v>
      </c>
      <c r="G398" s="210">
        <v>6110</v>
      </c>
      <c r="H398" s="210">
        <v>6110</v>
      </c>
      <c r="I398" s="111">
        <f t="shared" si="8"/>
        <v>100</v>
      </c>
      <c r="J398">
        <f>SUM('[1]ведомствен.2014'!G715)</f>
        <v>6110</v>
      </c>
      <c r="K398">
        <f>SUM('[1]ведомствен.2014'!H715)</f>
        <v>6110</v>
      </c>
      <c r="M398" s="216">
        <f t="shared" si="9"/>
        <v>0</v>
      </c>
    </row>
    <row r="399" spans="1:13" s="214" customFormat="1" ht="28.5">
      <c r="A399" s="151" t="s">
        <v>928</v>
      </c>
      <c r="B399" s="229"/>
      <c r="C399" s="118" t="s">
        <v>902</v>
      </c>
      <c r="D399" s="119" t="s">
        <v>861</v>
      </c>
      <c r="E399" s="119" t="s">
        <v>929</v>
      </c>
      <c r="F399" s="122"/>
      <c r="G399" s="126">
        <f>SUM(G401)</f>
        <v>647.2</v>
      </c>
      <c r="H399" s="126">
        <f>SUM(H401)</f>
        <v>647.2</v>
      </c>
      <c r="I399" s="111">
        <f aca="true" t="shared" si="11" ref="I399:I462">SUM(H399/G399)*100</f>
        <v>100</v>
      </c>
      <c r="M399" s="216">
        <f t="shared" si="9"/>
        <v>-647.2</v>
      </c>
    </row>
    <row r="400" spans="1:13" s="214" customFormat="1" ht="28.5">
      <c r="A400" s="151" t="s">
        <v>1227</v>
      </c>
      <c r="B400" s="229"/>
      <c r="C400" s="118" t="s">
        <v>902</v>
      </c>
      <c r="D400" s="119" t="s">
        <v>861</v>
      </c>
      <c r="E400" s="119" t="s">
        <v>1228</v>
      </c>
      <c r="F400" s="122"/>
      <c r="G400" s="126">
        <f>SUM(G401)</f>
        <v>647.2</v>
      </c>
      <c r="H400" s="126">
        <f>SUM(H401)</f>
        <v>647.2</v>
      </c>
      <c r="I400" s="111">
        <f t="shared" si="11"/>
        <v>100</v>
      </c>
      <c r="M400" s="216">
        <f t="shared" si="9"/>
        <v>-647.2</v>
      </c>
    </row>
    <row r="401" spans="1:13" s="214" customFormat="1" ht="27.75" customHeight="1">
      <c r="A401" s="175" t="s">
        <v>1174</v>
      </c>
      <c r="B401" s="229"/>
      <c r="C401" s="118" t="s">
        <v>902</v>
      </c>
      <c r="D401" s="119" t="s">
        <v>861</v>
      </c>
      <c r="E401" s="119" t="s">
        <v>1228</v>
      </c>
      <c r="F401" s="122" t="s">
        <v>935</v>
      </c>
      <c r="G401" s="126">
        <v>647.2</v>
      </c>
      <c r="H401" s="126">
        <v>647.2</v>
      </c>
      <c r="I401" s="111">
        <f t="shared" si="11"/>
        <v>100</v>
      </c>
      <c r="J401" s="214">
        <f>SUM('[1]ведомствен.2014'!G796)</f>
        <v>647.2</v>
      </c>
      <c r="K401" s="214">
        <f>SUM('[1]ведомствен.2014'!H796)</f>
        <v>647.2</v>
      </c>
      <c r="M401" s="216">
        <f t="shared" si="9"/>
        <v>0</v>
      </c>
    </row>
    <row r="402" spans="1:13" ht="14.25">
      <c r="A402" s="145" t="s">
        <v>1102</v>
      </c>
      <c r="B402" s="243"/>
      <c r="C402" s="158" t="s">
        <v>902</v>
      </c>
      <c r="D402" s="159" t="s">
        <v>861</v>
      </c>
      <c r="E402" s="159" t="s">
        <v>1103</v>
      </c>
      <c r="F402" s="218"/>
      <c r="G402" s="210">
        <f>SUM(G403)</f>
        <v>2885</v>
      </c>
      <c r="H402" s="210">
        <f>SUM(H403)</f>
        <v>2865.8999999999996</v>
      </c>
      <c r="I402" s="111">
        <f t="shared" si="11"/>
        <v>99.33795493934142</v>
      </c>
      <c r="J402"/>
      <c r="M402" s="216">
        <f t="shared" si="9"/>
        <v>-2865.8999999999996</v>
      </c>
    </row>
    <row r="403" spans="1:13" ht="28.5">
      <c r="A403" s="175" t="s">
        <v>1229</v>
      </c>
      <c r="B403" s="236"/>
      <c r="C403" s="158" t="s">
        <v>902</v>
      </c>
      <c r="D403" s="159" t="s">
        <v>861</v>
      </c>
      <c r="E403" s="159" t="s">
        <v>1171</v>
      </c>
      <c r="F403" s="218"/>
      <c r="G403" s="230">
        <f>SUM(G405:G406)+G404</f>
        <v>2885</v>
      </c>
      <c r="H403" s="230">
        <f>SUM(H405:H406)+H404</f>
        <v>2865.8999999999996</v>
      </c>
      <c r="I403" s="111">
        <f t="shared" si="11"/>
        <v>99.33795493934142</v>
      </c>
      <c r="J403"/>
      <c r="M403" s="216">
        <f t="shared" si="9"/>
        <v>-2865.8999999999996</v>
      </c>
    </row>
    <row r="404" spans="1:13" ht="42.75">
      <c r="A404" s="175" t="s">
        <v>866</v>
      </c>
      <c r="B404" s="236"/>
      <c r="C404" s="158" t="s">
        <v>902</v>
      </c>
      <c r="D404" s="159" t="s">
        <v>861</v>
      </c>
      <c r="E404" s="159" t="s">
        <v>1171</v>
      </c>
      <c r="F404" s="218" t="s">
        <v>867</v>
      </c>
      <c r="G404" s="230">
        <v>195.7</v>
      </c>
      <c r="H404" s="230">
        <v>167.7</v>
      </c>
      <c r="I404" s="111">
        <f t="shared" si="11"/>
        <v>85.69238630556974</v>
      </c>
      <c r="J404">
        <f>SUM('[1]ведомствен.2014'!G718)</f>
        <v>195.7</v>
      </c>
      <c r="K404">
        <f>SUM('[1]ведомствен.2014'!H718)</f>
        <v>167.7</v>
      </c>
      <c r="M404" s="216">
        <f t="shared" si="9"/>
        <v>0</v>
      </c>
    </row>
    <row r="405" spans="1:13" ht="14.25">
      <c r="A405" s="145" t="s">
        <v>873</v>
      </c>
      <c r="B405" s="243"/>
      <c r="C405" s="158" t="s">
        <v>902</v>
      </c>
      <c r="D405" s="159" t="s">
        <v>861</v>
      </c>
      <c r="E405" s="159" t="s">
        <v>1171</v>
      </c>
      <c r="F405" s="218" t="s">
        <v>874</v>
      </c>
      <c r="G405" s="210">
        <v>43.5</v>
      </c>
      <c r="H405" s="210">
        <v>24.5</v>
      </c>
      <c r="I405" s="111">
        <f t="shared" si="11"/>
        <v>56.32183908045977</v>
      </c>
      <c r="J405">
        <f>SUM('[1]ведомствен.2014'!G719)</f>
        <v>43.5</v>
      </c>
      <c r="K405">
        <f>SUM('[1]ведомствен.2014'!H719)</f>
        <v>24.5</v>
      </c>
      <c r="M405" s="216">
        <f t="shared" si="9"/>
        <v>0</v>
      </c>
    </row>
    <row r="406" spans="1:13" ht="28.5">
      <c r="A406" s="145" t="s">
        <v>934</v>
      </c>
      <c r="B406" s="243"/>
      <c r="C406" s="158" t="s">
        <v>902</v>
      </c>
      <c r="D406" s="159" t="s">
        <v>861</v>
      </c>
      <c r="E406" s="159" t="s">
        <v>1171</v>
      </c>
      <c r="F406" s="218" t="s">
        <v>935</v>
      </c>
      <c r="G406" s="210">
        <v>2645.8</v>
      </c>
      <c r="H406" s="210">
        <v>2673.7</v>
      </c>
      <c r="I406" s="111">
        <f t="shared" si="11"/>
        <v>101.0545014740343</v>
      </c>
      <c r="J406">
        <f>SUM('[1]ведомствен.2014'!G720)</f>
        <v>2645.8</v>
      </c>
      <c r="K406">
        <f>SUM('[1]ведомствен.2014'!H720)</f>
        <v>2673.7</v>
      </c>
      <c r="M406" s="216">
        <f t="shared" si="9"/>
        <v>0</v>
      </c>
    </row>
    <row r="407" spans="1:13" ht="14.25">
      <c r="A407" s="175" t="s">
        <v>1175</v>
      </c>
      <c r="B407" s="244"/>
      <c r="C407" s="158" t="s">
        <v>902</v>
      </c>
      <c r="D407" s="159" t="s">
        <v>861</v>
      </c>
      <c r="E407" s="159" t="s">
        <v>975</v>
      </c>
      <c r="F407" s="218"/>
      <c r="G407" s="230">
        <f>G408+G411</f>
        <v>2436.6</v>
      </c>
      <c r="H407" s="230">
        <f>H408+H411</f>
        <v>2436.7</v>
      </c>
      <c r="I407" s="111">
        <f t="shared" si="11"/>
        <v>100.00410407945498</v>
      </c>
      <c r="J407"/>
      <c r="M407" s="216">
        <f t="shared" si="9"/>
        <v>-2436.7</v>
      </c>
    </row>
    <row r="408" spans="1:13" ht="28.5">
      <c r="A408" s="175" t="s">
        <v>1178</v>
      </c>
      <c r="B408" s="234"/>
      <c r="C408" s="158" t="s">
        <v>902</v>
      </c>
      <c r="D408" s="159" t="s">
        <v>861</v>
      </c>
      <c r="E408" s="159" t="s">
        <v>1179</v>
      </c>
      <c r="F408" s="218"/>
      <c r="G408" s="230">
        <f>SUM(G409:G410)</f>
        <v>2326.7</v>
      </c>
      <c r="H408" s="230">
        <f>SUM(H409:H410)</f>
        <v>2326.7</v>
      </c>
      <c r="I408" s="111">
        <f t="shared" si="11"/>
        <v>100</v>
      </c>
      <c r="J408"/>
      <c r="M408" s="216">
        <f t="shared" si="9"/>
        <v>-2326.7</v>
      </c>
    </row>
    <row r="409" spans="1:13" ht="14.25">
      <c r="A409" s="175" t="s">
        <v>873</v>
      </c>
      <c r="B409" s="234"/>
      <c r="C409" s="158" t="s">
        <v>902</v>
      </c>
      <c r="D409" s="159" t="s">
        <v>861</v>
      </c>
      <c r="E409" s="159" t="s">
        <v>1179</v>
      </c>
      <c r="F409" s="218" t="s">
        <v>874</v>
      </c>
      <c r="G409" s="230">
        <v>2126.7</v>
      </c>
      <c r="H409" s="230">
        <v>2126.7</v>
      </c>
      <c r="I409" s="111">
        <f t="shared" si="11"/>
        <v>100</v>
      </c>
      <c r="J409">
        <f>SUM('[1]ведомствен.2014'!G723)</f>
        <v>2126.7</v>
      </c>
      <c r="K409">
        <f>SUM('[1]ведомствен.2014'!H723)</f>
        <v>2126.7</v>
      </c>
      <c r="M409" s="216">
        <f t="shared" si="9"/>
        <v>0</v>
      </c>
    </row>
    <row r="410" spans="1:13" ht="28.5">
      <c r="A410" s="175" t="s">
        <v>934</v>
      </c>
      <c r="B410" s="235"/>
      <c r="C410" s="158" t="s">
        <v>902</v>
      </c>
      <c r="D410" s="159" t="s">
        <v>861</v>
      </c>
      <c r="E410" s="159" t="s">
        <v>1179</v>
      </c>
      <c r="F410" s="218" t="s">
        <v>935</v>
      </c>
      <c r="G410" s="230">
        <v>200</v>
      </c>
      <c r="H410" s="230">
        <v>200</v>
      </c>
      <c r="I410" s="111">
        <f t="shared" si="11"/>
        <v>100</v>
      </c>
      <c r="J410">
        <f>SUM('[1]ведомствен.2014'!G724)</f>
        <v>200</v>
      </c>
      <c r="K410">
        <f>SUM('[1]ведомствен.2014'!H724)</f>
        <v>200</v>
      </c>
      <c r="M410" s="216">
        <f t="shared" si="9"/>
        <v>0</v>
      </c>
    </row>
    <row r="411" spans="1:13" ht="28.5">
      <c r="A411" s="175" t="s">
        <v>1230</v>
      </c>
      <c r="B411" s="236"/>
      <c r="C411" s="158" t="s">
        <v>902</v>
      </c>
      <c r="D411" s="159" t="s">
        <v>861</v>
      </c>
      <c r="E411" s="159" t="s">
        <v>1181</v>
      </c>
      <c r="F411" s="218"/>
      <c r="G411" s="230">
        <f>SUM(G412:G414)</f>
        <v>109.9</v>
      </c>
      <c r="H411" s="230">
        <f>SUM(H412:H414)</f>
        <v>110</v>
      </c>
      <c r="I411" s="111">
        <f t="shared" si="11"/>
        <v>100.09099181073702</v>
      </c>
      <c r="J411"/>
      <c r="M411" s="216">
        <f t="shared" si="9"/>
        <v>-110</v>
      </c>
    </row>
    <row r="412" spans="1:13" ht="42.75">
      <c r="A412" s="175" t="s">
        <v>866</v>
      </c>
      <c r="B412" s="236"/>
      <c r="C412" s="158" t="s">
        <v>902</v>
      </c>
      <c r="D412" s="159" t="s">
        <v>861</v>
      </c>
      <c r="E412" s="159" t="s">
        <v>1181</v>
      </c>
      <c r="F412" s="218" t="s">
        <v>867</v>
      </c>
      <c r="G412" s="230">
        <v>5.2</v>
      </c>
      <c r="H412" s="230">
        <v>4.5</v>
      </c>
      <c r="I412" s="111">
        <f t="shared" si="11"/>
        <v>86.53846153846153</v>
      </c>
      <c r="J412">
        <f>SUM('[1]ведомствен.2014'!G726)</f>
        <v>5.2</v>
      </c>
      <c r="K412">
        <f>SUM('[1]ведомствен.2014'!H726)</f>
        <v>4.5</v>
      </c>
      <c r="M412" s="216">
        <f t="shared" si="9"/>
        <v>0</v>
      </c>
    </row>
    <row r="413" spans="1:13" ht="14.25">
      <c r="A413" s="175" t="s">
        <v>873</v>
      </c>
      <c r="B413" s="236"/>
      <c r="C413" s="158" t="s">
        <v>902</v>
      </c>
      <c r="D413" s="159" t="s">
        <v>861</v>
      </c>
      <c r="E413" s="159" t="s">
        <v>1181</v>
      </c>
      <c r="F413" s="218" t="s">
        <v>874</v>
      </c>
      <c r="G413" s="230">
        <v>101</v>
      </c>
      <c r="H413" s="230">
        <v>101</v>
      </c>
      <c r="I413" s="111">
        <f t="shared" si="11"/>
        <v>100</v>
      </c>
      <c r="J413">
        <f>SUM('[1]ведомствен.2014'!G727)</f>
        <v>101</v>
      </c>
      <c r="K413">
        <f>SUM('[1]ведомствен.2014'!H727)</f>
        <v>101</v>
      </c>
      <c r="M413" s="216">
        <f t="shared" si="9"/>
        <v>0</v>
      </c>
    </row>
    <row r="414" spans="1:13" ht="28.5">
      <c r="A414" s="175" t="s">
        <v>934</v>
      </c>
      <c r="B414" s="236"/>
      <c r="C414" s="158" t="s">
        <v>902</v>
      </c>
      <c r="D414" s="159" t="s">
        <v>861</v>
      </c>
      <c r="E414" s="159" t="s">
        <v>1181</v>
      </c>
      <c r="F414" s="218" t="s">
        <v>935</v>
      </c>
      <c r="G414" s="230">
        <v>3.7</v>
      </c>
      <c r="H414" s="230">
        <v>4.5</v>
      </c>
      <c r="I414" s="111">
        <f t="shared" si="11"/>
        <v>121.62162162162163</v>
      </c>
      <c r="J414">
        <f>SUM('[1]ведомствен.2014'!G728)</f>
        <v>3.7</v>
      </c>
      <c r="K414">
        <f>SUM('[1]ведомствен.2014'!H728)</f>
        <v>4.5</v>
      </c>
      <c r="M414" s="216">
        <f t="shared" si="9"/>
        <v>0</v>
      </c>
    </row>
    <row r="415" spans="1:13" s="215" customFormat="1" ht="14.25">
      <c r="A415" s="145" t="s">
        <v>1231</v>
      </c>
      <c r="B415" s="226"/>
      <c r="C415" s="158" t="s">
        <v>902</v>
      </c>
      <c r="D415" s="159" t="s">
        <v>902</v>
      </c>
      <c r="E415" s="159"/>
      <c r="F415" s="218"/>
      <c r="G415" s="210">
        <f>SUM(G420+G427+G416+G442)+G438</f>
        <v>47522.8</v>
      </c>
      <c r="H415" s="210">
        <f>SUM(H420+H427+H416+H442)+H438</f>
        <v>47522.2</v>
      </c>
      <c r="I415" s="111">
        <f t="shared" si="11"/>
        <v>99.99873744813014</v>
      </c>
      <c r="L415" s="215">
        <f>SUM('[1]ведомствен.2014'!G572+'[1]ведомствен.2014'!G729+'[1]ведомствен.2014'!G800+'[1]ведомствен.2014'!G889)</f>
        <v>47522.8</v>
      </c>
      <c r="M415" s="216">
        <f t="shared" si="9"/>
        <v>-47522.2</v>
      </c>
    </row>
    <row r="416" spans="1:13" s="215" customFormat="1" ht="14.25" hidden="1">
      <c r="A416" s="145" t="s">
        <v>908</v>
      </c>
      <c r="B416" s="226"/>
      <c r="C416" s="158" t="s">
        <v>902</v>
      </c>
      <c r="D416" s="159" t="s">
        <v>902</v>
      </c>
      <c r="E416" s="159" t="s">
        <v>949</v>
      </c>
      <c r="F416" s="218"/>
      <c r="G416" s="210">
        <f>SUM(G417)</f>
        <v>0</v>
      </c>
      <c r="H416" s="210">
        <f>SUM(H417)</f>
        <v>0</v>
      </c>
      <c r="I416" s="111" t="e">
        <f t="shared" si="11"/>
        <v>#DIV/0!</v>
      </c>
      <c r="M416" s="216">
        <f t="shared" si="9"/>
        <v>0</v>
      </c>
    </row>
    <row r="417" spans="1:13" s="215" customFormat="1" ht="14.25" hidden="1">
      <c r="A417" s="145" t="s">
        <v>910</v>
      </c>
      <c r="B417" s="226"/>
      <c r="C417" s="158" t="s">
        <v>902</v>
      </c>
      <c r="D417" s="159" t="s">
        <v>902</v>
      </c>
      <c r="E417" s="159" t="s">
        <v>1232</v>
      </c>
      <c r="F417" s="218"/>
      <c r="G417" s="210">
        <f>SUM(G418+G419)</f>
        <v>0</v>
      </c>
      <c r="H417" s="210">
        <f>SUM(H418+H419)</f>
        <v>0</v>
      </c>
      <c r="I417" s="111" t="e">
        <f t="shared" si="11"/>
        <v>#DIV/0!</v>
      </c>
      <c r="M417" s="216">
        <f t="shared" si="9"/>
        <v>0</v>
      </c>
    </row>
    <row r="418" spans="1:13" s="74" customFormat="1" ht="14.25" hidden="1">
      <c r="A418" s="145" t="s">
        <v>1233</v>
      </c>
      <c r="B418" s="226"/>
      <c r="C418" s="158" t="s">
        <v>902</v>
      </c>
      <c r="D418" s="159" t="s">
        <v>902</v>
      </c>
      <c r="E418" s="159" t="s">
        <v>1232</v>
      </c>
      <c r="F418" s="218" t="s">
        <v>1234</v>
      </c>
      <c r="G418" s="210"/>
      <c r="H418" s="210"/>
      <c r="I418" s="111" t="e">
        <f t="shared" si="11"/>
        <v>#DIV/0!</v>
      </c>
      <c r="M418" s="216">
        <f t="shared" si="9"/>
        <v>0</v>
      </c>
    </row>
    <row r="419" spans="1:13" s="74" customFormat="1" ht="14.25" hidden="1">
      <c r="A419" s="145" t="s">
        <v>1235</v>
      </c>
      <c r="B419" s="226"/>
      <c r="C419" s="158" t="s">
        <v>902</v>
      </c>
      <c r="D419" s="159" t="s">
        <v>902</v>
      </c>
      <c r="E419" s="159" t="s">
        <v>1232</v>
      </c>
      <c r="F419" s="218" t="s">
        <v>1236</v>
      </c>
      <c r="G419" s="210"/>
      <c r="H419" s="210"/>
      <c r="I419" s="111" t="e">
        <f t="shared" si="11"/>
        <v>#DIV/0!</v>
      </c>
      <c r="M419" s="216">
        <f t="shared" si="9"/>
        <v>0</v>
      </c>
    </row>
    <row r="420" spans="1:13" s="74" customFormat="1" ht="14.25">
      <c r="A420" s="145" t="s">
        <v>1237</v>
      </c>
      <c r="B420" s="226"/>
      <c r="C420" s="158" t="s">
        <v>902</v>
      </c>
      <c r="D420" s="159" t="s">
        <v>902</v>
      </c>
      <c r="E420" s="159" t="s">
        <v>1238</v>
      </c>
      <c r="F420" s="218"/>
      <c r="G420" s="210">
        <f>SUM(G423+G421)</f>
        <v>2260.2999999999997</v>
      </c>
      <c r="H420" s="210">
        <f>SUM(H423+H421)</f>
        <v>2259.7</v>
      </c>
      <c r="I420" s="111">
        <f t="shared" si="11"/>
        <v>99.97345485112596</v>
      </c>
      <c r="M420" s="216">
        <f t="shared" si="9"/>
        <v>-2259.7</v>
      </c>
    </row>
    <row r="421" spans="1:13" s="74" customFormat="1" ht="28.5">
      <c r="A421" s="145" t="s">
        <v>1239</v>
      </c>
      <c r="B421" s="226"/>
      <c r="C421" s="158" t="s">
        <v>902</v>
      </c>
      <c r="D421" s="159" t="s">
        <v>902</v>
      </c>
      <c r="E421" s="159" t="s">
        <v>1240</v>
      </c>
      <c r="F421" s="218"/>
      <c r="G421" s="210">
        <f>SUM(G422)</f>
        <v>396.4</v>
      </c>
      <c r="H421" s="210">
        <f>SUM(H422)</f>
        <v>396.4</v>
      </c>
      <c r="I421" s="111">
        <f t="shared" si="11"/>
        <v>100</v>
      </c>
      <c r="M421" s="216">
        <f t="shared" si="9"/>
        <v>-396.4</v>
      </c>
    </row>
    <row r="422" spans="1:13" ht="14.25">
      <c r="A422" s="175" t="s">
        <v>873</v>
      </c>
      <c r="B422" s="226"/>
      <c r="C422" s="158" t="s">
        <v>902</v>
      </c>
      <c r="D422" s="159" t="s">
        <v>902</v>
      </c>
      <c r="E422" s="159" t="s">
        <v>1240</v>
      </c>
      <c r="F422" s="218" t="s">
        <v>874</v>
      </c>
      <c r="G422" s="210">
        <v>396.4</v>
      </c>
      <c r="H422" s="210">
        <v>396.4</v>
      </c>
      <c r="I422" s="111">
        <f t="shared" si="11"/>
        <v>100</v>
      </c>
      <c r="J422">
        <f>SUM('[1]ведомствен.2014'!G736)</f>
        <v>396.4</v>
      </c>
      <c r="K422">
        <f>SUM('[1]ведомствен.2014'!H736)</f>
        <v>396.4</v>
      </c>
      <c r="M422" s="216">
        <f t="shared" si="9"/>
        <v>0</v>
      </c>
    </row>
    <row r="423" spans="1:13" ht="28.5">
      <c r="A423" s="145" t="s">
        <v>952</v>
      </c>
      <c r="B423" s="226"/>
      <c r="C423" s="158" t="s">
        <v>902</v>
      </c>
      <c r="D423" s="159" t="s">
        <v>902</v>
      </c>
      <c r="E423" s="159" t="s">
        <v>1241</v>
      </c>
      <c r="F423" s="218"/>
      <c r="G423" s="210">
        <f>SUM(G424+G425+G426)</f>
        <v>1863.8999999999999</v>
      </c>
      <c r="H423" s="210">
        <f>SUM(H424+H425+H426)</f>
        <v>1863.3</v>
      </c>
      <c r="I423" s="111">
        <f t="shared" si="11"/>
        <v>99.96780943183647</v>
      </c>
      <c r="J423"/>
      <c r="M423" s="216">
        <f t="shared" si="9"/>
        <v>-1863.3</v>
      </c>
    </row>
    <row r="424" spans="1:13" s="215" customFormat="1" ht="42.75">
      <c r="A424" s="145" t="s">
        <v>866</v>
      </c>
      <c r="B424" s="226"/>
      <c r="C424" s="158" t="s">
        <v>902</v>
      </c>
      <c r="D424" s="159" t="s">
        <v>902</v>
      </c>
      <c r="E424" s="159" t="s">
        <v>1241</v>
      </c>
      <c r="F424" s="218" t="s">
        <v>867</v>
      </c>
      <c r="G424" s="210">
        <v>1714.3</v>
      </c>
      <c r="H424" s="210">
        <v>1713.7</v>
      </c>
      <c r="I424" s="111">
        <f t="shared" si="11"/>
        <v>99.96500029166424</v>
      </c>
      <c r="J424">
        <f>SUM('[1]ведомствен.2014'!G738)</f>
        <v>1714.3</v>
      </c>
      <c r="K424">
        <f>SUM('[1]ведомствен.2014'!H738)</f>
        <v>1713.7</v>
      </c>
      <c r="M424" s="216">
        <f t="shared" si="9"/>
        <v>0</v>
      </c>
    </row>
    <row r="425" spans="1:13" ht="14.25">
      <c r="A425" s="145" t="s">
        <v>873</v>
      </c>
      <c r="B425" s="226"/>
      <c r="C425" s="158" t="s">
        <v>902</v>
      </c>
      <c r="D425" s="159" t="s">
        <v>902</v>
      </c>
      <c r="E425" s="159" t="s">
        <v>1241</v>
      </c>
      <c r="F425" s="218" t="s">
        <v>874</v>
      </c>
      <c r="G425" s="210">
        <v>145.6</v>
      </c>
      <c r="H425" s="210">
        <v>145.6</v>
      </c>
      <c r="I425" s="111">
        <f t="shared" si="11"/>
        <v>100</v>
      </c>
      <c r="J425" s="216">
        <f>SUM('[1]ведомствен.2014'!G739)</f>
        <v>145.6</v>
      </c>
      <c r="K425" s="216">
        <f>SUM('[1]ведомствен.2014'!H739)</f>
        <v>145.6</v>
      </c>
      <c r="M425" s="216">
        <f t="shared" si="9"/>
        <v>0</v>
      </c>
    </row>
    <row r="426" spans="1:13" s="215" customFormat="1" ht="14.25">
      <c r="A426" s="145" t="s">
        <v>912</v>
      </c>
      <c r="B426" s="226"/>
      <c r="C426" s="158" t="s">
        <v>902</v>
      </c>
      <c r="D426" s="159" t="s">
        <v>902</v>
      </c>
      <c r="E426" s="159" t="s">
        <v>1241</v>
      </c>
      <c r="F426" s="218" t="s">
        <v>913</v>
      </c>
      <c r="G426" s="210">
        <v>4</v>
      </c>
      <c r="H426" s="210">
        <v>4</v>
      </c>
      <c r="I426" s="111">
        <f t="shared" si="11"/>
        <v>100</v>
      </c>
      <c r="J426" s="216">
        <f>SUM('[1]ведомствен.2014'!G740)</f>
        <v>4</v>
      </c>
      <c r="K426" s="216">
        <f>SUM('[1]ведомствен.2014'!H740)</f>
        <v>4</v>
      </c>
      <c r="M426" s="216">
        <f t="shared" si="9"/>
        <v>0</v>
      </c>
    </row>
    <row r="427" spans="1:13" s="215" customFormat="1" ht="14.25">
      <c r="A427" s="245" t="s">
        <v>1242</v>
      </c>
      <c r="B427" s="226"/>
      <c r="C427" s="158" t="s">
        <v>902</v>
      </c>
      <c r="D427" s="159" t="s">
        <v>902</v>
      </c>
      <c r="E427" s="159" t="s">
        <v>1243</v>
      </c>
      <c r="F427" s="218"/>
      <c r="G427" s="210">
        <f>SUM(G428)</f>
        <v>44238.3</v>
      </c>
      <c r="H427" s="210">
        <f>SUM(H428)</f>
        <v>44238.3</v>
      </c>
      <c r="I427" s="111">
        <f t="shared" si="11"/>
        <v>100</v>
      </c>
      <c r="M427" s="216">
        <f t="shared" si="9"/>
        <v>-44238.3</v>
      </c>
    </row>
    <row r="428" spans="1:13" s="215" customFormat="1" ht="42.75">
      <c r="A428" s="245" t="s">
        <v>1244</v>
      </c>
      <c r="B428" s="226"/>
      <c r="C428" s="158" t="s">
        <v>902</v>
      </c>
      <c r="D428" s="159" t="s">
        <v>902</v>
      </c>
      <c r="E428" s="159" t="s">
        <v>1245</v>
      </c>
      <c r="F428" s="218"/>
      <c r="G428" s="210">
        <f>SUM(G429)+G434</f>
        <v>44238.3</v>
      </c>
      <c r="H428" s="210">
        <f>SUM(H429)+H434</f>
        <v>44238.3</v>
      </c>
      <c r="I428" s="111">
        <f t="shared" si="11"/>
        <v>100</v>
      </c>
      <c r="M428" s="216">
        <f t="shared" si="9"/>
        <v>-44238.3</v>
      </c>
    </row>
    <row r="429" spans="1:13" s="215" customFormat="1" ht="42.75">
      <c r="A429" s="245" t="s">
        <v>1246</v>
      </c>
      <c r="B429" s="226"/>
      <c r="C429" s="158" t="s">
        <v>902</v>
      </c>
      <c r="D429" s="159" t="s">
        <v>902</v>
      </c>
      <c r="E429" s="159" t="s">
        <v>1247</v>
      </c>
      <c r="F429" s="218"/>
      <c r="G429" s="210">
        <f>SUM(G431:G433)</f>
        <v>24902.8</v>
      </c>
      <c r="H429" s="210">
        <f>SUM(H431:H433)</f>
        <v>24902.8</v>
      </c>
      <c r="I429" s="111">
        <f t="shared" si="11"/>
        <v>100</v>
      </c>
      <c r="M429" s="216">
        <f t="shared" si="9"/>
        <v>-24902.8</v>
      </c>
    </row>
    <row r="430" spans="1:13" s="215" customFormat="1" ht="14.25" hidden="1">
      <c r="A430" s="145" t="s">
        <v>1248</v>
      </c>
      <c r="B430" s="226"/>
      <c r="C430" s="158" t="s">
        <v>902</v>
      </c>
      <c r="D430" s="159" t="s">
        <v>902</v>
      </c>
      <c r="E430" s="159" t="s">
        <v>1247</v>
      </c>
      <c r="F430" s="218"/>
      <c r="G430" s="210"/>
      <c r="H430" s="210"/>
      <c r="I430" s="111" t="e">
        <f t="shared" si="11"/>
        <v>#DIV/0!</v>
      </c>
      <c r="M430" s="216">
        <f t="shared" si="9"/>
        <v>0</v>
      </c>
    </row>
    <row r="431" spans="1:13" s="215" customFormat="1" ht="14.25">
      <c r="A431" s="145" t="s">
        <v>873</v>
      </c>
      <c r="B431" s="226"/>
      <c r="C431" s="158" t="s">
        <v>902</v>
      </c>
      <c r="D431" s="159" t="s">
        <v>902</v>
      </c>
      <c r="E431" s="159" t="s">
        <v>1247</v>
      </c>
      <c r="F431" s="218" t="s">
        <v>874</v>
      </c>
      <c r="G431" s="210">
        <v>2198.6</v>
      </c>
      <c r="H431" s="210">
        <v>2198.6</v>
      </c>
      <c r="I431" s="111">
        <f t="shared" si="11"/>
        <v>100</v>
      </c>
      <c r="J431" s="216">
        <f>SUM('[1]ведомствен.2014'!G745)+'[1]ведомствен.2014'!G808</f>
        <v>2198.6</v>
      </c>
      <c r="K431" s="216">
        <f>SUM('[1]ведомствен.2014'!H745)+'[1]ведомствен.2014'!H808</f>
        <v>2198.6</v>
      </c>
      <c r="M431" s="216">
        <f t="shared" si="9"/>
        <v>0</v>
      </c>
    </row>
    <row r="432" spans="1:13" s="215" customFormat="1" ht="28.5">
      <c r="A432" s="145" t="s">
        <v>934</v>
      </c>
      <c r="B432" s="243"/>
      <c r="C432" s="158" t="s">
        <v>902</v>
      </c>
      <c r="D432" s="159" t="s">
        <v>902</v>
      </c>
      <c r="E432" s="159" t="s">
        <v>1247</v>
      </c>
      <c r="F432" s="218" t="s">
        <v>935</v>
      </c>
      <c r="G432" s="210">
        <v>2542.4</v>
      </c>
      <c r="H432" s="210">
        <v>2542.4</v>
      </c>
      <c r="I432" s="111">
        <f t="shared" si="11"/>
        <v>100</v>
      </c>
      <c r="J432" s="216">
        <f>SUM('[1]ведомствен.2014'!G746)+'[1]ведомствен.2014'!G576+'[1]ведомствен.2014'!G809</f>
        <v>2542.4</v>
      </c>
      <c r="K432" s="216">
        <f>SUM('[1]ведомствен.2014'!H746)+'[1]ведомствен.2014'!H576+'[1]ведомствен.2014'!H809</f>
        <v>2542.4</v>
      </c>
      <c r="M432" s="216">
        <f t="shared" si="9"/>
        <v>0</v>
      </c>
    </row>
    <row r="433" spans="1:13" s="215" customFormat="1" ht="14.25">
      <c r="A433" s="175" t="s">
        <v>912</v>
      </c>
      <c r="B433" s="177"/>
      <c r="C433" s="158" t="s">
        <v>902</v>
      </c>
      <c r="D433" s="159" t="s">
        <v>902</v>
      </c>
      <c r="E433" s="159" t="s">
        <v>1247</v>
      </c>
      <c r="F433" s="218" t="s">
        <v>913</v>
      </c>
      <c r="G433" s="230">
        <v>20161.8</v>
      </c>
      <c r="H433" s="230">
        <v>20161.8</v>
      </c>
      <c r="I433" s="111">
        <f t="shared" si="11"/>
        <v>100</v>
      </c>
      <c r="J433" s="216">
        <f>SUM('[1]ведомствен.2014'!G747)</f>
        <v>20161.8</v>
      </c>
      <c r="K433" s="216">
        <f>SUM('[1]ведомствен.2014'!H747)</f>
        <v>20161.8</v>
      </c>
      <c r="M433" s="216">
        <f t="shared" si="9"/>
        <v>0</v>
      </c>
    </row>
    <row r="434" spans="1:13" s="215" customFormat="1" ht="57">
      <c r="A434" s="246" t="s">
        <v>1249</v>
      </c>
      <c r="B434" s="177"/>
      <c r="C434" s="158" t="s">
        <v>902</v>
      </c>
      <c r="D434" s="159" t="s">
        <v>902</v>
      </c>
      <c r="E434" s="159" t="s">
        <v>1250</v>
      </c>
      <c r="F434" s="218"/>
      <c r="G434" s="230">
        <f>SUM(G435:G437)</f>
        <v>19335.5</v>
      </c>
      <c r="H434" s="230">
        <f>SUM(H435:H437)</f>
        <v>19335.5</v>
      </c>
      <c r="I434" s="111">
        <f t="shared" si="11"/>
        <v>100</v>
      </c>
      <c r="J434" s="216"/>
      <c r="K434" s="216"/>
      <c r="M434" s="216">
        <f t="shared" si="9"/>
        <v>-19335.5</v>
      </c>
    </row>
    <row r="435" spans="1:13" s="215" customFormat="1" ht="14.25">
      <c r="A435" s="175" t="s">
        <v>873</v>
      </c>
      <c r="B435" s="177"/>
      <c r="C435" s="158" t="s">
        <v>902</v>
      </c>
      <c r="D435" s="159" t="s">
        <v>902</v>
      </c>
      <c r="E435" s="159" t="s">
        <v>1250</v>
      </c>
      <c r="F435" s="218" t="s">
        <v>874</v>
      </c>
      <c r="G435" s="230">
        <v>3812.9</v>
      </c>
      <c r="H435" s="230">
        <v>3812.9</v>
      </c>
      <c r="I435" s="111">
        <f t="shared" si="11"/>
        <v>100</v>
      </c>
      <c r="J435" s="216">
        <f>SUM('[1]ведомствен.2014'!G749)</f>
        <v>3812.9</v>
      </c>
      <c r="K435" s="216">
        <f>SUM('[1]ведомствен.2014'!H749)</f>
        <v>3812.9</v>
      </c>
      <c r="M435" s="216">
        <f t="shared" si="9"/>
        <v>0</v>
      </c>
    </row>
    <row r="436" spans="1:13" s="215" customFormat="1" ht="28.5">
      <c r="A436" s="175" t="s">
        <v>934</v>
      </c>
      <c r="B436" s="177"/>
      <c r="C436" s="158" t="s">
        <v>902</v>
      </c>
      <c r="D436" s="159" t="s">
        <v>902</v>
      </c>
      <c r="E436" s="159" t="s">
        <v>1250</v>
      </c>
      <c r="F436" s="218" t="s">
        <v>935</v>
      </c>
      <c r="G436" s="230">
        <v>4413.2</v>
      </c>
      <c r="H436" s="230">
        <v>4413.2</v>
      </c>
      <c r="I436" s="111">
        <f t="shared" si="11"/>
        <v>100</v>
      </c>
      <c r="J436" s="216">
        <f>SUM('[1]ведомствен.2014'!G750)</f>
        <v>4413.2</v>
      </c>
      <c r="K436" s="216">
        <f>SUM('[1]ведомствен.2014'!H750)</f>
        <v>4413.2</v>
      </c>
      <c r="M436" s="216">
        <f aca="true" t="shared" si="12" ref="M436:M464">SUM(K436-H436)</f>
        <v>0</v>
      </c>
    </row>
    <row r="437" spans="1:13" s="215" customFormat="1" ht="14.25">
      <c r="A437" s="175" t="s">
        <v>912</v>
      </c>
      <c r="B437" s="177"/>
      <c r="C437" s="158" t="s">
        <v>902</v>
      </c>
      <c r="D437" s="159" t="s">
        <v>902</v>
      </c>
      <c r="E437" s="159" t="s">
        <v>1250</v>
      </c>
      <c r="F437" s="218" t="s">
        <v>913</v>
      </c>
      <c r="G437" s="230">
        <v>11109.4</v>
      </c>
      <c r="H437" s="230">
        <v>11109.4</v>
      </c>
      <c r="I437" s="111">
        <f t="shared" si="11"/>
        <v>100</v>
      </c>
      <c r="J437" s="216">
        <f>SUM('[1]ведомствен.2014'!G751)</f>
        <v>11109.4</v>
      </c>
      <c r="K437" s="216">
        <f>SUM('[1]ведомствен.2014'!H751)</f>
        <v>11109.4</v>
      </c>
      <c r="M437" s="216">
        <f t="shared" si="12"/>
        <v>0</v>
      </c>
    </row>
    <row r="438" spans="1:13" s="215" customFormat="1" ht="15">
      <c r="A438" s="175" t="s">
        <v>1102</v>
      </c>
      <c r="B438" s="242"/>
      <c r="C438" s="158" t="s">
        <v>902</v>
      </c>
      <c r="D438" s="159" t="s">
        <v>902</v>
      </c>
      <c r="E438" s="159" t="s">
        <v>1103</v>
      </c>
      <c r="F438" s="218"/>
      <c r="G438" s="230">
        <f aca="true" t="shared" si="13" ref="G438:H440">SUM(G439)</f>
        <v>220.1</v>
      </c>
      <c r="H438" s="230">
        <f t="shared" si="13"/>
        <v>220.1</v>
      </c>
      <c r="I438" s="111">
        <f t="shared" si="11"/>
        <v>100</v>
      </c>
      <c r="J438" s="216"/>
      <c r="K438" s="216"/>
      <c r="M438" s="216">
        <f t="shared" si="12"/>
        <v>-220.1</v>
      </c>
    </row>
    <row r="439" spans="1:13" s="215" customFormat="1" ht="42.75">
      <c r="A439" s="175" t="s">
        <v>1251</v>
      </c>
      <c r="B439" s="177"/>
      <c r="C439" s="158" t="s">
        <v>902</v>
      </c>
      <c r="D439" s="159" t="s">
        <v>902</v>
      </c>
      <c r="E439" s="159" t="s">
        <v>1252</v>
      </c>
      <c r="F439" s="218"/>
      <c r="G439" s="230">
        <f t="shared" si="13"/>
        <v>220.1</v>
      </c>
      <c r="H439" s="230">
        <f t="shared" si="13"/>
        <v>220.1</v>
      </c>
      <c r="I439" s="111">
        <f t="shared" si="11"/>
        <v>100</v>
      </c>
      <c r="J439" s="216"/>
      <c r="K439" s="216"/>
      <c r="M439" s="216">
        <f t="shared" si="12"/>
        <v>-220.1</v>
      </c>
    </row>
    <row r="440" spans="1:13" s="215" customFormat="1" ht="28.5">
      <c r="A440" s="175" t="s">
        <v>1253</v>
      </c>
      <c r="B440" s="177"/>
      <c r="C440" s="158" t="s">
        <v>902</v>
      </c>
      <c r="D440" s="159" t="s">
        <v>902</v>
      </c>
      <c r="E440" s="159" t="s">
        <v>1254</v>
      </c>
      <c r="F440" s="218"/>
      <c r="G440" s="230">
        <f t="shared" si="13"/>
        <v>220.1</v>
      </c>
      <c r="H440" s="230">
        <f t="shared" si="13"/>
        <v>220.1</v>
      </c>
      <c r="I440" s="111">
        <f t="shared" si="11"/>
        <v>100</v>
      </c>
      <c r="J440" s="216"/>
      <c r="K440" s="216"/>
      <c r="M440" s="216">
        <f t="shared" si="12"/>
        <v>-220.1</v>
      </c>
    </row>
    <row r="441" spans="1:13" s="215" customFormat="1" ht="14.25">
      <c r="A441" s="175" t="s">
        <v>873</v>
      </c>
      <c r="B441" s="177"/>
      <c r="C441" s="158" t="s">
        <v>902</v>
      </c>
      <c r="D441" s="159" t="s">
        <v>902</v>
      </c>
      <c r="E441" s="159" t="s">
        <v>1254</v>
      </c>
      <c r="F441" s="218" t="s">
        <v>874</v>
      </c>
      <c r="G441" s="230">
        <v>220.1</v>
      </c>
      <c r="H441" s="230">
        <v>220.1</v>
      </c>
      <c r="I441" s="111">
        <f t="shared" si="11"/>
        <v>100</v>
      </c>
      <c r="J441" s="216">
        <f>SUM('[1]ведомствен.2014'!G755)</f>
        <v>220.1</v>
      </c>
      <c r="K441" s="216">
        <f>SUM('[1]ведомствен.2014'!H755)</f>
        <v>220.1</v>
      </c>
      <c r="M441" s="216">
        <f t="shared" si="12"/>
        <v>0</v>
      </c>
    </row>
    <row r="442" spans="1:13" s="215" customFormat="1" ht="14.25">
      <c r="A442" s="145" t="s">
        <v>1175</v>
      </c>
      <c r="B442" s="231"/>
      <c r="C442" s="158" t="s">
        <v>902</v>
      </c>
      <c r="D442" s="159" t="s">
        <v>902</v>
      </c>
      <c r="E442" s="159" t="s">
        <v>975</v>
      </c>
      <c r="F442" s="218"/>
      <c r="G442" s="210">
        <f>SUM(G445)+G443</f>
        <v>804.0999999999999</v>
      </c>
      <c r="H442" s="210">
        <f>SUM(H445)+H443</f>
        <v>804.0999999999999</v>
      </c>
      <c r="I442" s="111">
        <f t="shared" si="11"/>
        <v>100</v>
      </c>
      <c r="M442" s="216">
        <f t="shared" si="12"/>
        <v>-804.0999999999999</v>
      </c>
    </row>
    <row r="443" spans="1:13" s="215" customFormat="1" ht="57">
      <c r="A443" s="247" t="s">
        <v>1255</v>
      </c>
      <c r="B443" s="248"/>
      <c r="C443" s="158" t="s">
        <v>902</v>
      </c>
      <c r="D443" s="159" t="s">
        <v>902</v>
      </c>
      <c r="E443" s="159" t="s">
        <v>1256</v>
      </c>
      <c r="F443" s="218"/>
      <c r="G443" s="230">
        <f>SUM(G444)</f>
        <v>10</v>
      </c>
      <c r="H443" s="230">
        <f>SUM(H444)</f>
        <v>10</v>
      </c>
      <c r="I443" s="111">
        <f t="shared" si="11"/>
        <v>100</v>
      </c>
      <c r="M443" s="216">
        <f t="shared" si="12"/>
        <v>-10</v>
      </c>
    </row>
    <row r="444" spans="1:13" s="215" customFormat="1" ht="14.25">
      <c r="A444" s="175" t="s">
        <v>873</v>
      </c>
      <c r="B444" s="248"/>
      <c r="C444" s="158" t="s">
        <v>902</v>
      </c>
      <c r="D444" s="159" t="s">
        <v>902</v>
      </c>
      <c r="E444" s="159" t="s">
        <v>1256</v>
      </c>
      <c r="F444" s="218" t="s">
        <v>874</v>
      </c>
      <c r="G444" s="230">
        <v>10</v>
      </c>
      <c r="H444" s="230">
        <v>10</v>
      </c>
      <c r="I444" s="111">
        <f t="shared" si="11"/>
        <v>100</v>
      </c>
      <c r="J444" s="215">
        <f>SUM('[1]ведомствен.2014'!G758)</f>
        <v>10</v>
      </c>
      <c r="K444" s="215">
        <f>SUM('[1]ведомствен.2014'!H758)</f>
        <v>10</v>
      </c>
      <c r="M444" s="216">
        <f t="shared" si="12"/>
        <v>0</v>
      </c>
    </row>
    <row r="445" spans="1:13" s="215" customFormat="1" ht="28.5">
      <c r="A445" s="249" t="s">
        <v>1257</v>
      </c>
      <c r="B445" s="231"/>
      <c r="C445" s="158" t="s">
        <v>902</v>
      </c>
      <c r="D445" s="159" t="s">
        <v>902</v>
      </c>
      <c r="E445" s="159" t="s">
        <v>1258</v>
      </c>
      <c r="F445" s="218"/>
      <c r="G445" s="250">
        <f>SUM(G446:G447)</f>
        <v>794.0999999999999</v>
      </c>
      <c r="H445" s="250">
        <f>SUM(H446:H447)</f>
        <v>794.0999999999999</v>
      </c>
      <c r="I445" s="111">
        <f t="shared" si="11"/>
        <v>100</v>
      </c>
      <c r="M445" s="216">
        <f t="shared" si="12"/>
        <v>-794.0999999999999</v>
      </c>
    </row>
    <row r="446" spans="1:13" s="215" customFormat="1" ht="14.25">
      <c r="A446" s="145" t="s">
        <v>873</v>
      </c>
      <c r="B446" s="231"/>
      <c r="C446" s="158" t="s">
        <v>902</v>
      </c>
      <c r="D446" s="159" t="s">
        <v>902</v>
      </c>
      <c r="E446" s="159" t="s">
        <v>1258</v>
      </c>
      <c r="F446" s="218" t="s">
        <v>874</v>
      </c>
      <c r="G446" s="250">
        <v>415.2</v>
      </c>
      <c r="H446" s="250">
        <v>415.2</v>
      </c>
      <c r="I446" s="111">
        <f t="shared" si="11"/>
        <v>100</v>
      </c>
      <c r="J446" s="216">
        <f>SUM('[1]ведомствен.2014'!G760)</f>
        <v>415.2</v>
      </c>
      <c r="K446" s="216">
        <f>SUM('[1]ведомствен.2014'!H760)</f>
        <v>415.2</v>
      </c>
      <c r="M446" s="216">
        <f t="shared" si="12"/>
        <v>0</v>
      </c>
    </row>
    <row r="447" spans="1:13" s="215" customFormat="1" ht="28.5">
      <c r="A447" s="145" t="s">
        <v>934</v>
      </c>
      <c r="B447" s="231"/>
      <c r="C447" s="158" t="s">
        <v>902</v>
      </c>
      <c r="D447" s="159" t="s">
        <v>902</v>
      </c>
      <c r="E447" s="159" t="s">
        <v>1258</v>
      </c>
      <c r="F447" s="218" t="s">
        <v>935</v>
      </c>
      <c r="G447" s="250">
        <v>378.9</v>
      </c>
      <c r="H447" s="250">
        <v>378.9</v>
      </c>
      <c r="I447" s="111">
        <f t="shared" si="11"/>
        <v>100</v>
      </c>
      <c r="J447" s="216">
        <f>SUM('[1]ведомствен.2014'!G892+'[1]ведомствен.2014'!G812+'[1]ведомствен.2014'!G761+'[1]ведомствен.2014'!G579)</f>
        <v>378.9</v>
      </c>
      <c r="K447" s="216">
        <f>SUM('[1]ведомствен.2014'!H892+'[1]ведомствен.2014'!H812+'[1]ведомствен.2014'!H761+'[1]ведомствен.2014'!H579)</f>
        <v>378.9</v>
      </c>
      <c r="M447" s="216">
        <f t="shared" si="12"/>
        <v>0</v>
      </c>
    </row>
    <row r="448" spans="1:13" s="215" customFormat="1" ht="14.25">
      <c r="A448" s="145" t="s">
        <v>1259</v>
      </c>
      <c r="B448" s="226"/>
      <c r="C448" s="158" t="s">
        <v>902</v>
      </c>
      <c r="D448" s="159" t="s">
        <v>947</v>
      </c>
      <c r="E448" s="159"/>
      <c r="F448" s="218"/>
      <c r="G448" s="210">
        <f>G449+G457+G454</f>
        <v>68629.6</v>
      </c>
      <c r="H448" s="210">
        <f>H449+H457+H454</f>
        <v>67442.2</v>
      </c>
      <c r="I448" s="111">
        <f t="shared" si="11"/>
        <v>98.26984275006701</v>
      </c>
      <c r="L448" s="215">
        <f>SUM('[1]ведомствен.2014'!G305+'[1]ведомствен.2014'!G432+'[1]ведомствен.2014'!G762)</f>
        <v>68629.6</v>
      </c>
      <c r="M448" s="216">
        <f t="shared" si="12"/>
        <v>-67442.2</v>
      </c>
    </row>
    <row r="449" spans="1:13" s="215" customFormat="1" ht="57">
      <c r="A449" s="245" t="s">
        <v>1260</v>
      </c>
      <c r="B449" s="226"/>
      <c r="C449" s="158" t="s">
        <v>902</v>
      </c>
      <c r="D449" s="159" t="s">
        <v>947</v>
      </c>
      <c r="E449" s="159" t="s">
        <v>1261</v>
      </c>
      <c r="F449" s="218"/>
      <c r="G449" s="210">
        <f>SUM(G450)</f>
        <v>36761.5</v>
      </c>
      <c r="H449" s="210">
        <f>SUM(H450)</f>
        <v>36860</v>
      </c>
      <c r="I449" s="111">
        <f t="shared" si="11"/>
        <v>100.2679433646614</v>
      </c>
      <c r="M449" s="216">
        <f t="shared" si="12"/>
        <v>-36860</v>
      </c>
    </row>
    <row r="450" spans="1:13" ht="28.5">
      <c r="A450" s="145" t="s">
        <v>952</v>
      </c>
      <c r="B450" s="226"/>
      <c r="C450" s="158" t="s">
        <v>902</v>
      </c>
      <c r="D450" s="159" t="s">
        <v>947</v>
      </c>
      <c r="E450" s="159" t="s">
        <v>1262</v>
      </c>
      <c r="F450" s="218"/>
      <c r="G450" s="210">
        <f>SUM(G451+G452+G453)</f>
        <v>36761.5</v>
      </c>
      <c r="H450" s="210">
        <f>SUM(H451+H452+H453)</f>
        <v>36860</v>
      </c>
      <c r="I450" s="111">
        <f t="shared" si="11"/>
        <v>100.2679433646614</v>
      </c>
      <c r="J450"/>
      <c r="M450" s="216">
        <f t="shared" si="12"/>
        <v>-36860</v>
      </c>
    </row>
    <row r="451" spans="1:13" s="215" customFormat="1" ht="42.75">
      <c r="A451" s="145" t="s">
        <v>866</v>
      </c>
      <c r="B451" s="226"/>
      <c r="C451" s="158" t="s">
        <v>902</v>
      </c>
      <c r="D451" s="159" t="s">
        <v>947</v>
      </c>
      <c r="E451" s="159" t="s">
        <v>1262</v>
      </c>
      <c r="F451" s="218" t="s">
        <v>867</v>
      </c>
      <c r="G451" s="210">
        <v>32886.6</v>
      </c>
      <c r="H451" s="210">
        <v>32886.6</v>
      </c>
      <c r="I451" s="111">
        <f t="shared" si="11"/>
        <v>100</v>
      </c>
      <c r="J451" s="216">
        <f>SUM('[1]ведомствен.2014'!G765)</f>
        <v>32886.6</v>
      </c>
      <c r="K451" s="216">
        <f>SUM('[1]ведомствен.2014'!H765)</f>
        <v>32886.6</v>
      </c>
      <c r="M451" s="216">
        <f t="shared" si="12"/>
        <v>0</v>
      </c>
    </row>
    <row r="452" spans="1:13" ht="14.25">
      <c r="A452" s="145" t="s">
        <v>873</v>
      </c>
      <c r="B452" s="231"/>
      <c r="C452" s="158" t="s">
        <v>902</v>
      </c>
      <c r="D452" s="159" t="s">
        <v>947</v>
      </c>
      <c r="E452" s="159" t="s">
        <v>1262</v>
      </c>
      <c r="F452" s="218" t="s">
        <v>874</v>
      </c>
      <c r="G452" s="210">
        <v>3424.9</v>
      </c>
      <c r="H452" s="210">
        <v>3524.5</v>
      </c>
      <c r="I452" s="111">
        <f t="shared" si="11"/>
        <v>102.90811410552132</v>
      </c>
      <c r="J452" s="216">
        <f>SUM('[1]ведомствен.2014'!G766)</f>
        <v>3424.9</v>
      </c>
      <c r="K452" s="216">
        <f>SUM('[1]ведомствен.2014'!H766)</f>
        <v>3524.5</v>
      </c>
      <c r="M452" s="216">
        <f t="shared" si="12"/>
        <v>0</v>
      </c>
    </row>
    <row r="453" spans="1:13" ht="14.25">
      <c r="A453" s="145" t="s">
        <v>912</v>
      </c>
      <c r="B453" s="226"/>
      <c r="C453" s="158" t="s">
        <v>902</v>
      </c>
      <c r="D453" s="159" t="s">
        <v>947</v>
      </c>
      <c r="E453" s="159" t="s">
        <v>1262</v>
      </c>
      <c r="F453" s="218" t="s">
        <v>913</v>
      </c>
      <c r="G453" s="210">
        <v>450</v>
      </c>
      <c r="H453" s="210">
        <v>448.9</v>
      </c>
      <c r="I453" s="111">
        <f t="shared" si="11"/>
        <v>99.75555555555556</v>
      </c>
      <c r="J453" s="216">
        <f>SUM('[1]ведомствен.2014'!G767)</f>
        <v>450</v>
      </c>
      <c r="K453" s="216">
        <f>SUM('[1]ведомствен.2014'!H767)</f>
        <v>448.9</v>
      </c>
      <c r="M453" s="216">
        <f t="shared" si="12"/>
        <v>0</v>
      </c>
    </row>
    <row r="454" spans="1:13" ht="14.25">
      <c r="A454" s="145" t="s">
        <v>1102</v>
      </c>
      <c r="B454" s="251"/>
      <c r="C454" s="118" t="s">
        <v>902</v>
      </c>
      <c r="D454" s="119" t="s">
        <v>947</v>
      </c>
      <c r="E454" s="119" t="s">
        <v>1103</v>
      </c>
      <c r="F454" s="122"/>
      <c r="G454" s="111">
        <f>SUM(G455)</f>
        <v>7</v>
      </c>
      <c r="H454" s="111">
        <f>SUM(H455)</f>
        <v>7</v>
      </c>
      <c r="I454" s="111">
        <f t="shared" si="11"/>
        <v>100</v>
      </c>
      <c r="J454" s="216"/>
      <c r="K454" s="216"/>
      <c r="M454" s="216">
        <f t="shared" si="12"/>
        <v>-7</v>
      </c>
    </row>
    <row r="455" spans="1:13" ht="28.5">
      <c r="A455" s="145" t="s">
        <v>1229</v>
      </c>
      <c r="B455" s="251"/>
      <c r="C455" s="118" t="s">
        <v>902</v>
      </c>
      <c r="D455" s="119" t="s">
        <v>947</v>
      </c>
      <c r="E455" s="119" t="s">
        <v>1171</v>
      </c>
      <c r="F455" s="122"/>
      <c r="G455" s="111">
        <f>SUM(G456)</f>
        <v>7</v>
      </c>
      <c r="H455" s="111">
        <f>SUM(H456)</f>
        <v>7</v>
      </c>
      <c r="I455" s="111">
        <f t="shared" si="11"/>
        <v>100</v>
      </c>
      <c r="J455" s="216"/>
      <c r="K455" s="216"/>
      <c r="M455" s="216">
        <f t="shared" si="12"/>
        <v>-7</v>
      </c>
    </row>
    <row r="456" spans="1:13" ht="42.75">
      <c r="A456" s="106" t="s">
        <v>866</v>
      </c>
      <c r="B456" s="251"/>
      <c r="C456" s="118" t="s">
        <v>902</v>
      </c>
      <c r="D456" s="119" t="s">
        <v>947</v>
      </c>
      <c r="E456" s="119" t="s">
        <v>1171</v>
      </c>
      <c r="F456" s="122" t="s">
        <v>867</v>
      </c>
      <c r="G456" s="111">
        <v>7</v>
      </c>
      <c r="H456" s="111">
        <v>7</v>
      </c>
      <c r="I456" s="111">
        <f t="shared" si="11"/>
        <v>100</v>
      </c>
      <c r="J456" s="216">
        <f>SUM('[1]ведомствен.2014'!G435)</f>
        <v>7</v>
      </c>
      <c r="K456" s="216">
        <f>SUM('[1]ведомствен.2014'!H435)</f>
        <v>7</v>
      </c>
      <c r="M456" s="216">
        <f t="shared" si="12"/>
        <v>0</v>
      </c>
    </row>
    <row r="457" spans="1:13" ht="14.25">
      <c r="A457" s="116" t="s">
        <v>974</v>
      </c>
      <c r="B457" s="134"/>
      <c r="C457" s="130" t="s">
        <v>902</v>
      </c>
      <c r="D457" s="131" t="s">
        <v>947</v>
      </c>
      <c r="E457" s="119" t="s">
        <v>975</v>
      </c>
      <c r="F457" s="135"/>
      <c r="G457" s="133">
        <f>SUM(G462)+G460+G458</f>
        <v>31861.1</v>
      </c>
      <c r="H457" s="133">
        <f>SUM(H462)+H460+H458</f>
        <v>30575.199999999997</v>
      </c>
      <c r="I457" s="111">
        <f t="shared" si="11"/>
        <v>95.96404392817574</v>
      </c>
      <c r="J457"/>
      <c r="M457" s="216">
        <f t="shared" si="12"/>
        <v>-30575.199999999997</v>
      </c>
    </row>
    <row r="458" spans="1:13" s="214" customFormat="1" ht="28.5">
      <c r="A458" s="175" t="s">
        <v>1178</v>
      </c>
      <c r="B458" s="235"/>
      <c r="C458" s="158" t="s">
        <v>902</v>
      </c>
      <c r="D458" s="159" t="s">
        <v>947</v>
      </c>
      <c r="E458" s="159" t="s">
        <v>1179</v>
      </c>
      <c r="F458" s="218"/>
      <c r="G458" s="230">
        <f>SUM(G459)</f>
        <v>30</v>
      </c>
      <c r="H458" s="230">
        <f>SUM(H459)</f>
        <v>24.1</v>
      </c>
      <c r="I458" s="111">
        <f t="shared" si="11"/>
        <v>80.33333333333333</v>
      </c>
      <c r="M458" s="216">
        <f t="shared" si="12"/>
        <v>-24.1</v>
      </c>
    </row>
    <row r="459" spans="1:13" s="214" customFormat="1" ht="15">
      <c r="A459" s="175" t="s">
        <v>873</v>
      </c>
      <c r="B459" s="235"/>
      <c r="C459" s="158" t="s">
        <v>902</v>
      </c>
      <c r="D459" s="159" t="s">
        <v>947</v>
      </c>
      <c r="E459" s="159" t="s">
        <v>1179</v>
      </c>
      <c r="F459" s="218" t="s">
        <v>874</v>
      </c>
      <c r="G459" s="230">
        <v>30</v>
      </c>
      <c r="H459" s="230">
        <v>24.1</v>
      </c>
      <c r="I459" s="111">
        <f t="shared" si="11"/>
        <v>80.33333333333333</v>
      </c>
      <c r="J459" s="214">
        <f>SUM('[1]ведомствен.2014'!G770)</f>
        <v>30</v>
      </c>
      <c r="K459" s="214">
        <f>SUM('[1]ведомствен.2014'!H770)</f>
        <v>24.1</v>
      </c>
      <c r="M459" s="216">
        <f t="shared" si="12"/>
        <v>0</v>
      </c>
    </row>
    <row r="460" spans="1:13" ht="28.5">
      <c r="A460" s="175" t="s">
        <v>1230</v>
      </c>
      <c r="B460" s="177"/>
      <c r="C460" s="158" t="s">
        <v>902</v>
      </c>
      <c r="D460" s="159" t="s">
        <v>947</v>
      </c>
      <c r="E460" s="159" t="s">
        <v>1181</v>
      </c>
      <c r="F460" s="218"/>
      <c r="G460" s="230">
        <f>SUM(G461)</f>
        <v>100</v>
      </c>
      <c r="H460" s="230">
        <f>SUM(H461)</f>
        <v>100</v>
      </c>
      <c r="I460" s="111">
        <f t="shared" si="11"/>
        <v>100</v>
      </c>
      <c r="J460"/>
      <c r="M460" s="216">
        <f t="shared" si="12"/>
        <v>-100</v>
      </c>
    </row>
    <row r="461" spans="1:13" ht="14.25">
      <c r="A461" s="175" t="s">
        <v>873</v>
      </c>
      <c r="B461" s="177"/>
      <c r="C461" s="158" t="s">
        <v>902</v>
      </c>
      <c r="D461" s="159" t="s">
        <v>947</v>
      </c>
      <c r="E461" s="159" t="s">
        <v>1181</v>
      </c>
      <c r="F461" s="218" t="s">
        <v>874</v>
      </c>
      <c r="G461" s="230">
        <v>100</v>
      </c>
      <c r="H461" s="230">
        <v>100</v>
      </c>
      <c r="I461" s="111">
        <f t="shared" si="11"/>
        <v>100</v>
      </c>
      <c r="J461">
        <f>SUM('[1]ведомствен.2014'!G772)</f>
        <v>100</v>
      </c>
      <c r="K461">
        <f>SUM('[1]ведомствен.2014'!H772)</f>
        <v>100</v>
      </c>
      <c r="M461" s="216">
        <f t="shared" si="12"/>
        <v>0</v>
      </c>
    </row>
    <row r="462" spans="1:13" s="215" customFormat="1" ht="28.5">
      <c r="A462" s="157" t="s">
        <v>1145</v>
      </c>
      <c r="B462" s="134"/>
      <c r="C462" s="130" t="s">
        <v>902</v>
      </c>
      <c r="D462" s="131" t="s">
        <v>947</v>
      </c>
      <c r="E462" s="131" t="s">
        <v>1032</v>
      </c>
      <c r="F462" s="135"/>
      <c r="G462" s="133">
        <f>SUM(G463:G464)</f>
        <v>31731.1</v>
      </c>
      <c r="H462" s="133">
        <f>SUM(H463:H464)</f>
        <v>30451.1</v>
      </c>
      <c r="I462" s="111">
        <f t="shared" si="11"/>
        <v>95.96610265638444</v>
      </c>
      <c r="M462" s="216">
        <f t="shared" si="12"/>
        <v>-30451.1</v>
      </c>
    </row>
    <row r="463" spans="1:13" ht="28.5">
      <c r="A463" s="116" t="s">
        <v>1041</v>
      </c>
      <c r="B463" s="134"/>
      <c r="C463" s="130" t="s">
        <v>902</v>
      </c>
      <c r="D463" s="131" t="s">
        <v>947</v>
      </c>
      <c r="E463" s="131" t="s">
        <v>1263</v>
      </c>
      <c r="F463" s="135" t="s">
        <v>1042</v>
      </c>
      <c r="G463" s="133">
        <v>31708.6</v>
      </c>
      <c r="H463" s="133">
        <v>30428.6</v>
      </c>
      <c r="I463" s="111">
        <f aca="true" t="shared" si="14" ref="I463:I526">SUM(H463/G463)*100</f>
        <v>95.96324025658654</v>
      </c>
      <c r="J463">
        <f>SUM('[1]ведомствен.2014'!G308)</f>
        <v>31708.6</v>
      </c>
      <c r="K463">
        <f>SUM('[1]ведомствен.2014'!H308)</f>
        <v>30428.6</v>
      </c>
      <c r="M463" s="216">
        <f t="shared" si="12"/>
        <v>0</v>
      </c>
    </row>
    <row r="464" spans="1:13" ht="28.5">
      <c r="A464" s="151" t="s">
        <v>934</v>
      </c>
      <c r="B464" s="152"/>
      <c r="C464" s="130" t="s">
        <v>902</v>
      </c>
      <c r="D464" s="131" t="s">
        <v>947</v>
      </c>
      <c r="E464" s="131" t="s">
        <v>1263</v>
      </c>
      <c r="F464" s="135" t="s">
        <v>935</v>
      </c>
      <c r="G464" s="153">
        <v>22.5</v>
      </c>
      <c r="H464" s="153">
        <v>22.5</v>
      </c>
      <c r="I464" s="111">
        <f t="shared" si="14"/>
        <v>100</v>
      </c>
      <c r="J464">
        <f>SUM('[1]ведомствен.2014'!G309)</f>
        <v>22.5</v>
      </c>
      <c r="K464">
        <f>SUM('[1]ведомствен.2014'!H309)</f>
        <v>22.5</v>
      </c>
      <c r="M464" s="216">
        <f t="shared" si="12"/>
        <v>0</v>
      </c>
    </row>
    <row r="465" spans="1:13" ht="15">
      <c r="A465" s="137" t="s">
        <v>1264</v>
      </c>
      <c r="B465" s="138"/>
      <c r="C465" s="139" t="s">
        <v>980</v>
      </c>
      <c r="D465" s="140"/>
      <c r="E465" s="140"/>
      <c r="F465" s="141"/>
      <c r="G465" s="143">
        <f>SUM(G466+G519)</f>
        <v>122492.4</v>
      </c>
      <c r="H465" s="143">
        <f>SUM(H466+H519)</f>
        <v>122270.3</v>
      </c>
      <c r="I465" s="143">
        <f t="shared" si="14"/>
        <v>99.81868262847328</v>
      </c>
      <c r="J465"/>
      <c r="L465">
        <f>SUM('[1]ведомствен.2014'!G813)</f>
        <v>122492.4</v>
      </c>
      <c r="M465">
        <f>SUM('[1]ведомствен.2014'!H813)</f>
        <v>122270.3</v>
      </c>
    </row>
    <row r="466" spans="1:10" ht="14.25">
      <c r="A466" s="106" t="s">
        <v>1265</v>
      </c>
      <c r="B466" s="107"/>
      <c r="C466" s="118" t="s">
        <v>980</v>
      </c>
      <c r="D466" s="119" t="s">
        <v>859</v>
      </c>
      <c r="E466" s="119"/>
      <c r="F466" s="114"/>
      <c r="G466" s="111">
        <f>SUM(G467+G493+G504)</f>
        <v>114339.9</v>
      </c>
      <c r="H466" s="111">
        <f>SUM(H467+H493+H504)</f>
        <v>114117.8</v>
      </c>
      <c r="I466" s="111">
        <f t="shared" si="14"/>
        <v>99.80575459660189</v>
      </c>
      <c r="J466"/>
    </row>
    <row r="467" spans="1:10" ht="28.5">
      <c r="A467" s="116" t="s">
        <v>928</v>
      </c>
      <c r="B467" s="107"/>
      <c r="C467" s="118" t="s">
        <v>980</v>
      </c>
      <c r="D467" s="119" t="s">
        <v>859</v>
      </c>
      <c r="E467" s="119" t="s">
        <v>929</v>
      </c>
      <c r="F467" s="114"/>
      <c r="G467" s="111">
        <f>SUM(G468+G474)</f>
        <v>63431.5</v>
      </c>
      <c r="H467" s="111">
        <f>SUM(H468+H474)</f>
        <v>63331.700000000004</v>
      </c>
      <c r="I467" s="111">
        <f t="shared" si="14"/>
        <v>99.84266492200248</v>
      </c>
      <c r="J467"/>
    </row>
    <row r="468" spans="1:10" ht="28.5">
      <c r="A468" s="106" t="s">
        <v>930</v>
      </c>
      <c r="B468" s="138"/>
      <c r="C468" s="118" t="s">
        <v>980</v>
      </c>
      <c r="D468" s="119" t="s">
        <v>859</v>
      </c>
      <c r="E468" s="119" t="s">
        <v>931</v>
      </c>
      <c r="F468" s="114"/>
      <c r="G468" s="111">
        <f>SUM(G469)+G471</f>
        <v>38342.5</v>
      </c>
      <c r="H468" s="111">
        <f>SUM(H469)+H471</f>
        <v>38342.4</v>
      </c>
      <c r="I468" s="111">
        <f t="shared" si="14"/>
        <v>99.99973919280173</v>
      </c>
      <c r="J468"/>
    </row>
    <row r="469" spans="1:10" ht="28.5">
      <c r="A469" s="106" t="s">
        <v>1204</v>
      </c>
      <c r="B469" s="138"/>
      <c r="C469" s="118" t="s">
        <v>980</v>
      </c>
      <c r="D469" s="119" t="s">
        <v>859</v>
      </c>
      <c r="E469" s="119" t="s">
        <v>933</v>
      </c>
      <c r="F469" s="114"/>
      <c r="G469" s="111">
        <f>SUM(G470)</f>
        <v>38299.5</v>
      </c>
      <c r="H469" s="111">
        <f>SUM(H470)</f>
        <v>38299.5</v>
      </c>
      <c r="I469" s="111">
        <f t="shared" si="14"/>
        <v>100</v>
      </c>
      <c r="J469"/>
    </row>
    <row r="470" spans="1:13" ht="28.5">
      <c r="A470" s="145" t="s">
        <v>1174</v>
      </c>
      <c r="B470" s="217"/>
      <c r="C470" s="118" t="s">
        <v>980</v>
      </c>
      <c r="D470" s="119" t="s">
        <v>859</v>
      </c>
      <c r="E470" s="119" t="s">
        <v>933</v>
      </c>
      <c r="F470" s="122" t="s">
        <v>935</v>
      </c>
      <c r="G470" s="111">
        <v>38299.5</v>
      </c>
      <c r="H470" s="111">
        <v>38299.5</v>
      </c>
      <c r="I470" s="111">
        <f t="shared" si="14"/>
        <v>100</v>
      </c>
      <c r="J470">
        <f>SUM('[1]ведомствен.2014'!G818)</f>
        <v>38299.5</v>
      </c>
      <c r="K470">
        <f>SUM('[1]ведомствен.2014'!H818)</f>
        <v>38299.5</v>
      </c>
      <c r="M470" s="112">
        <f>SUM(H470-K470)</f>
        <v>0</v>
      </c>
    </row>
    <row r="471" spans="1:13" ht="28.5">
      <c r="A471" s="106" t="s">
        <v>936</v>
      </c>
      <c r="B471" s="228"/>
      <c r="C471" s="118" t="s">
        <v>980</v>
      </c>
      <c r="D471" s="119" t="s">
        <v>859</v>
      </c>
      <c r="E471" s="119" t="s">
        <v>937</v>
      </c>
      <c r="F471" s="122"/>
      <c r="G471" s="111">
        <f>SUM(G472)</f>
        <v>43</v>
      </c>
      <c r="H471" s="111">
        <f>SUM(H472)</f>
        <v>42.9</v>
      </c>
      <c r="I471" s="111">
        <f t="shared" si="14"/>
        <v>99.76744186046511</v>
      </c>
      <c r="J471"/>
      <c r="M471" s="112">
        <f aca="true" t="shared" si="15" ref="M471:M534">SUM(H471-K471)</f>
        <v>42.9</v>
      </c>
    </row>
    <row r="472" spans="1:13" ht="28.5">
      <c r="A472" s="145" t="s">
        <v>938</v>
      </c>
      <c r="B472" s="228"/>
      <c r="C472" s="118" t="s">
        <v>980</v>
      </c>
      <c r="D472" s="119" t="s">
        <v>859</v>
      </c>
      <c r="E472" s="119" t="s">
        <v>939</v>
      </c>
      <c r="F472" s="122"/>
      <c r="G472" s="111">
        <f>SUM(G473)</f>
        <v>43</v>
      </c>
      <c r="H472" s="111">
        <f>SUM(H473)</f>
        <v>42.9</v>
      </c>
      <c r="I472" s="111">
        <f t="shared" si="14"/>
        <v>99.76744186046511</v>
      </c>
      <c r="J472"/>
      <c r="M472" s="112">
        <f t="shared" si="15"/>
        <v>42.9</v>
      </c>
    </row>
    <row r="473" spans="1:13" ht="28.5">
      <c r="A473" s="145" t="s">
        <v>1174</v>
      </c>
      <c r="B473" s="228"/>
      <c r="C473" s="118" t="s">
        <v>980</v>
      </c>
      <c r="D473" s="119" t="s">
        <v>859</v>
      </c>
      <c r="E473" s="119" t="s">
        <v>939</v>
      </c>
      <c r="F473" s="122" t="s">
        <v>935</v>
      </c>
      <c r="G473" s="111">
        <v>43</v>
      </c>
      <c r="H473" s="111">
        <v>42.9</v>
      </c>
      <c r="I473" s="111">
        <f t="shared" si="14"/>
        <v>99.76744186046511</v>
      </c>
      <c r="J473">
        <f>SUM('[1]ведомствен.2014'!G821)</f>
        <v>43</v>
      </c>
      <c r="K473">
        <f>SUM('[1]ведомствен.2014'!H821)</f>
        <v>42.9</v>
      </c>
      <c r="M473" s="112">
        <f t="shared" si="15"/>
        <v>0</v>
      </c>
    </row>
    <row r="474" spans="1:13" ht="28.5">
      <c r="A474" s="106" t="s">
        <v>952</v>
      </c>
      <c r="B474" s="217"/>
      <c r="C474" s="118" t="s">
        <v>980</v>
      </c>
      <c r="D474" s="119" t="s">
        <v>859</v>
      </c>
      <c r="E474" s="119" t="s">
        <v>1266</v>
      </c>
      <c r="F474" s="122"/>
      <c r="G474" s="111">
        <f>SUM(G475:G477)</f>
        <v>25089.000000000004</v>
      </c>
      <c r="H474" s="111">
        <f>SUM(H475:H477)</f>
        <v>24989.300000000003</v>
      </c>
      <c r="I474" s="111">
        <f t="shared" si="14"/>
        <v>99.60261469169755</v>
      </c>
      <c r="J474"/>
      <c r="M474" s="112">
        <f t="shared" si="15"/>
        <v>24989.300000000003</v>
      </c>
    </row>
    <row r="475" spans="1:13" ht="42.75">
      <c r="A475" s="106" t="s">
        <v>866</v>
      </c>
      <c r="B475" s="107"/>
      <c r="C475" s="118" t="s">
        <v>980</v>
      </c>
      <c r="D475" s="119" t="s">
        <v>859</v>
      </c>
      <c r="E475" s="119" t="s">
        <v>1266</v>
      </c>
      <c r="F475" s="110" t="s">
        <v>867</v>
      </c>
      <c r="G475" s="111">
        <v>19404.9</v>
      </c>
      <c r="H475" s="111">
        <v>19341.2</v>
      </c>
      <c r="I475" s="111">
        <f t="shared" si="14"/>
        <v>99.67173239748723</v>
      </c>
      <c r="J475">
        <f>SUM('[1]ведомствен.2014'!G823)</f>
        <v>19404.9</v>
      </c>
      <c r="K475">
        <f>SUM('[1]ведомствен.2014'!H823)</f>
        <v>19341.2</v>
      </c>
      <c r="M475" s="112">
        <f t="shared" si="15"/>
        <v>0</v>
      </c>
    </row>
    <row r="476" spans="1:13" ht="14.25">
      <c r="A476" s="106" t="s">
        <v>873</v>
      </c>
      <c r="B476" s="107"/>
      <c r="C476" s="118" t="s">
        <v>980</v>
      </c>
      <c r="D476" s="119" t="s">
        <v>859</v>
      </c>
      <c r="E476" s="119" t="s">
        <v>1266</v>
      </c>
      <c r="F476" s="110" t="s">
        <v>874</v>
      </c>
      <c r="G476" s="115">
        <v>5291.2</v>
      </c>
      <c r="H476" s="115">
        <v>5255.2</v>
      </c>
      <c r="I476" s="111">
        <f t="shared" si="14"/>
        <v>99.3196250377986</v>
      </c>
      <c r="J476">
        <f>SUM('[1]ведомствен.2014'!G824)</f>
        <v>5291.2</v>
      </c>
      <c r="K476">
        <f>SUM('[1]ведомствен.2014'!H824)</f>
        <v>5255.2</v>
      </c>
      <c r="M476" s="112">
        <f t="shared" si="15"/>
        <v>0</v>
      </c>
    </row>
    <row r="477" spans="1:13" ht="14.25">
      <c r="A477" s="106" t="s">
        <v>912</v>
      </c>
      <c r="B477" s="107"/>
      <c r="C477" s="118" t="s">
        <v>980</v>
      </c>
      <c r="D477" s="119" t="s">
        <v>859</v>
      </c>
      <c r="E477" s="119" t="s">
        <v>1266</v>
      </c>
      <c r="F477" s="114" t="s">
        <v>913</v>
      </c>
      <c r="G477" s="111">
        <v>392.9</v>
      </c>
      <c r="H477" s="111">
        <v>392.9</v>
      </c>
      <c r="I477" s="111">
        <f t="shared" si="14"/>
        <v>100</v>
      </c>
      <c r="J477">
        <f>SUM('[1]ведомствен.2014'!G825)</f>
        <v>392.9</v>
      </c>
      <c r="K477">
        <f>SUM('[1]ведомствен.2014'!H825)</f>
        <v>392.9</v>
      </c>
      <c r="M477" s="112">
        <f t="shared" si="15"/>
        <v>0</v>
      </c>
    </row>
    <row r="478" spans="1:13" ht="28.5" hidden="1">
      <c r="A478" s="106" t="s">
        <v>1267</v>
      </c>
      <c r="B478" s="138"/>
      <c r="C478" s="118" t="s">
        <v>980</v>
      </c>
      <c r="D478" s="119" t="s">
        <v>859</v>
      </c>
      <c r="E478" s="119" t="s">
        <v>931</v>
      </c>
      <c r="F478" s="114"/>
      <c r="G478" s="111">
        <f>SUM(G479+G481)</f>
        <v>0</v>
      </c>
      <c r="H478" s="111">
        <f>SUM(H479+H481)</f>
        <v>0</v>
      </c>
      <c r="I478" s="111" t="e">
        <f t="shared" si="14"/>
        <v>#DIV/0!</v>
      </c>
      <c r="K478" s="75"/>
      <c r="M478" s="112">
        <f t="shared" si="15"/>
        <v>0</v>
      </c>
    </row>
    <row r="479" spans="1:13" ht="28.5" hidden="1">
      <c r="A479" s="106" t="s">
        <v>994</v>
      </c>
      <c r="B479" s="138"/>
      <c r="C479" s="118" t="s">
        <v>980</v>
      </c>
      <c r="D479" s="119" t="s">
        <v>859</v>
      </c>
      <c r="E479" s="119" t="s">
        <v>933</v>
      </c>
      <c r="F479" s="114"/>
      <c r="G479" s="111">
        <f>SUM(G480)</f>
        <v>0</v>
      </c>
      <c r="H479" s="111">
        <f>SUM(H480)</f>
        <v>0</v>
      </c>
      <c r="I479" s="111" t="e">
        <f t="shared" si="14"/>
        <v>#DIV/0!</v>
      </c>
      <c r="J479"/>
      <c r="M479" s="112">
        <f t="shared" si="15"/>
        <v>0</v>
      </c>
    </row>
    <row r="480" spans="1:13" ht="42.75" hidden="1">
      <c r="A480" s="145" t="s">
        <v>1268</v>
      </c>
      <c r="B480" s="217"/>
      <c r="C480" s="118" t="s">
        <v>980</v>
      </c>
      <c r="D480" s="119" t="s">
        <v>859</v>
      </c>
      <c r="E480" s="119" t="s">
        <v>933</v>
      </c>
      <c r="F480" s="122" t="s">
        <v>999</v>
      </c>
      <c r="G480" s="111"/>
      <c r="H480" s="111"/>
      <c r="I480" s="111" t="e">
        <f t="shared" si="14"/>
        <v>#DIV/0!</v>
      </c>
      <c r="J480"/>
      <c r="M480" s="112">
        <f t="shared" si="15"/>
        <v>0</v>
      </c>
    </row>
    <row r="481" spans="1:13" ht="28.5" hidden="1">
      <c r="A481" s="106" t="s">
        <v>936</v>
      </c>
      <c r="B481" s="107"/>
      <c r="C481" s="118" t="s">
        <v>980</v>
      </c>
      <c r="D481" s="119" t="s">
        <v>859</v>
      </c>
      <c r="E481" s="109" t="s">
        <v>937</v>
      </c>
      <c r="F481" s="122"/>
      <c r="G481" s="111">
        <f>SUM(G484+G486)+G482</f>
        <v>0</v>
      </c>
      <c r="H481" s="111">
        <f>SUM(H484+H486)+H482</f>
        <v>0</v>
      </c>
      <c r="I481" s="111" t="e">
        <f t="shared" si="14"/>
        <v>#DIV/0!</v>
      </c>
      <c r="K481" s="75"/>
      <c r="M481" s="112">
        <f t="shared" si="15"/>
        <v>0</v>
      </c>
    </row>
    <row r="482" spans="1:13" ht="28.5" hidden="1">
      <c r="A482" s="106" t="s">
        <v>1207</v>
      </c>
      <c r="B482" s="107"/>
      <c r="C482" s="118" t="s">
        <v>980</v>
      </c>
      <c r="D482" s="119" t="s">
        <v>859</v>
      </c>
      <c r="E482" s="109" t="s">
        <v>939</v>
      </c>
      <c r="F482" s="122"/>
      <c r="G482" s="111">
        <f>SUM(G483)</f>
        <v>0</v>
      </c>
      <c r="H482" s="111">
        <f>SUM(H483)</f>
        <v>0</v>
      </c>
      <c r="I482" s="111" t="e">
        <f t="shared" si="14"/>
        <v>#DIV/0!</v>
      </c>
      <c r="K482" s="75"/>
      <c r="M482" s="112">
        <f t="shared" si="15"/>
        <v>0</v>
      </c>
    </row>
    <row r="483" spans="1:13" ht="28.5" hidden="1">
      <c r="A483" s="106" t="s">
        <v>936</v>
      </c>
      <c r="B483" s="107"/>
      <c r="C483" s="118" t="s">
        <v>980</v>
      </c>
      <c r="D483" s="119" t="s">
        <v>859</v>
      </c>
      <c r="E483" s="109" t="s">
        <v>939</v>
      </c>
      <c r="F483" s="122" t="s">
        <v>1203</v>
      </c>
      <c r="G483" s="111"/>
      <c r="H483" s="111"/>
      <c r="I483" s="111" t="e">
        <f t="shared" si="14"/>
        <v>#DIV/0!</v>
      </c>
      <c r="J483"/>
      <c r="M483" s="112">
        <f t="shared" si="15"/>
        <v>0</v>
      </c>
    </row>
    <row r="484" spans="1:13" ht="28.5" hidden="1">
      <c r="A484" s="145" t="s">
        <v>1164</v>
      </c>
      <c r="B484" s="217"/>
      <c r="C484" s="118" t="s">
        <v>980</v>
      </c>
      <c r="D484" s="119" t="s">
        <v>859</v>
      </c>
      <c r="E484" s="119" t="s">
        <v>1269</v>
      </c>
      <c r="F484" s="122"/>
      <c r="G484" s="111">
        <f>SUM(G485)</f>
        <v>0</v>
      </c>
      <c r="H484" s="111">
        <f>SUM(H485)</f>
        <v>0</v>
      </c>
      <c r="I484" s="111" t="e">
        <f t="shared" si="14"/>
        <v>#DIV/0!</v>
      </c>
      <c r="J484"/>
      <c r="M484" s="112">
        <f t="shared" si="15"/>
        <v>0</v>
      </c>
    </row>
    <row r="485" spans="1:13" ht="28.5" hidden="1">
      <c r="A485" s="145" t="s">
        <v>1270</v>
      </c>
      <c r="B485" s="217"/>
      <c r="C485" s="118" t="s">
        <v>980</v>
      </c>
      <c r="D485" s="119" t="s">
        <v>859</v>
      </c>
      <c r="E485" s="119" t="s">
        <v>1269</v>
      </c>
      <c r="F485" s="122" t="s">
        <v>1203</v>
      </c>
      <c r="G485" s="111"/>
      <c r="H485" s="111"/>
      <c r="I485" s="111" t="e">
        <f t="shared" si="14"/>
        <v>#DIV/0!</v>
      </c>
      <c r="J485"/>
      <c r="M485" s="112">
        <f t="shared" si="15"/>
        <v>0</v>
      </c>
    </row>
    <row r="486" spans="1:13" ht="28.5" hidden="1">
      <c r="A486" s="145" t="s">
        <v>1018</v>
      </c>
      <c r="B486" s="217"/>
      <c r="C486" s="118" t="s">
        <v>980</v>
      </c>
      <c r="D486" s="119" t="s">
        <v>859</v>
      </c>
      <c r="E486" s="119" t="s">
        <v>1271</v>
      </c>
      <c r="F486" s="122"/>
      <c r="G486" s="111">
        <f>SUM(G487)</f>
        <v>0</v>
      </c>
      <c r="H486" s="111">
        <f>SUM(H487)</f>
        <v>0</v>
      </c>
      <c r="I486" s="111" t="e">
        <f t="shared" si="14"/>
        <v>#DIV/0!</v>
      </c>
      <c r="K486" s="75"/>
      <c r="M486" s="112">
        <f t="shared" si="15"/>
        <v>0</v>
      </c>
    </row>
    <row r="487" spans="1:13" ht="28.5" hidden="1">
      <c r="A487" s="145" t="s">
        <v>1270</v>
      </c>
      <c r="B487" s="217"/>
      <c r="C487" s="118" t="s">
        <v>980</v>
      </c>
      <c r="D487" s="119" t="s">
        <v>859</v>
      </c>
      <c r="E487" s="119" t="s">
        <v>1271</v>
      </c>
      <c r="F487" s="122" t="s">
        <v>1203</v>
      </c>
      <c r="G487" s="111"/>
      <c r="H487" s="111"/>
      <c r="I487" s="111" t="e">
        <f t="shared" si="14"/>
        <v>#DIV/0!</v>
      </c>
      <c r="K487" s="75"/>
      <c r="M487" s="112">
        <f t="shared" si="15"/>
        <v>0</v>
      </c>
    </row>
    <row r="488" spans="1:13" ht="28.5" hidden="1">
      <c r="A488" s="106" t="s">
        <v>952</v>
      </c>
      <c r="B488" s="117"/>
      <c r="C488" s="118" t="s">
        <v>980</v>
      </c>
      <c r="D488" s="119" t="s">
        <v>859</v>
      </c>
      <c r="E488" s="119" t="s">
        <v>1266</v>
      </c>
      <c r="F488" s="114"/>
      <c r="G488" s="111">
        <f>SUM(G489:G491)</f>
        <v>0</v>
      </c>
      <c r="H488" s="111">
        <f>SUM(H489:H491)</f>
        <v>0</v>
      </c>
      <c r="I488" s="111" t="e">
        <f t="shared" si="14"/>
        <v>#DIV/0!</v>
      </c>
      <c r="K488" s="75"/>
      <c r="M488" s="112">
        <f t="shared" si="15"/>
        <v>0</v>
      </c>
    </row>
    <row r="489" spans="1:13" ht="14.25" hidden="1">
      <c r="A489" s="145" t="s">
        <v>1248</v>
      </c>
      <c r="B489" s="117"/>
      <c r="C489" s="118" t="s">
        <v>980</v>
      </c>
      <c r="D489" s="119" t="s">
        <v>859</v>
      </c>
      <c r="E489" s="119" t="s">
        <v>1266</v>
      </c>
      <c r="F489" s="114" t="s">
        <v>1234</v>
      </c>
      <c r="G489" s="111"/>
      <c r="H489" s="111"/>
      <c r="I489" s="111" t="e">
        <f t="shared" si="14"/>
        <v>#DIV/0!</v>
      </c>
      <c r="K489" s="75"/>
      <c r="M489" s="112">
        <f t="shared" si="15"/>
        <v>0</v>
      </c>
    </row>
    <row r="490" spans="1:13" ht="42.75" hidden="1">
      <c r="A490" s="145" t="s">
        <v>1272</v>
      </c>
      <c r="B490" s="217"/>
      <c r="C490" s="118" t="s">
        <v>980</v>
      </c>
      <c r="D490" s="119" t="s">
        <v>859</v>
      </c>
      <c r="E490" s="119" t="s">
        <v>1266</v>
      </c>
      <c r="F490" s="122" t="s">
        <v>1273</v>
      </c>
      <c r="G490" s="111"/>
      <c r="H490" s="111"/>
      <c r="I490" s="111" t="e">
        <f t="shared" si="14"/>
        <v>#DIV/0!</v>
      </c>
      <c r="K490" s="75"/>
      <c r="M490" s="112">
        <f t="shared" si="15"/>
        <v>0</v>
      </c>
    </row>
    <row r="491" spans="1:13" ht="57" hidden="1">
      <c r="A491" s="106" t="s">
        <v>1274</v>
      </c>
      <c r="B491" s="107"/>
      <c r="C491" s="118" t="s">
        <v>980</v>
      </c>
      <c r="D491" s="119" t="s">
        <v>859</v>
      </c>
      <c r="E491" s="119" t="s">
        <v>1275</v>
      </c>
      <c r="F491" s="122"/>
      <c r="G491" s="111">
        <f>SUM(G492)</f>
        <v>0</v>
      </c>
      <c r="H491" s="111">
        <f>SUM(H492)</f>
        <v>0</v>
      </c>
      <c r="I491" s="111" t="e">
        <f t="shared" si="14"/>
        <v>#DIV/0!</v>
      </c>
      <c r="K491" s="75"/>
      <c r="M491" s="112">
        <f t="shared" si="15"/>
        <v>0</v>
      </c>
    </row>
    <row r="492" spans="1:13" ht="15" hidden="1">
      <c r="A492" s="145" t="s">
        <v>1233</v>
      </c>
      <c r="B492" s="217"/>
      <c r="C492" s="118" t="s">
        <v>980</v>
      </c>
      <c r="D492" s="119" t="s">
        <v>859</v>
      </c>
      <c r="E492" s="119" t="s">
        <v>1275</v>
      </c>
      <c r="F492" s="122" t="s">
        <v>1234</v>
      </c>
      <c r="G492" s="111"/>
      <c r="H492" s="111"/>
      <c r="I492" s="111" t="e">
        <f t="shared" si="14"/>
        <v>#DIV/0!</v>
      </c>
      <c r="K492" s="75"/>
      <c r="M492" s="112">
        <f t="shared" si="15"/>
        <v>0</v>
      </c>
    </row>
    <row r="493" spans="1:13" ht="14.25">
      <c r="A493" s="106" t="s">
        <v>1276</v>
      </c>
      <c r="B493" s="107"/>
      <c r="C493" s="118" t="s">
        <v>980</v>
      </c>
      <c r="D493" s="119" t="s">
        <v>859</v>
      </c>
      <c r="E493" s="119" t="s">
        <v>1277</v>
      </c>
      <c r="F493" s="114"/>
      <c r="G493" s="111">
        <f>SUM(G494)</f>
        <v>7709.9</v>
      </c>
      <c r="H493" s="111">
        <f>SUM(H494)</f>
        <v>7709.099999999999</v>
      </c>
      <c r="I493" s="111">
        <f t="shared" si="14"/>
        <v>99.98962373052828</v>
      </c>
      <c r="K493" s="75"/>
      <c r="M493" s="112">
        <f t="shared" si="15"/>
        <v>7709.099999999999</v>
      </c>
    </row>
    <row r="494" spans="1:13" ht="28.5">
      <c r="A494" s="106" t="s">
        <v>1267</v>
      </c>
      <c r="B494" s="138"/>
      <c r="C494" s="118" t="s">
        <v>980</v>
      </c>
      <c r="D494" s="119" t="s">
        <v>859</v>
      </c>
      <c r="E494" s="119" t="s">
        <v>1278</v>
      </c>
      <c r="F494" s="114"/>
      <c r="G494" s="111">
        <f>SUM(G495)+G497</f>
        <v>7709.9</v>
      </c>
      <c r="H494" s="111">
        <f>SUM(H495)+H497</f>
        <v>7709.099999999999</v>
      </c>
      <c r="I494" s="111">
        <f t="shared" si="14"/>
        <v>99.98962373052828</v>
      </c>
      <c r="J494"/>
      <c r="M494" s="112">
        <f t="shared" si="15"/>
        <v>7709.099999999999</v>
      </c>
    </row>
    <row r="495" spans="1:13" ht="28.5">
      <c r="A495" s="106" t="s">
        <v>994</v>
      </c>
      <c r="B495" s="138"/>
      <c r="C495" s="118" t="s">
        <v>980</v>
      </c>
      <c r="D495" s="119" t="s">
        <v>859</v>
      </c>
      <c r="E495" s="119" t="s">
        <v>1279</v>
      </c>
      <c r="F495" s="114"/>
      <c r="G495" s="111">
        <f>SUM(G496)</f>
        <v>7629.9</v>
      </c>
      <c r="H495" s="111">
        <f>SUM(H496)</f>
        <v>7629.9</v>
      </c>
      <c r="I495" s="111">
        <f t="shared" si="14"/>
        <v>100</v>
      </c>
      <c r="J495"/>
      <c r="M495" s="112">
        <f t="shared" si="15"/>
        <v>7629.9</v>
      </c>
    </row>
    <row r="496" spans="1:13" ht="28.5">
      <c r="A496" s="145" t="s">
        <v>1174</v>
      </c>
      <c r="B496" s="217"/>
      <c r="C496" s="118" t="s">
        <v>980</v>
      </c>
      <c r="D496" s="119" t="s">
        <v>859</v>
      </c>
      <c r="E496" s="119" t="s">
        <v>1279</v>
      </c>
      <c r="F496" s="122" t="s">
        <v>935</v>
      </c>
      <c r="G496" s="111">
        <v>7629.9</v>
      </c>
      <c r="H496" s="111">
        <v>7629.9</v>
      </c>
      <c r="I496" s="111">
        <f t="shared" si="14"/>
        <v>100</v>
      </c>
      <c r="J496">
        <f>SUM('[1]ведомствен.2014'!G844)</f>
        <v>7629.9</v>
      </c>
      <c r="K496">
        <f>SUM('[1]ведомствен.2014'!H844)</f>
        <v>7629.9</v>
      </c>
      <c r="M496" s="112">
        <f t="shared" si="15"/>
        <v>0</v>
      </c>
    </row>
    <row r="497" spans="1:13" ht="28.5">
      <c r="A497" s="106" t="s">
        <v>936</v>
      </c>
      <c r="B497" s="217"/>
      <c r="C497" s="118" t="s">
        <v>980</v>
      </c>
      <c r="D497" s="119" t="s">
        <v>859</v>
      </c>
      <c r="E497" s="119" t="s">
        <v>1280</v>
      </c>
      <c r="F497" s="122"/>
      <c r="G497" s="111">
        <f>SUM(G502)+G498</f>
        <v>80</v>
      </c>
      <c r="H497" s="111">
        <f>SUM(H502)+H498</f>
        <v>79.2</v>
      </c>
      <c r="I497" s="111">
        <f t="shared" si="14"/>
        <v>99</v>
      </c>
      <c r="K497" s="75"/>
      <c r="M497" s="112">
        <f t="shared" si="15"/>
        <v>79.2</v>
      </c>
    </row>
    <row r="498" spans="1:13" ht="28.5" hidden="1">
      <c r="A498" s="145" t="s">
        <v>938</v>
      </c>
      <c r="B498" s="217"/>
      <c r="C498" s="118" t="s">
        <v>980</v>
      </c>
      <c r="D498" s="119" t="s">
        <v>859</v>
      </c>
      <c r="E498" s="119" t="s">
        <v>1281</v>
      </c>
      <c r="F498" s="122"/>
      <c r="G498" s="111">
        <f>SUM(G499)</f>
        <v>0</v>
      </c>
      <c r="H498" s="111">
        <f>SUM(H499)</f>
        <v>0</v>
      </c>
      <c r="I498" s="111" t="e">
        <f t="shared" si="14"/>
        <v>#DIV/0!</v>
      </c>
      <c r="J498"/>
      <c r="M498" s="112">
        <f t="shared" si="15"/>
        <v>0</v>
      </c>
    </row>
    <row r="499" spans="1:13" ht="28.5" hidden="1">
      <c r="A499" s="145" t="s">
        <v>1174</v>
      </c>
      <c r="B499" s="217"/>
      <c r="C499" s="118" t="s">
        <v>980</v>
      </c>
      <c r="D499" s="119" t="s">
        <v>859</v>
      </c>
      <c r="E499" s="119" t="s">
        <v>1281</v>
      </c>
      <c r="F499" s="122" t="s">
        <v>935</v>
      </c>
      <c r="G499" s="111"/>
      <c r="H499" s="111"/>
      <c r="I499" s="111" t="e">
        <f t="shared" si="14"/>
        <v>#DIV/0!</v>
      </c>
      <c r="J499"/>
      <c r="M499" s="112">
        <f t="shared" si="15"/>
        <v>0</v>
      </c>
    </row>
    <row r="500" spans="1:13" ht="28.5" hidden="1">
      <c r="A500" s="145" t="s">
        <v>1164</v>
      </c>
      <c r="B500" s="217"/>
      <c r="C500" s="118" t="s">
        <v>980</v>
      </c>
      <c r="D500" s="119" t="s">
        <v>859</v>
      </c>
      <c r="E500" s="119" t="s">
        <v>1282</v>
      </c>
      <c r="F500" s="122"/>
      <c r="G500" s="111">
        <f>SUM(G501)</f>
        <v>0</v>
      </c>
      <c r="H500" s="111">
        <f>SUM(H501)</f>
        <v>0</v>
      </c>
      <c r="I500" s="111" t="e">
        <f t="shared" si="14"/>
        <v>#DIV/0!</v>
      </c>
      <c r="J500"/>
      <c r="M500" s="112">
        <f t="shared" si="15"/>
        <v>0</v>
      </c>
    </row>
    <row r="501" spans="1:13" ht="28.5" hidden="1">
      <c r="A501" s="145" t="s">
        <v>1270</v>
      </c>
      <c r="B501" s="217"/>
      <c r="C501" s="118" t="s">
        <v>980</v>
      </c>
      <c r="D501" s="119" t="s">
        <v>859</v>
      </c>
      <c r="E501" s="119" t="s">
        <v>1282</v>
      </c>
      <c r="F501" s="122" t="s">
        <v>1203</v>
      </c>
      <c r="G501" s="111"/>
      <c r="H501" s="111"/>
      <c r="I501" s="111" t="e">
        <f t="shared" si="14"/>
        <v>#DIV/0!</v>
      </c>
      <c r="J501"/>
      <c r="M501" s="112">
        <f t="shared" si="15"/>
        <v>0</v>
      </c>
    </row>
    <row r="502" spans="1:13" ht="28.5">
      <c r="A502" s="220" t="s">
        <v>1018</v>
      </c>
      <c r="B502" s="228"/>
      <c r="C502" s="118" t="s">
        <v>980</v>
      </c>
      <c r="D502" s="119" t="s">
        <v>859</v>
      </c>
      <c r="E502" s="119" t="s">
        <v>1283</v>
      </c>
      <c r="F502" s="122"/>
      <c r="G502" s="111">
        <f>SUM(G503)</f>
        <v>80</v>
      </c>
      <c r="H502" s="111">
        <f>SUM(H503)</f>
        <v>79.2</v>
      </c>
      <c r="I502" s="111">
        <f t="shared" si="14"/>
        <v>99</v>
      </c>
      <c r="J502"/>
      <c r="M502" s="112">
        <f t="shared" si="15"/>
        <v>79.2</v>
      </c>
    </row>
    <row r="503" spans="1:13" ht="28.5">
      <c r="A503" s="145" t="s">
        <v>1174</v>
      </c>
      <c r="B503" s="228"/>
      <c r="C503" s="118" t="s">
        <v>980</v>
      </c>
      <c r="D503" s="119" t="s">
        <v>859</v>
      </c>
      <c r="E503" s="119" t="s">
        <v>1283</v>
      </c>
      <c r="F503" s="122" t="s">
        <v>935</v>
      </c>
      <c r="G503" s="111">
        <v>80</v>
      </c>
      <c r="H503" s="111">
        <v>79.2</v>
      </c>
      <c r="I503" s="111">
        <f t="shared" si="14"/>
        <v>99</v>
      </c>
      <c r="J503">
        <f>SUM('[1]ведомствен.2014'!G851)</f>
        <v>80</v>
      </c>
      <c r="K503">
        <f>SUM('[1]ведомствен.2014'!H851)</f>
        <v>79.2</v>
      </c>
      <c r="M503" s="112">
        <f t="shared" si="15"/>
        <v>0</v>
      </c>
    </row>
    <row r="504" spans="1:13" ht="14.25">
      <c r="A504" s="106" t="s">
        <v>1284</v>
      </c>
      <c r="B504" s="107"/>
      <c r="C504" s="118" t="s">
        <v>980</v>
      </c>
      <c r="D504" s="119" t="s">
        <v>859</v>
      </c>
      <c r="E504" s="119" t="s">
        <v>1285</v>
      </c>
      <c r="F504" s="114"/>
      <c r="G504" s="111">
        <f>SUM(G505)</f>
        <v>43198.49999999999</v>
      </c>
      <c r="H504" s="111">
        <f>SUM(H505)</f>
        <v>43077</v>
      </c>
      <c r="I504" s="111">
        <f t="shared" si="14"/>
        <v>99.71874023403592</v>
      </c>
      <c r="J504"/>
      <c r="M504" s="112">
        <f t="shared" si="15"/>
        <v>43077</v>
      </c>
    </row>
    <row r="505" spans="1:13" ht="28.5">
      <c r="A505" s="106" t="s">
        <v>952</v>
      </c>
      <c r="B505" s="138"/>
      <c r="C505" s="118" t="s">
        <v>980</v>
      </c>
      <c r="D505" s="119" t="s">
        <v>859</v>
      </c>
      <c r="E505" s="119" t="s">
        <v>1286</v>
      </c>
      <c r="F505" s="114"/>
      <c r="G505" s="111">
        <f>SUM(G506:G508)</f>
        <v>43198.49999999999</v>
      </c>
      <c r="H505" s="111">
        <f>SUM(H506:H508)</f>
        <v>43077</v>
      </c>
      <c r="I505" s="111">
        <f t="shared" si="14"/>
        <v>99.71874023403592</v>
      </c>
      <c r="J505"/>
      <c r="M505" s="112">
        <f t="shared" si="15"/>
        <v>43077</v>
      </c>
    </row>
    <row r="506" spans="1:13" ht="42.75">
      <c r="A506" s="106" t="s">
        <v>866</v>
      </c>
      <c r="B506" s="107"/>
      <c r="C506" s="118" t="s">
        <v>980</v>
      </c>
      <c r="D506" s="119" t="s">
        <v>859</v>
      </c>
      <c r="E506" s="119" t="s">
        <v>1286</v>
      </c>
      <c r="F506" s="110" t="s">
        <v>867</v>
      </c>
      <c r="G506" s="111">
        <v>37991.2</v>
      </c>
      <c r="H506" s="111">
        <v>37869.5</v>
      </c>
      <c r="I506" s="111">
        <f t="shared" si="14"/>
        <v>99.67966265872099</v>
      </c>
      <c r="J506">
        <f>SUM('[1]ведомствен.2014'!G854)</f>
        <v>37991.2</v>
      </c>
      <c r="K506">
        <f>SUM('[1]ведомствен.2014'!H854)</f>
        <v>37869.5</v>
      </c>
      <c r="M506" s="112">
        <f t="shared" si="15"/>
        <v>0</v>
      </c>
    </row>
    <row r="507" spans="1:13" ht="14.25">
      <c r="A507" s="106" t="s">
        <v>873</v>
      </c>
      <c r="B507" s="107"/>
      <c r="C507" s="118" t="s">
        <v>980</v>
      </c>
      <c r="D507" s="119" t="s">
        <v>859</v>
      </c>
      <c r="E507" s="119" t="s">
        <v>1286</v>
      </c>
      <c r="F507" s="110" t="s">
        <v>874</v>
      </c>
      <c r="G507" s="115">
        <v>4673.6</v>
      </c>
      <c r="H507" s="115">
        <v>4673.8</v>
      </c>
      <c r="I507" s="111">
        <f t="shared" si="14"/>
        <v>100.00427935638481</v>
      </c>
      <c r="J507">
        <f>SUM('[1]ведомствен.2014'!G855)</f>
        <v>4673.6</v>
      </c>
      <c r="K507">
        <f>SUM('[1]ведомствен.2014'!H855)</f>
        <v>4673.8</v>
      </c>
      <c r="M507" s="112">
        <f t="shared" si="15"/>
        <v>0</v>
      </c>
    </row>
    <row r="508" spans="1:13" ht="14.25">
      <c r="A508" s="106" t="s">
        <v>912</v>
      </c>
      <c r="B508" s="107"/>
      <c r="C508" s="118" t="s">
        <v>980</v>
      </c>
      <c r="D508" s="119" t="s">
        <v>859</v>
      </c>
      <c r="E508" s="119" t="s">
        <v>1286</v>
      </c>
      <c r="F508" s="114" t="s">
        <v>913</v>
      </c>
      <c r="G508" s="111">
        <v>533.7</v>
      </c>
      <c r="H508" s="111">
        <v>533.7</v>
      </c>
      <c r="I508" s="111">
        <f t="shared" si="14"/>
        <v>100</v>
      </c>
      <c r="J508">
        <f>SUM('[1]ведомствен.2014'!G856)</f>
        <v>533.7</v>
      </c>
      <c r="K508">
        <f>SUM('[1]ведомствен.2014'!H856)</f>
        <v>533.7</v>
      </c>
      <c r="M508" s="112">
        <f t="shared" si="15"/>
        <v>0</v>
      </c>
    </row>
    <row r="509" spans="1:13" ht="42.75" hidden="1">
      <c r="A509" s="145" t="s">
        <v>1287</v>
      </c>
      <c r="B509" s="217"/>
      <c r="C509" s="118" t="s">
        <v>980</v>
      </c>
      <c r="D509" s="119" t="s">
        <v>859</v>
      </c>
      <c r="E509" s="119" t="s">
        <v>1288</v>
      </c>
      <c r="F509" s="122"/>
      <c r="G509" s="111">
        <f>SUM(G510)</f>
        <v>0</v>
      </c>
      <c r="H509" s="111">
        <f>SUM(H510)</f>
        <v>0</v>
      </c>
      <c r="I509" s="111" t="e">
        <f t="shared" si="14"/>
        <v>#DIV/0!</v>
      </c>
      <c r="J509"/>
      <c r="M509" s="112">
        <f t="shared" si="15"/>
        <v>0</v>
      </c>
    </row>
    <row r="510" spans="1:13" ht="15" hidden="1">
      <c r="A510" s="145" t="s">
        <v>1248</v>
      </c>
      <c r="B510" s="217"/>
      <c r="C510" s="118" t="s">
        <v>980</v>
      </c>
      <c r="D510" s="119" t="s">
        <v>859</v>
      </c>
      <c r="E510" s="119" t="s">
        <v>1288</v>
      </c>
      <c r="F510" s="122" t="s">
        <v>1234</v>
      </c>
      <c r="G510" s="111"/>
      <c r="H510" s="111"/>
      <c r="I510" s="111" t="e">
        <f t="shared" si="14"/>
        <v>#DIV/0!</v>
      </c>
      <c r="J510"/>
      <c r="M510" s="112">
        <f t="shared" si="15"/>
        <v>0</v>
      </c>
    </row>
    <row r="511" spans="1:13" ht="28.5" hidden="1">
      <c r="A511" s="145" t="s">
        <v>1289</v>
      </c>
      <c r="B511" s="217"/>
      <c r="C511" s="118" t="s">
        <v>980</v>
      </c>
      <c r="D511" s="119" t="s">
        <v>859</v>
      </c>
      <c r="E511" s="119" t="s">
        <v>1290</v>
      </c>
      <c r="F511" s="122"/>
      <c r="G511" s="111">
        <f>SUM(G514+G512)</f>
        <v>0</v>
      </c>
      <c r="H511" s="111">
        <f>SUM(H514+H512)</f>
        <v>0</v>
      </c>
      <c r="I511" s="111" t="e">
        <f t="shared" si="14"/>
        <v>#DIV/0!</v>
      </c>
      <c r="J511"/>
      <c r="M511" s="112">
        <f t="shared" si="15"/>
        <v>0</v>
      </c>
    </row>
    <row r="512" spans="1:13" ht="15" hidden="1">
      <c r="A512" s="145" t="s">
        <v>1233</v>
      </c>
      <c r="B512" s="217"/>
      <c r="C512" s="118" t="s">
        <v>980</v>
      </c>
      <c r="D512" s="119" t="s">
        <v>859</v>
      </c>
      <c r="E512" s="119" t="s">
        <v>1290</v>
      </c>
      <c r="F512" s="122" t="s">
        <v>1234</v>
      </c>
      <c r="G512" s="111"/>
      <c r="H512" s="111"/>
      <c r="I512" s="111" t="e">
        <f t="shared" si="14"/>
        <v>#DIV/0!</v>
      </c>
      <c r="J512"/>
      <c r="M512" s="112">
        <f t="shared" si="15"/>
        <v>0</v>
      </c>
    </row>
    <row r="513" spans="1:13" ht="42.75" hidden="1">
      <c r="A513" s="145" t="s">
        <v>1291</v>
      </c>
      <c r="B513" s="217"/>
      <c r="C513" s="118" t="s">
        <v>980</v>
      </c>
      <c r="D513" s="119" t="s">
        <v>859</v>
      </c>
      <c r="E513" s="119" t="s">
        <v>1292</v>
      </c>
      <c r="F513" s="122"/>
      <c r="G513" s="111">
        <f>SUM(G514)</f>
        <v>0</v>
      </c>
      <c r="H513" s="111">
        <f>SUM(H514)</f>
        <v>0</v>
      </c>
      <c r="I513" s="111" t="e">
        <f t="shared" si="14"/>
        <v>#DIV/0!</v>
      </c>
      <c r="J513"/>
      <c r="M513" s="112">
        <f t="shared" si="15"/>
        <v>0</v>
      </c>
    </row>
    <row r="514" spans="1:13" ht="15" hidden="1">
      <c r="A514" s="145" t="s">
        <v>1233</v>
      </c>
      <c r="B514" s="217"/>
      <c r="C514" s="118" t="s">
        <v>980</v>
      </c>
      <c r="D514" s="119" t="s">
        <v>859</v>
      </c>
      <c r="E514" s="119" t="s">
        <v>1292</v>
      </c>
      <c r="F514" s="122" t="s">
        <v>1234</v>
      </c>
      <c r="G514" s="111"/>
      <c r="H514" s="111"/>
      <c r="I514" s="111" t="e">
        <f t="shared" si="14"/>
        <v>#DIV/0!</v>
      </c>
      <c r="J514"/>
      <c r="M514" s="112">
        <f t="shared" si="15"/>
        <v>0</v>
      </c>
    </row>
    <row r="515" spans="1:13" ht="15" hidden="1">
      <c r="A515" s="145" t="s">
        <v>1091</v>
      </c>
      <c r="B515" s="138"/>
      <c r="C515" s="118" t="s">
        <v>980</v>
      </c>
      <c r="D515" s="119" t="s">
        <v>859</v>
      </c>
      <c r="E515" s="119" t="s">
        <v>975</v>
      </c>
      <c r="F515" s="114"/>
      <c r="G515" s="111">
        <f>SUM(G516)</f>
        <v>0</v>
      </c>
      <c r="H515" s="111">
        <f>SUM(H516)</f>
        <v>0</v>
      </c>
      <c r="I515" s="111" t="e">
        <f t="shared" si="14"/>
        <v>#DIV/0!</v>
      </c>
      <c r="J515"/>
      <c r="M515" s="112">
        <f t="shared" si="15"/>
        <v>0</v>
      </c>
    </row>
    <row r="516" spans="1:13" ht="42.75" hidden="1">
      <c r="A516" s="106" t="s">
        <v>1293</v>
      </c>
      <c r="B516" s="138"/>
      <c r="C516" s="118" t="s">
        <v>980</v>
      </c>
      <c r="D516" s="119" t="s">
        <v>859</v>
      </c>
      <c r="E516" s="119" t="s">
        <v>1093</v>
      </c>
      <c r="F516" s="114"/>
      <c r="G516" s="111">
        <f>SUM(G517:G518)</f>
        <v>0</v>
      </c>
      <c r="H516" s="111">
        <f>SUM(H517:H518)</f>
        <v>0</v>
      </c>
      <c r="I516" s="111" t="e">
        <f t="shared" si="14"/>
        <v>#DIV/0!</v>
      </c>
      <c r="J516"/>
      <c r="M516" s="112">
        <f t="shared" si="15"/>
        <v>0</v>
      </c>
    </row>
    <row r="517" spans="1:13" ht="15" hidden="1">
      <c r="A517" s="145" t="s">
        <v>1248</v>
      </c>
      <c r="B517" s="138"/>
      <c r="C517" s="118" t="s">
        <v>980</v>
      </c>
      <c r="D517" s="119" t="s">
        <v>859</v>
      </c>
      <c r="E517" s="119" t="s">
        <v>1093</v>
      </c>
      <c r="F517" s="114" t="s">
        <v>1234</v>
      </c>
      <c r="G517" s="111"/>
      <c r="H517" s="111"/>
      <c r="I517" s="111" t="e">
        <f t="shared" si="14"/>
        <v>#DIV/0!</v>
      </c>
      <c r="J517"/>
      <c r="M517" s="112">
        <f t="shared" si="15"/>
        <v>0</v>
      </c>
    </row>
    <row r="518" spans="1:13" ht="28.5" hidden="1">
      <c r="A518" s="145" t="s">
        <v>1270</v>
      </c>
      <c r="B518" s="138"/>
      <c r="C518" s="118" t="s">
        <v>980</v>
      </c>
      <c r="D518" s="119" t="s">
        <v>859</v>
      </c>
      <c r="E518" s="119" t="s">
        <v>1093</v>
      </c>
      <c r="F518" s="114" t="s">
        <v>1203</v>
      </c>
      <c r="G518" s="111"/>
      <c r="H518" s="111"/>
      <c r="I518" s="111" t="e">
        <f t="shared" si="14"/>
        <v>#DIV/0!</v>
      </c>
      <c r="J518"/>
      <c r="M518" s="112">
        <f t="shared" si="15"/>
        <v>0</v>
      </c>
    </row>
    <row r="519" spans="1:13" ht="15">
      <c r="A519" s="120" t="s">
        <v>1294</v>
      </c>
      <c r="B519" s="138"/>
      <c r="C519" s="118" t="s">
        <v>980</v>
      </c>
      <c r="D519" s="119" t="s">
        <v>880</v>
      </c>
      <c r="E519" s="119"/>
      <c r="F519" s="114"/>
      <c r="G519" s="111">
        <f>SUM(G523+G528+G521)</f>
        <v>8152.5</v>
      </c>
      <c r="H519" s="111">
        <f>SUM(H523+H528+H521)</f>
        <v>8152.5</v>
      </c>
      <c r="I519" s="111">
        <f t="shared" si="14"/>
        <v>100</v>
      </c>
      <c r="K519" s="75"/>
      <c r="M519" s="112">
        <f t="shared" si="15"/>
        <v>8152.5</v>
      </c>
    </row>
    <row r="520" spans="1:13" ht="15" hidden="1">
      <c r="A520" s="106" t="s">
        <v>908</v>
      </c>
      <c r="B520" s="138"/>
      <c r="C520" s="118" t="s">
        <v>980</v>
      </c>
      <c r="D520" s="119" t="s">
        <v>880</v>
      </c>
      <c r="E520" s="119" t="s">
        <v>949</v>
      </c>
      <c r="F520" s="114"/>
      <c r="G520" s="111">
        <f>SUM(G521)</f>
        <v>0</v>
      </c>
      <c r="H520" s="111">
        <f>SUM(H521)</f>
        <v>0</v>
      </c>
      <c r="I520" s="111" t="e">
        <f t="shared" si="14"/>
        <v>#DIV/0!</v>
      </c>
      <c r="J520"/>
      <c r="M520" s="112">
        <f t="shared" si="15"/>
        <v>0</v>
      </c>
    </row>
    <row r="521" spans="1:13" ht="15" hidden="1">
      <c r="A521" s="106" t="s">
        <v>910</v>
      </c>
      <c r="B521" s="138"/>
      <c r="C521" s="118" t="s">
        <v>980</v>
      </c>
      <c r="D521" s="119" t="s">
        <v>880</v>
      </c>
      <c r="E521" s="119" t="s">
        <v>1232</v>
      </c>
      <c r="F521" s="114"/>
      <c r="G521" s="111">
        <f>SUM(G522)</f>
        <v>0</v>
      </c>
      <c r="H521" s="111">
        <f>SUM(H522)</f>
        <v>0</v>
      </c>
      <c r="I521" s="111" t="e">
        <f t="shared" si="14"/>
        <v>#DIV/0!</v>
      </c>
      <c r="J521"/>
      <c r="M521" s="112">
        <f t="shared" si="15"/>
        <v>0</v>
      </c>
    </row>
    <row r="522" spans="1:13" ht="42.75" hidden="1">
      <c r="A522" s="106" t="s">
        <v>1295</v>
      </c>
      <c r="B522" s="138"/>
      <c r="C522" s="118" t="s">
        <v>980</v>
      </c>
      <c r="D522" s="119" t="s">
        <v>880</v>
      </c>
      <c r="E522" s="119" t="s">
        <v>1232</v>
      </c>
      <c r="F522" s="114" t="s">
        <v>1296</v>
      </c>
      <c r="G522" s="111"/>
      <c r="H522" s="111"/>
      <c r="I522" s="111" t="e">
        <f t="shared" si="14"/>
        <v>#DIV/0!</v>
      </c>
      <c r="J522"/>
      <c r="M522" s="112">
        <f t="shared" si="15"/>
        <v>0</v>
      </c>
    </row>
    <row r="523" spans="1:13" ht="57">
      <c r="A523" s="120" t="s">
        <v>1260</v>
      </c>
      <c r="B523" s="138"/>
      <c r="C523" s="118" t="s">
        <v>980</v>
      </c>
      <c r="D523" s="119" t="s">
        <v>880</v>
      </c>
      <c r="E523" s="119" t="s">
        <v>1261</v>
      </c>
      <c r="F523" s="114"/>
      <c r="G523" s="111">
        <f>SUM(G524)</f>
        <v>6952.5</v>
      </c>
      <c r="H523" s="111">
        <f>SUM(H524)</f>
        <v>6952.5</v>
      </c>
      <c r="I523" s="111">
        <f t="shared" si="14"/>
        <v>100</v>
      </c>
      <c r="J523"/>
      <c r="M523" s="112">
        <f t="shared" si="15"/>
        <v>6952.5</v>
      </c>
    </row>
    <row r="524" spans="1:13" ht="28.5">
      <c r="A524" s="106" t="s">
        <v>952</v>
      </c>
      <c r="B524" s="138"/>
      <c r="C524" s="118" t="s">
        <v>980</v>
      </c>
      <c r="D524" s="119" t="s">
        <v>880</v>
      </c>
      <c r="E524" s="119" t="s">
        <v>1262</v>
      </c>
      <c r="F524" s="114"/>
      <c r="G524" s="111">
        <f>SUM(G525:G527)</f>
        <v>6952.5</v>
      </c>
      <c r="H524" s="111">
        <f>SUM(H525:H527)</f>
        <v>6952.5</v>
      </c>
      <c r="I524" s="111">
        <f t="shared" si="14"/>
        <v>100</v>
      </c>
      <c r="J524"/>
      <c r="M524" s="112">
        <f t="shared" si="15"/>
        <v>6952.5</v>
      </c>
    </row>
    <row r="525" spans="1:13" ht="42.75">
      <c r="A525" s="106" t="s">
        <v>866</v>
      </c>
      <c r="B525" s="217"/>
      <c r="C525" s="118" t="s">
        <v>980</v>
      </c>
      <c r="D525" s="119" t="s">
        <v>880</v>
      </c>
      <c r="E525" s="119" t="s">
        <v>1262</v>
      </c>
      <c r="F525" s="122" t="s">
        <v>867</v>
      </c>
      <c r="G525" s="111">
        <v>6338.1</v>
      </c>
      <c r="H525" s="111">
        <v>6338.1</v>
      </c>
      <c r="I525" s="111">
        <f t="shared" si="14"/>
        <v>100</v>
      </c>
      <c r="J525">
        <f>SUM('[1]ведомствен.2014'!G873)</f>
        <v>6338.1</v>
      </c>
      <c r="K525">
        <f>SUM('[1]ведомствен.2014'!H873)</f>
        <v>6338.1</v>
      </c>
      <c r="M525" s="112">
        <f t="shared" si="15"/>
        <v>0</v>
      </c>
    </row>
    <row r="526" spans="1:13" ht="15">
      <c r="A526" s="106" t="s">
        <v>873</v>
      </c>
      <c r="B526" s="217"/>
      <c r="C526" s="118" t="s">
        <v>980</v>
      </c>
      <c r="D526" s="119" t="s">
        <v>880</v>
      </c>
      <c r="E526" s="119" t="s">
        <v>1262</v>
      </c>
      <c r="F526" s="122" t="s">
        <v>874</v>
      </c>
      <c r="G526" s="111">
        <v>610</v>
      </c>
      <c r="H526" s="111">
        <v>610</v>
      </c>
      <c r="I526" s="111">
        <f t="shared" si="14"/>
        <v>100</v>
      </c>
      <c r="J526">
        <f>SUM('[1]ведомствен.2014'!G874)</f>
        <v>610</v>
      </c>
      <c r="K526">
        <f>SUM('[1]ведомствен.2014'!H874)</f>
        <v>610</v>
      </c>
      <c r="M526" s="112">
        <f t="shared" si="15"/>
        <v>0</v>
      </c>
    </row>
    <row r="527" spans="1:13" ht="15">
      <c r="A527" s="106" t="s">
        <v>912</v>
      </c>
      <c r="B527" s="217"/>
      <c r="C527" s="118" t="s">
        <v>980</v>
      </c>
      <c r="D527" s="119" t="s">
        <v>880</v>
      </c>
      <c r="E527" s="119" t="s">
        <v>1262</v>
      </c>
      <c r="F527" s="122" t="s">
        <v>913</v>
      </c>
      <c r="G527" s="111">
        <v>4.4</v>
      </c>
      <c r="H527" s="111">
        <v>4.4</v>
      </c>
      <c r="I527" s="111">
        <f aca="true" t="shared" si="16" ref="I527:I590">SUM(H527/G527)*100</f>
        <v>100</v>
      </c>
      <c r="J527">
        <f>SUM('[1]ведомствен.2014'!G875)</f>
        <v>4.4</v>
      </c>
      <c r="K527">
        <f>SUM('[1]ведомствен.2014'!H875)</f>
        <v>4.4</v>
      </c>
      <c r="M527" s="112">
        <f t="shared" si="15"/>
        <v>0</v>
      </c>
    </row>
    <row r="528" spans="1:13" ht="15">
      <c r="A528" s="175" t="s">
        <v>1115</v>
      </c>
      <c r="B528" s="138"/>
      <c r="C528" s="118" t="s">
        <v>980</v>
      </c>
      <c r="D528" s="119" t="s">
        <v>880</v>
      </c>
      <c r="E528" s="119" t="s">
        <v>975</v>
      </c>
      <c r="F528" s="114"/>
      <c r="G528" s="111">
        <f>SUM(G531)+G534+G529</f>
        <v>1200</v>
      </c>
      <c r="H528" s="111">
        <f>SUM(H531)+H534+H529</f>
        <v>1200</v>
      </c>
      <c r="I528" s="111">
        <f t="shared" si="16"/>
        <v>100</v>
      </c>
      <c r="J528"/>
      <c r="M528" s="112">
        <f t="shared" si="15"/>
        <v>1200</v>
      </c>
    </row>
    <row r="529" spans="1:13" ht="42.75" hidden="1">
      <c r="A529" s="106" t="s">
        <v>1293</v>
      </c>
      <c r="B529" s="138"/>
      <c r="C529" s="118" t="s">
        <v>980</v>
      </c>
      <c r="D529" s="119" t="s">
        <v>880</v>
      </c>
      <c r="E529" s="119" t="s">
        <v>1093</v>
      </c>
      <c r="F529" s="114"/>
      <c r="G529" s="111">
        <f>SUM(G530)</f>
        <v>0</v>
      </c>
      <c r="H529" s="111">
        <f>SUM(H530)</f>
        <v>0</v>
      </c>
      <c r="I529" s="111" t="e">
        <f t="shared" si="16"/>
        <v>#DIV/0!</v>
      </c>
      <c r="K529" s="75"/>
      <c r="M529" s="112">
        <f t="shared" si="15"/>
        <v>0</v>
      </c>
    </row>
    <row r="530" spans="1:13" ht="15" hidden="1">
      <c r="A530" s="145" t="s">
        <v>1248</v>
      </c>
      <c r="B530" s="138"/>
      <c r="C530" s="118" t="s">
        <v>980</v>
      </c>
      <c r="D530" s="119" t="s">
        <v>880</v>
      </c>
      <c r="E530" s="119" t="s">
        <v>1093</v>
      </c>
      <c r="F530" s="114" t="s">
        <v>1234</v>
      </c>
      <c r="G530" s="111"/>
      <c r="H530" s="111"/>
      <c r="I530" s="111" t="e">
        <f t="shared" si="16"/>
        <v>#DIV/0!</v>
      </c>
      <c r="K530" s="75"/>
      <c r="M530" s="112">
        <f t="shared" si="15"/>
        <v>0</v>
      </c>
    </row>
    <row r="531" spans="1:13" s="252" customFormat="1" ht="28.5" hidden="1">
      <c r="A531" s="106" t="s">
        <v>1297</v>
      </c>
      <c r="B531" s="138"/>
      <c r="C531" s="118" t="s">
        <v>980</v>
      </c>
      <c r="D531" s="119" t="s">
        <v>880</v>
      </c>
      <c r="E531" s="119" t="s">
        <v>1298</v>
      </c>
      <c r="F531" s="114"/>
      <c r="G531" s="111">
        <f>SUM(G532:G533)</f>
        <v>0</v>
      </c>
      <c r="H531" s="111">
        <f>SUM(H532:H533)</f>
        <v>0</v>
      </c>
      <c r="I531" s="111" t="e">
        <f t="shared" si="16"/>
        <v>#DIV/0!</v>
      </c>
      <c r="M531" s="112">
        <f t="shared" si="15"/>
        <v>0</v>
      </c>
    </row>
    <row r="532" spans="1:13" ht="57" hidden="1">
      <c r="A532" s="145" t="s">
        <v>1299</v>
      </c>
      <c r="B532" s="138"/>
      <c r="C532" s="118" t="s">
        <v>980</v>
      </c>
      <c r="D532" s="119" t="s">
        <v>880</v>
      </c>
      <c r="E532" s="119" t="s">
        <v>1298</v>
      </c>
      <c r="F532" s="114" t="s">
        <v>1296</v>
      </c>
      <c r="G532" s="111"/>
      <c r="H532" s="111"/>
      <c r="I532" s="111" t="e">
        <f t="shared" si="16"/>
        <v>#DIV/0!</v>
      </c>
      <c r="J532"/>
      <c r="M532" s="112">
        <f t="shared" si="15"/>
        <v>0</v>
      </c>
    </row>
    <row r="533" spans="1:13" ht="28.5" hidden="1">
      <c r="A533" s="106" t="s">
        <v>936</v>
      </c>
      <c r="B533" s="138"/>
      <c r="C533" s="118" t="s">
        <v>980</v>
      </c>
      <c r="D533" s="119" t="s">
        <v>880</v>
      </c>
      <c r="E533" s="119" t="s">
        <v>1298</v>
      </c>
      <c r="F533" s="114" t="s">
        <v>1203</v>
      </c>
      <c r="G533" s="111"/>
      <c r="H533" s="111"/>
      <c r="I533" s="111" t="e">
        <f t="shared" si="16"/>
        <v>#DIV/0!</v>
      </c>
      <c r="J533"/>
      <c r="M533" s="112">
        <f t="shared" si="15"/>
        <v>0</v>
      </c>
    </row>
    <row r="534" spans="1:13" ht="15">
      <c r="A534" s="106" t="s">
        <v>1300</v>
      </c>
      <c r="B534" s="138"/>
      <c r="C534" s="118" t="s">
        <v>980</v>
      </c>
      <c r="D534" s="119" t="s">
        <v>880</v>
      </c>
      <c r="E534" s="119" t="s">
        <v>1301</v>
      </c>
      <c r="F534" s="114"/>
      <c r="G534" s="111">
        <f>SUM(G535:G537)</f>
        <v>1200</v>
      </c>
      <c r="H534" s="111">
        <f>SUM(H535:H537)</f>
        <v>1200</v>
      </c>
      <c r="I534" s="111">
        <f t="shared" si="16"/>
        <v>100</v>
      </c>
      <c r="J534"/>
      <c r="M534" s="112">
        <f t="shared" si="15"/>
        <v>1200</v>
      </c>
    </row>
    <row r="535" spans="1:13" s="104" customFormat="1" ht="42.75">
      <c r="A535" s="106" t="s">
        <v>866</v>
      </c>
      <c r="B535" s="138"/>
      <c r="C535" s="118" t="s">
        <v>980</v>
      </c>
      <c r="D535" s="119" t="s">
        <v>880</v>
      </c>
      <c r="E535" s="119" t="s">
        <v>1301</v>
      </c>
      <c r="F535" s="114" t="s">
        <v>867</v>
      </c>
      <c r="G535" s="111">
        <v>200</v>
      </c>
      <c r="H535" s="111">
        <v>200</v>
      </c>
      <c r="I535" s="111">
        <f t="shared" si="16"/>
        <v>100</v>
      </c>
      <c r="J535">
        <f>SUM('[1]ведомствен.2014'!G883)</f>
        <v>200</v>
      </c>
      <c r="K535">
        <f>SUM('[1]ведомствен.2014'!H883)</f>
        <v>200</v>
      </c>
      <c r="M535" s="112">
        <f>SUM(H535-K535)</f>
        <v>0</v>
      </c>
    </row>
    <row r="536" spans="1:13" ht="15">
      <c r="A536" s="106" t="s">
        <v>873</v>
      </c>
      <c r="B536" s="138"/>
      <c r="C536" s="118" t="s">
        <v>980</v>
      </c>
      <c r="D536" s="119" t="s">
        <v>880</v>
      </c>
      <c r="E536" s="119" t="s">
        <v>1301</v>
      </c>
      <c r="F536" s="114" t="s">
        <v>874</v>
      </c>
      <c r="G536" s="111">
        <v>1000</v>
      </c>
      <c r="H536" s="111">
        <v>1000</v>
      </c>
      <c r="I536" s="111">
        <f t="shared" si="16"/>
        <v>100</v>
      </c>
      <c r="J536">
        <f>SUM('[1]ведомствен.2014'!G884)</f>
        <v>1000</v>
      </c>
      <c r="K536">
        <f>SUM('[1]ведомствен.2014'!H884)</f>
        <v>1000</v>
      </c>
      <c r="M536" s="112">
        <f>SUM(H536-K536)</f>
        <v>0</v>
      </c>
    </row>
    <row r="537" spans="1:10" ht="15" hidden="1">
      <c r="A537" s="106" t="s">
        <v>912</v>
      </c>
      <c r="B537" s="138"/>
      <c r="C537" s="118" t="s">
        <v>980</v>
      </c>
      <c r="D537" s="119" t="s">
        <v>880</v>
      </c>
      <c r="E537" s="119" t="s">
        <v>1301</v>
      </c>
      <c r="F537" s="114" t="s">
        <v>913</v>
      </c>
      <c r="G537" s="111"/>
      <c r="H537" s="111"/>
      <c r="I537" s="111" t="e">
        <f t="shared" si="16"/>
        <v>#DIV/0!</v>
      </c>
      <c r="J537"/>
    </row>
    <row r="538" spans="1:10" ht="28.5" hidden="1">
      <c r="A538" s="106" t="s">
        <v>936</v>
      </c>
      <c r="B538" s="138"/>
      <c r="C538" s="118" t="s">
        <v>980</v>
      </c>
      <c r="D538" s="119" t="s">
        <v>880</v>
      </c>
      <c r="E538" s="119" t="s">
        <v>1301</v>
      </c>
      <c r="F538" s="114" t="s">
        <v>1203</v>
      </c>
      <c r="G538" s="111"/>
      <c r="H538" s="111"/>
      <c r="I538" s="111" t="e">
        <f t="shared" si="16"/>
        <v>#DIV/0!</v>
      </c>
      <c r="J538"/>
    </row>
    <row r="539" spans="1:10" ht="42.75" hidden="1">
      <c r="A539" s="106" t="s">
        <v>866</v>
      </c>
      <c r="B539" s="138"/>
      <c r="C539" s="118" t="s">
        <v>980</v>
      </c>
      <c r="D539" s="119" t="s">
        <v>880</v>
      </c>
      <c r="E539" s="119" t="s">
        <v>1301</v>
      </c>
      <c r="F539" s="114" t="s">
        <v>867</v>
      </c>
      <c r="G539" s="111"/>
      <c r="H539" s="111"/>
      <c r="I539" s="111" t="e">
        <f t="shared" si="16"/>
        <v>#DIV/0!</v>
      </c>
      <c r="J539"/>
    </row>
    <row r="540" spans="1:10" ht="15" hidden="1">
      <c r="A540" s="106" t="s">
        <v>873</v>
      </c>
      <c r="B540" s="138"/>
      <c r="C540" s="118" t="s">
        <v>980</v>
      </c>
      <c r="D540" s="119" t="s">
        <v>880</v>
      </c>
      <c r="E540" s="119" t="s">
        <v>1301</v>
      </c>
      <c r="F540" s="114" t="s">
        <v>874</v>
      </c>
      <c r="G540" s="111"/>
      <c r="H540" s="111"/>
      <c r="I540" s="111" t="e">
        <f t="shared" si="16"/>
        <v>#DIV/0!</v>
      </c>
      <c r="J540"/>
    </row>
    <row r="541" spans="1:13" ht="15">
      <c r="A541" s="137" t="s">
        <v>1302</v>
      </c>
      <c r="B541" s="138"/>
      <c r="C541" s="139" t="s">
        <v>947</v>
      </c>
      <c r="D541" s="140"/>
      <c r="E541" s="140"/>
      <c r="F541" s="141"/>
      <c r="G541" s="142">
        <f>SUM(G542+G559+G589+G600)+G584</f>
        <v>71295.9</v>
      </c>
      <c r="H541" s="142">
        <f>SUM(H542+H559+H589+H600)+H584</f>
        <v>71026.8</v>
      </c>
      <c r="I541" s="143">
        <f t="shared" si="16"/>
        <v>99.62255894097697</v>
      </c>
      <c r="J541"/>
      <c r="L541">
        <f>SUM('[1]ведомствен.2014'!G893)</f>
        <v>71295.9</v>
      </c>
      <c r="M541">
        <f>SUM('[1]ведомствен.2014'!H893)</f>
        <v>71026.8</v>
      </c>
    </row>
    <row r="542" spans="1:12" ht="14.25">
      <c r="A542" s="106" t="s">
        <v>1303</v>
      </c>
      <c r="B542" s="107"/>
      <c r="C542" s="118" t="s">
        <v>947</v>
      </c>
      <c r="D542" s="119" t="s">
        <v>859</v>
      </c>
      <c r="E542" s="119"/>
      <c r="F542" s="114"/>
      <c r="G542" s="111">
        <f>SUM(G547)+G543+G545</f>
        <v>9184.7</v>
      </c>
      <c r="H542" s="111">
        <f>SUM(H547)+H543+H545+H557</f>
        <v>9091.7</v>
      </c>
      <c r="I542" s="111">
        <f t="shared" si="16"/>
        <v>98.98744651431186</v>
      </c>
      <c r="J542"/>
      <c r="L542" s="75">
        <f>SUM(L541-K541)</f>
        <v>71295.9</v>
      </c>
    </row>
    <row r="543" spans="1:12" ht="14.25">
      <c r="A543" s="124" t="s">
        <v>910</v>
      </c>
      <c r="B543" s="127"/>
      <c r="C543" s="118" t="s">
        <v>947</v>
      </c>
      <c r="D543" s="119" t="s">
        <v>859</v>
      </c>
      <c r="E543" s="109" t="s">
        <v>911</v>
      </c>
      <c r="F543" s="114"/>
      <c r="G543" s="126">
        <f>SUM(G544)</f>
        <v>930.2</v>
      </c>
      <c r="H543" s="126">
        <f>SUM(H544)</f>
        <v>930.1</v>
      </c>
      <c r="I543" s="111">
        <f t="shared" si="16"/>
        <v>99.98924962373682</v>
      </c>
      <c r="J543"/>
      <c r="L543" s="75"/>
    </row>
    <row r="544" spans="1:13" ht="28.5">
      <c r="A544" s="175" t="s">
        <v>1174</v>
      </c>
      <c r="B544" s="127"/>
      <c r="C544" s="118" t="s">
        <v>947</v>
      </c>
      <c r="D544" s="119" t="s">
        <v>859</v>
      </c>
      <c r="E544" s="109" t="s">
        <v>911</v>
      </c>
      <c r="F544" s="114" t="s">
        <v>935</v>
      </c>
      <c r="G544" s="126">
        <v>930.2</v>
      </c>
      <c r="H544" s="126">
        <v>930.1</v>
      </c>
      <c r="I544" s="111">
        <f t="shared" si="16"/>
        <v>99.98924962373682</v>
      </c>
      <c r="J544">
        <f>SUM('[1]ведомствен.2014'!G896)</f>
        <v>930.2</v>
      </c>
      <c r="K544">
        <f>SUM('[1]ведомствен.2014'!H896)</f>
        <v>930.1</v>
      </c>
      <c r="L544" s="75"/>
      <c r="M544" s="89">
        <f>SUM(K544-H544)</f>
        <v>0</v>
      </c>
    </row>
    <row r="545" spans="1:13" ht="28.5">
      <c r="A545" s="151" t="s">
        <v>950</v>
      </c>
      <c r="B545" s="152"/>
      <c r="C545" s="118" t="s">
        <v>947</v>
      </c>
      <c r="D545" s="119" t="s">
        <v>859</v>
      </c>
      <c r="E545" s="131" t="s">
        <v>951</v>
      </c>
      <c r="F545" s="135"/>
      <c r="G545" s="153">
        <f>SUM(G546)</f>
        <v>836.9</v>
      </c>
      <c r="H545" s="153">
        <f>SUM(H546)</f>
        <v>0</v>
      </c>
      <c r="I545" s="111">
        <f t="shared" si="16"/>
        <v>0</v>
      </c>
      <c r="J545"/>
      <c r="L545" s="75"/>
      <c r="M545" s="89">
        <f aca="true" t="shared" si="17" ref="M545:M608">SUM(K545-H545)</f>
        <v>0</v>
      </c>
    </row>
    <row r="546" spans="1:13" ht="28.5">
      <c r="A546" s="175" t="s">
        <v>1174</v>
      </c>
      <c r="B546" s="152"/>
      <c r="C546" s="118" t="s">
        <v>947</v>
      </c>
      <c r="D546" s="119" t="s">
        <v>859</v>
      </c>
      <c r="E546" s="131" t="s">
        <v>951</v>
      </c>
      <c r="F546" s="135" t="s">
        <v>935</v>
      </c>
      <c r="G546" s="153">
        <v>836.9</v>
      </c>
      <c r="H546" s="153"/>
      <c r="I546" s="111">
        <f t="shared" si="16"/>
        <v>0</v>
      </c>
      <c r="J546">
        <f>SUM('[1]ведомствен.2014'!G898)</f>
        <v>836.9</v>
      </c>
      <c r="K546">
        <f>SUM('[1]ведомствен.2014'!H898)</f>
        <v>0</v>
      </c>
      <c r="L546" s="75"/>
      <c r="M546" s="89">
        <f t="shared" si="17"/>
        <v>0</v>
      </c>
    </row>
    <row r="547" spans="1:13" ht="14.25">
      <c r="A547" s="106" t="s">
        <v>1304</v>
      </c>
      <c r="B547" s="107"/>
      <c r="C547" s="118" t="s">
        <v>947</v>
      </c>
      <c r="D547" s="119" t="s">
        <v>859</v>
      </c>
      <c r="E547" s="119" t="s">
        <v>1305</v>
      </c>
      <c r="F547" s="114"/>
      <c r="G547" s="115">
        <f>SUM(G548)</f>
        <v>7417.6</v>
      </c>
      <c r="H547" s="115">
        <f>SUM(H548)</f>
        <v>7417.6</v>
      </c>
      <c r="I547" s="111">
        <f t="shared" si="16"/>
        <v>100</v>
      </c>
      <c r="J547"/>
      <c r="M547" s="89">
        <f t="shared" si="17"/>
        <v>-7417.6</v>
      </c>
    </row>
    <row r="548" spans="1:13" ht="28.5">
      <c r="A548" s="106" t="s">
        <v>1267</v>
      </c>
      <c r="B548" s="138"/>
      <c r="C548" s="118" t="s">
        <v>947</v>
      </c>
      <c r="D548" s="119" t="s">
        <v>859</v>
      </c>
      <c r="E548" s="119" t="s">
        <v>1306</v>
      </c>
      <c r="F548" s="114"/>
      <c r="G548" s="111">
        <f>SUM(G556)+G549</f>
        <v>7417.6</v>
      </c>
      <c r="H548" s="111">
        <f>SUM(H556)+H549</f>
        <v>7417.6</v>
      </c>
      <c r="I548" s="111">
        <f t="shared" si="16"/>
        <v>100</v>
      </c>
      <c r="J548"/>
      <c r="M548" s="89">
        <f t="shared" si="17"/>
        <v>-7417.6</v>
      </c>
    </row>
    <row r="549" spans="1:13" ht="28.5" hidden="1">
      <c r="A549" s="145" t="s">
        <v>936</v>
      </c>
      <c r="B549" s="138"/>
      <c r="C549" s="118" t="s">
        <v>947</v>
      </c>
      <c r="D549" s="119" t="s">
        <v>859</v>
      </c>
      <c r="E549" s="119" t="s">
        <v>1307</v>
      </c>
      <c r="F549" s="114"/>
      <c r="G549" s="111">
        <f>SUM(G551+G553)</f>
        <v>0</v>
      </c>
      <c r="H549" s="111">
        <f>SUM(H551+H553)</f>
        <v>0</v>
      </c>
      <c r="I549" s="111" t="e">
        <f t="shared" si="16"/>
        <v>#DIV/0!</v>
      </c>
      <c r="K549" s="75"/>
      <c r="M549" s="89">
        <f t="shared" si="17"/>
        <v>0</v>
      </c>
    </row>
    <row r="550" spans="1:13" ht="28.5" hidden="1">
      <c r="A550" s="145" t="s">
        <v>1270</v>
      </c>
      <c r="B550" s="138"/>
      <c r="C550" s="118" t="s">
        <v>947</v>
      </c>
      <c r="D550" s="119" t="s">
        <v>859</v>
      </c>
      <c r="E550" s="119" t="s">
        <v>1307</v>
      </c>
      <c r="F550" s="114" t="s">
        <v>1203</v>
      </c>
      <c r="G550" s="111"/>
      <c r="H550" s="111"/>
      <c r="I550" s="111" t="e">
        <f t="shared" si="16"/>
        <v>#DIV/0!</v>
      </c>
      <c r="K550" s="75"/>
      <c r="M550" s="89">
        <f t="shared" si="17"/>
        <v>0</v>
      </c>
    </row>
    <row r="551" spans="1:13" ht="28.5" hidden="1">
      <c r="A551" s="145" t="s">
        <v>1164</v>
      </c>
      <c r="B551" s="138"/>
      <c r="C551" s="118" t="s">
        <v>947</v>
      </c>
      <c r="D551" s="119" t="s">
        <v>859</v>
      </c>
      <c r="E551" s="119" t="s">
        <v>1308</v>
      </c>
      <c r="F551" s="114"/>
      <c r="G551" s="111">
        <f>SUM(G552)</f>
        <v>0</v>
      </c>
      <c r="H551" s="111">
        <f>SUM(H552)</f>
        <v>0</v>
      </c>
      <c r="I551" s="111" t="e">
        <f t="shared" si="16"/>
        <v>#DIV/0!</v>
      </c>
      <c r="K551" s="75"/>
      <c r="M551" s="89">
        <f t="shared" si="17"/>
        <v>0</v>
      </c>
    </row>
    <row r="552" spans="1:13" ht="28.5" hidden="1">
      <c r="A552" s="145" t="s">
        <v>1270</v>
      </c>
      <c r="B552" s="138"/>
      <c r="C552" s="118" t="s">
        <v>947</v>
      </c>
      <c r="D552" s="119" t="s">
        <v>859</v>
      </c>
      <c r="E552" s="119" t="s">
        <v>1308</v>
      </c>
      <c r="F552" s="114" t="s">
        <v>1203</v>
      </c>
      <c r="G552" s="111"/>
      <c r="H552" s="111"/>
      <c r="I552" s="111" t="e">
        <f t="shared" si="16"/>
        <v>#DIV/0!</v>
      </c>
      <c r="K552" s="75"/>
      <c r="M552" s="89">
        <f t="shared" si="17"/>
        <v>0</v>
      </c>
    </row>
    <row r="553" spans="1:13" ht="28.5" hidden="1">
      <c r="A553" s="106" t="s">
        <v>1189</v>
      </c>
      <c r="B553" s="138"/>
      <c r="C553" s="118" t="s">
        <v>947</v>
      </c>
      <c r="D553" s="119" t="s">
        <v>859</v>
      </c>
      <c r="E553" s="119" t="s">
        <v>1309</v>
      </c>
      <c r="F553" s="114"/>
      <c r="G553" s="111">
        <f>SUM(G554)</f>
        <v>0</v>
      </c>
      <c r="H553" s="111">
        <f>SUM(H554)</f>
        <v>0</v>
      </c>
      <c r="I553" s="111" t="e">
        <f t="shared" si="16"/>
        <v>#DIV/0!</v>
      </c>
      <c r="J553"/>
      <c r="M553" s="89">
        <f t="shared" si="17"/>
        <v>0</v>
      </c>
    </row>
    <row r="554" spans="1:13" ht="28.5" hidden="1">
      <c r="A554" s="106" t="s">
        <v>936</v>
      </c>
      <c r="B554" s="138"/>
      <c r="C554" s="118" t="s">
        <v>947</v>
      </c>
      <c r="D554" s="119" t="s">
        <v>859</v>
      </c>
      <c r="E554" s="119" t="s">
        <v>1309</v>
      </c>
      <c r="F554" s="114" t="s">
        <v>1203</v>
      </c>
      <c r="G554" s="111"/>
      <c r="H554" s="111"/>
      <c r="I554" s="111" t="e">
        <f t="shared" si="16"/>
        <v>#DIV/0!</v>
      </c>
      <c r="J554"/>
      <c r="M554" s="89">
        <f t="shared" si="17"/>
        <v>0</v>
      </c>
    </row>
    <row r="555" spans="1:13" ht="28.5">
      <c r="A555" s="106" t="s">
        <v>1310</v>
      </c>
      <c r="B555" s="138"/>
      <c r="C555" s="118" t="s">
        <v>947</v>
      </c>
      <c r="D555" s="119" t="s">
        <v>859</v>
      </c>
      <c r="E555" s="119" t="s">
        <v>1311</v>
      </c>
      <c r="F555" s="114"/>
      <c r="G555" s="111">
        <f>SUM(G556)</f>
        <v>7417.6</v>
      </c>
      <c r="H555" s="111">
        <f>SUM(H556)</f>
        <v>7417.6</v>
      </c>
      <c r="I555" s="111">
        <f t="shared" si="16"/>
        <v>100</v>
      </c>
      <c r="K555" s="75"/>
      <c r="M555" s="89">
        <f t="shared" si="17"/>
        <v>-7417.6</v>
      </c>
    </row>
    <row r="556" spans="1:13" ht="28.5">
      <c r="A556" s="145" t="s">
        <v>1174</v>
      </c>
      <c r="B556" s="217"/>
      <c r="C556" s="118" t="s">
        <v>947</v>
      </c>
      <c r="D556" s="119" t="s">
        <v>859</v>
      </c>
      <c r="E556" s="119" t="s">
        <v>1311</v>
      </c>
      <c r="F556" s="122" t="s">
        <v>935</v>
      </c>
      <c r="G556" s="111">
        <v>7417.6</v>
      </c>
      <c r="H556" s="111">
        <v>7417.6</v>
      </c>
      <c r="I556" s="111">
        <f t="shared" si="16"/>
        <v>100</v>
      </c>
      <c r="J556" s="75">
        <f>SUM('[1]ведомствен.2014'!G908)</f>
        <v>7417.6</v>
      </c>
      <c r="K556" s="75">
        <f>SUM('[1]ведомствен.2014'!H908)</f>
        <v>7417.6</v>
      </c>
      <c r="M556" s="89">
        <f t="shared" si="17"/>
        <v>0</v>
      </c>
    </row>
    <row r="557" spans="1:13" ht="99.75">
      <c r="A557" s="253" t="s">
        <v>1312</v>
      </c>
      <c r="B557" s="229"/>
      <c r="C557" s="118" t="s">
        <v>947</v>
      </c>
      <c r="D557" s="119" t="s">
        <v>859</v>
      </c>
      <c r="E557" s="119" t="s">
        <v>1313</v>
      </c>
      <c r="F557" s="122"/>
      <c r="G557" s="126">
        <f>SUM(G558)</f>
        <v>0</v>
      </c>
      <c r="H557" s="126">
        <f>SUM(H558)</f>
        <v>744</v>
      </c>
      <c r="I557" s="111"/>
      <c r="K557" s="75"/>
      <c r="M557" s="89">
        <f t="shared" si="17"/>
        <v>-744</v>
      </c>
    </row>
    <row r="558" spans="1:13" ht="28.5">
      <c r="A558" s="175" t="s">
        <v>1174</v>
      </c>
      <c r="B558" s="229"/>
      <c r="C558" s="118" t="s">
        <v>947</v>
      </c>
      <c r="D558" s="119" t="s">
        <v>859</v>
      </c>
      <c r="E558" s="119" t="s">
        <v>1313</v>
      </c>
      <c r="F558" s="122" t="s">
        <v>935</v>
      </c>
      <c r="G558" s="126"/>
      <c r="H558" s="126">
        <v>744</v>
      </c>
      <c r="I558" s="111"/>
      <c r="J558" s="75">
        <f>SUM('[1]ведомствен.2014'!G910)</f>
        <v>0</v>
      </c>
      <c r="K558" s="75">
        <f>SUM('[1]ведомствен.2014'!H910)</f>
        <v>744</v>
      </c>
      <c r="M558" s="89">
        <f t="shared" si="17"/>
        <v>0</v>
      </c>
    </row>
    <row r="559" spans="1:13" ht="14.25">
      <c r="A559" s="106" t="s">
        <v>1314</v>
      </c>
      <c r="B559" s="107"/>
      <c r="C559" s="118" t="s">
        <v>947</v>
      </c>
      <c r="D559" s="119" t="s">
        <v>861</v>
      </c>
      <c r="E559" s="119"/>
      <c r="F559" s="114"/>
      <c r="G559" s="111">
        <f>SUM(G562+G571)+G560</f>
        <v>22951.699999999997</v>
      </c>
      <c r="H559" s="111">
        <f>SUM(H562+H571)+H560+H582</f>
        <v>22937.299999999996</v>
      </c>
      <c r="I559" s="111">
        <f t="shared" si="16"/>
        <v>99.93725954940156</v>
      </c>
      <c r="J559"/>
      <c r="M559" s="89">
        <f t="shared" si="17"/>
        <v>-22937.299999999996</v>
      </c>
    </row>
    <row r="560" spans="1:13" ht="28.5">
      <c r="A560" s="151" t="s">
        <v>950</v>
      </c>
      <c r="B560" s="152"/>
      <c r="C560" s="118" t="s">
        <v>947</v>
      </c>
      <c r="D560" s="119" t="s">
        <v>861</v>
      </c>
      <c r="E560" s="131" t="s">
        <v>951</v>
      </c>
      <c r="F560" s="135"/>
      <c r="G560" s="153">
        <f>SUM(G561)</f>
        <v>247</v>
      </c>
      <c r="H560" s="153">
        <f>SUM(H561)</f>
        <v>0</v>
      </c>
      <c r="I560" s="111">
        <f t="shared" si="16"/>
        <v>0</v>
      </c>
      <c r="J560"/>
      <c r="M560" s="89">
        <f t="shared" si="17"/>
        <v>0</v>
      </c>
    </row>
    <row r="561" spans="1:13" ht="28.5">
      <c r="A561" s="175" t="s">
        <v>1174</v>
      </c>
      <c r="B561" s="152"/>
      <c r="C561" s="118" t="s">
        <v>947</v>
      </c>
      <c r="D561" s="119" t="s">
        <v>861</v>
      </c>
      <c r="E561" s="131" t="s">
        <v>951</v>
      </c>
      <c r="F561" s="135" t="s">
        <v>935</v>
      </c>
      <c r="G561" s="153">
        <v>247</v>
      </c>
      <c r="H561" s="153"/>
      <c r="I561" s="111">
        <f t="shared" si="16"/>
        <v>0</v>
      </c>
      <c r="J561">
        <f>SUM('[1]ведомствен.2014'!G913)</f>
        <v>247</v>
      </c>
      <c r="K561">
        <f>SUM('[1]ведомствен.2014'!H913)</f>
        <v>0</v>
      </c>
      <c r="M561" s="89">
        <f t="shared" si="17"/>
        <v>0</v>
      </c>
    </row>
    <row r="562" spans="1:13" ht="14.25">
      <c r="A562" s="106" t="s">
        <v>1304</v>
      </c>
      <c r="B562" s="107"/>
      <c r="C562" s="118" t="s">
        <v>947</v>
      </c>
      <c r="D562" s="119" t="s">
        <v>861</v>
      </c>
      <c r="E562" s="119" t="s">
        <v>1305</v>
      </c>
      <c r="F562" s="114"/>
      <c r="G562" s="111">
        <f>SUM(G563)</f>
        <v>10009.3</v>
      </c>
      <c r="H562" s="111">
        <f>SUM(H563)</f>
        <v>10009.3</v>
      </c>
      <c r="I562" s="111">
        <f t="shared" si="16"/>
        <v>100</v>
      </c>
      <c r="J562"/>
      <c r="M562" s="89">
        <f t="shared" si="17"/>
        <v>-10009.3</v>
      </c>
    </row>
    <row r="563" spans="1:13" ht="28.5">
      <c r="A563" s="106" t="s">
        <v>1267</v>
      </c>
      <c r="B563" s="138"/>
      <c r="C563" s="118" t="s">
        <v>947</v>
      </c>
      <c r="D563" s="119" t="s">
        <v>861</v>
      </c>
      <c r="E563" s="119" t="s">
        <v>1306</v>
      </c>
      <c r="F563" s="114"/>
      <c r="G563" s="111">
        <f>SUM(G564+G569)</f>
        <v>10009.3</v>
      </c>
      <c r="H563" s="111">
        <f>SUM(H564+H569)</f>
        <v>10009.3</v>
      </c>
      <c r="I563" s="111">
        <f t="shared" si="16"/>
        <v>100</v>
      </c>
      <c r="J563"/>
      <c r="M563" s="89">
        <f t="shared" si="17"/>
        <v>-10009.3</v>
      </c>
    </row>
    <row r="564" spans="1:13" ht="28.5" hidden="1">
      <c r="A564" s="145" t="s">
        <v>936</v>
      </c>
      <c r="B564" s="138"/>
      <c r="C564" s="118" t="s">
        <v>947</v>
      </c>
      <c r="D564" s="119" t="s">
        <v>861</v>
      </c>
      <c r="E564" s="119" t="s">
        <v>1307</v>
      </c>
      <c r="F564" s="114"/>
      <c r="G564" s="111">
        <f>SUM(G567)+G565</f>
        <v>0</v>
      </c>
      <c r="H564" s="111">
        <f>SUM(H567)+H565</f>
        <v>0</v>
      </c>
      <c r="I564" s="111" t="e">
        <f t="shared" si="16"/>
        <v>#DIV/0!</v>
      </c>
      <c r="J564"/>
      <c r="M564" s="89">
        <f t="shared" si="17"/>
        <v>0</v>
      </c>
    </row>
    <row r="565" spans="1:13" ht="28.5" hidden="1">
      <c r="A565" s="145" t="s">
        <v>1164</v>
      </c>
      <c r="B565" s="138"/>
      <c r="C565" s="118" t="s">
        <v>947</v>
      </c>
      <c r="D565" s="119" t="s">
        <v>861</v>
      </c>
      <c r="E565" s="119" t="s">
        <v>1308</v>
      </c>
      <c r="F565" s="114"/>
      <c r="G565" s="111">
        <f>SUM(G566)</f>
        <v>0</v>
      </c>
      <c r="H565" s="111">
        <f>SUM(H566)</f>
        <v>0</v>
      </c>
      <c r="I565" s="111" t="e">
        <f t="shared" si="16"/>
        <v>#DIV/0!</v>
      </c>
      <c r="K565" s="75"/>
      <c r="M565" s="89">
        <f t="shared" si="17"/>
        <v>0</v>
      </c>
    </row>
    <row r="566" spans="1:13" ht="28.5" hidden="1">
      <c r="A566" s="145" t="s">
        <v>1270</v>
      </c>
      <c r="B566" s="138"/>
      <c r="C566" s="118" t="s">
        <v>947</v>
      </c>
      <c r="D566" s="119" t="s">
        <v>861</v>
      </c>
      <c r="E566" s="119" t="s">
        <v>1308</v>
      </c>
      <c r="F566" s="114" t="s">
        <v>1203</v>
      </c>
      <c r="G566" s="111"/>
      <c r="H566" s="111"/>
      <c r="I566" s="111" t="e">
        <f t="shared" si="16"/>
        <v>#DIV/0!</v>
      </c>
      <c r="K566" s="75"/>
      <c r="M566" s="89">
        <f t="shared" si="17"/>
        <v>0</v>
      </c>
    </row>
    <row r="567" spans="1:13" ht="28.5" hidden="1">
      <c r="A567" s="106" t="s">
        <v>1189</v>
      </c>
      <c r="B567" s="138"/>
      <c r="C567" s="118" t="s">
        <v>947</v>
      </c>
      <c r="D567" s="119" t="s">
        <v>861</v>
      </c>
      <c r="E567" s="119" t="s">
        <v>1309</v>
      </c>
      <c r="F567" s="114"/>
      <c r="G567" s="111">
        <f>SUM(G568)</f>
        <v>0</v>
      </c>
      <c r="H567" s="111">
        <f>SUM(H568)</f>
        <v>0</v>
      </c>
      <c r="I567" s="111" t="e">
        <f t="shared" si="16"/>
        <v>#DIV/0!</v>
      </c>
      <c r="K567" s="75"/>
      <c r="M567" s="89">
        <f t="shared" si="17"/>
        <v>0</v>
      </c>
    </row>
    <row r="568" spans="1:13" ht="28.5" hidden="1">
      <c r="A568" s="145" t="s">
        <v>1270</v>
      </c>
      <c r="B568" s="138"/>
      <c r="C568" s="118" t="s">
        <v>947</v>
      </c>
      <c r="D568" s="119" t="s">
        <v>861</v>
      </c>
      <c r="E568" s="119" t="s">
        <v>1309</v>
      </c>
      <c r="F568" s="114" t="s">
        <v>1203</v>
      </c>
      <c r="G568" s="111"/>
      <c r="H568" s="111"/>
      <c r="I568" s="111" t="e">
        <f t="shared" si="16"/>
        <v>#DIV/0!</v>
      </c>
      <c r="K568" s="75"/>
      <c r="M568" s="89">
        <f t="shared" si="17"/>
        <v>0</v>
      </c>
    </row>
    <row r="569" spans="1:13" ht="28.5">
      <c r="A569" s="106" t="s">
        <v>1310</v>
      </c>
      <c r="B569" s="138"/>
      <c r="C569" s="118" t="s">
        <v>947</v>
      </c>
      <c r="D569" s="119" t="s">
        <v>861</v>
      </c>
      <c r="E569" s="119" t="s">
        <v>1311</v>
      </c>
      <c r="F569" s="114"/>
      <c r="G569" s="111">
        <f>SUM(G570)</f>
        <v>10009.3</v>
      </c>
      <c r="H569" s="111">
        <f>SUM(H570)</f>
        <v>10009.3</v>
      </c>
      <c r="I569" s="111">
        <f t="shared" si="16"/>
        <v>100</v>
      </c>
      <c r="K569" s="75"/>
      <c r="M569" s="89">
        <f t="shared" si="17"/>
        <v>-10009.3</v>
      </c>
    </row>
    <row r="570" spans="1:13" ht="28.5">
      <c r="A570" s="145" t="s">
        <v>1174</v>
      </c>
      <c r="B570" s="217"/>
      <c r="C570" s="118" t="s">
        <v>947</v>
      </c>
      <c r="D570" s="119" t="s">
        <v>861</v>
      </c>
      <c r="E570" s="119" t="s">
        <v>1311</v>
      </c>
      <c r="F570" s="122" t="s">
        <v>935</v>
      </c>
      <c r="G570" s="111">
        <v>10009.3</v>
      </c>
      <c r="H570" s="111">
        <v>10009.3</v>
      </c>
      <c r="I570" s="111">
        <f t="shared" si="16"/>
        <v>100</v>
      </c>
      <c r="J570" s="75">
        <f>SUM('[1]ведомствен.2014'!G922)</f>
        <v>10009.3</v>
      </c>
      <c r="K570" s="75">
        <f>SUM('[1]ведомствен.2014'!H922)</f>
        <v>10009.3</v>
      </c>
      <c r="M570" s="89">
        <f t="shared" si="17"/>
        <v>0</v>
      </c>
    </row>
    <row r="571" spans="1:13" ht="14.25">
      <c r="A571" s="106" t="s">
        <v>1315</v>
      </c>
      <c r="B571" s="107"/>
      <c r="C571" s="118" t="s">
        <v>947</v>
      </c>
      <c r="D571" s="119" t="s">
        <v>861</v>
      </c>
      <c r="E571" s="119" t="s">
        <v>1316</v>
      </c>
      <c r="F571" s="114"/>
      <c r="G571" s="111">
        <f>SUM(G572)</f>
        <v>12695.4</v>
      </c>
      <c r="H571" s="111">
        <f>SUM(H572)</f>
        <v>12695.4</v>
      </c>
      <c r="I571" s="111">
        <f t="shared" si="16"/>
        <v>100</v>
      </c>
      <c r="J571"/>
      <c r="M571" s="89">
        <f t="shared" si="17"/>
        <v>-12695.4</v>
      </c>
    </row>
    <row r="572" spans="1:13" ht="28.5">
      <c r="A572" s="106" t="s">
        <v>1267</v>
      </c>
      <c r="B572" s="107"/>
      <c r="C572" s="118" t="s">
        <v>947</v>
      </c>
      <c r="D572" s="119" t="s">
        <v>861</v>
      </c>
      <c r="E572" s="119" t="s">
        <v>1317</v>
      </c>
      <c r="F572" s="114"/>
      <c r="G572" s="111">
        <f>SUM(G580:G580)+G573</f>
        <v>12695.4</v>
      </c>
      <c r="H572" s="111">
        <f>SUM(H580:H580)+H573</f>
        <v>12695.4</v>
      </c>
      <c r="I572" s="111">
        <f t="shared" si="16"/>
        <v>100</v>
      </c>
      <c r="J572"/>
      <c r="M572" s="89">
        <f t="shared" si="17"/>
        <v>-12695.4</v>
      </c>
    </row>
    <row r="573" spans="1:13" ht="28.5">
      <c r="A573" s="145" t="s">
        <v>936</v>
      </c>
      <c r="B573" s="107"/>
      <c r="C573" s="118" t="s">
        <v>947</v>
      </c>
      <c r="D573" s="119" t="s">
        <v>861</v>
      </c>
      <c r="E573" s="119" t="s">
        <v>1318</v>
      </c>
      <c r="F573" s="114"/>
      <c r="G573" s="111">
        <f>SUM(G574)+G576+G578</f>
        <v>100</v>
      </c>
      <c r="H573" s="111">
        <f>SUM(H574)+H576+H578</f>
        <v>100</v>
      </c>
      <c r="I573" s="111">
        <f t="shared" si="16"/>
        <v>100</v>
      </c>
      <c r="J573"/>
      <c r="M573" s="89">
        <f t="shared" si="17"/>
        <v>-100</v>
      </c>
    </row>
    <row r="574" spans="1:13" ht="28.5">
      <c r="A574" s="145" t="s">
        <v>938</v>
      </c>
      <c r="B574" s="138"/>
      <c r="C574" s="118" t="s">
        <v>947</v>
      </c>
      <c r="D574" s="119" t="s">
        <v>861</v>
      </c>
      <c r="E574" s="119" t="s">
        <v>1319</v>
      </c>
      <c r="F574" s="114"/>
      <c r="G574" s="111">
        <f>SUM(G575)</f>
        <v>38.2</v>
      </c>
      <c r="H574" s="111">
        <f>SUM(H575)</f>
        <v>38.2</v>
      </c>
      <c r="I574" s="111">
        <f t="shared" si="16"/>
        <v>100</v>
      </c>
      <c r="J574"/>
      <c r="M574" s="89">
        <f t="shared" si="17"/>
        <v>-38.2</v>
      </c>
    </row>
    <row r="575" spans="1:13" ht="27.75" customHeight="1">
      <c r="A575" s="145" t="s">
        <v>1174</v>
      </c>
      <c r="B575" s="217"/>
      <c r="C575" s="118" t="s">
        <v>947</v>
      </c>
      <c r="D575" s="119" t="s">
        <v>861</v>
      </c>
      <c r="E575" s="119" t="s">
        <v>1319</v>
      </c>
      <c r="F575" s="122" t="s">
        <v>935</v>
      </c>
      <c r="G575" s="111">
        <v>38.2</v>
      </c>
      <c r="H575" s="111">
        <v>38.2</v>
      </c>
      <c r="I575" s="111">
        <f t="shared" si="16"/>
        <v>100</v>
      </c>
      <c r="J575" s="75">
        <f>SUM('[1]ведомствен.2014'!G927)</f>
        <v>38.2</v>
      </c>
      <c r="K575" s="75">
        <f>SUM('[1]ведомствен.2014'!H927)</f>
        <v>38.2</v>
      </c>
      <c r="M575" s="89">
        <f t="shared" si="17"/>
        <v>0</v>
      </c>
    </row>
    <row r="576" spans="1:13" ht="28.5" hidden="1">
      <c r="A576" s="145" t="s">
        <v>1164</v>
      </c>
      <c r="B576" s="138"/>
      <c r="C576" s="118" t="s">
        <v>947</v>
      </c>
      <c r="D576" s="119" t="s">
        <v>861</v>
      </c>
      <c r="E576" s="119" t="s">
        <v>1320</v>
      </c>
      <c r="F576" s="114"/>
      <c r="G576" s="111">
        <f>SUM(G577)</f>
        <v>0</v>
      </c>
      <c r="H576" s="111">
        <f>SUM(H577)</f>
        <v>0</v>
      </c>
      <c r="I576" s="111" t="e">
        <f t="shared" si="16"/>
        <v>#DIV/0!</v>
      </c>
      <c r="J576"/>
      <c r="M576" s="89">
        <f t="shared" si="17"/>
        <v>0</v>
      </c>
    </row>
    <row r="577" spans="1:13" ht="28.5" hidden="1">
      <c r="A577" s="145" t="s">
        <v>1270</v>
      </c>
      <c r="B577" s="138"/>
      <c r="C577" s="118" t="s">
        <v>947</v>
      </c>
      <c r="D577" s="119" t="s">
        <v>861</v>
      </c>
      <c r="E577" s="119" t="s">
        <v>1320</v>
      </c>
      <c r="F577" s="114" t="s">
        <v>1203</v>
      </c>
      <c r="G577" s="111"/>
      <c r="H577" s="111"/>
      <c r="I577" s="111" t="e">
        <f t="shared" si="16"/>
        <v>#DIV/0!</v>
      </c>
      <c r="J577"/>
      <c r="M577" s="89">
        <f t="shared" si="17"/>
        <v>0</v>
      </c>
    </row>
    <row r="578" spans="1:13" ht="28.5">
      <c r="A578" s="220" t="s">
        <v>1018</v>
      </c>
      <c r="B578" s="228"/>
      <c r="C578" s="118" t="s">
        <v>947</v>
      </c>
      <c r="D578" s="119" t="s">
        <v>861</v>
      </c>
      <c r="E578" s="119" t="s">
        <v>1321</v>
      </c>
      <c r="F578" s="122"/>
      <c r="G578" s="111">
        <f>SUM(G579)</f>
        <v>61.8</v>
      </c>
      <c r="H578" s="111">
        <f>SUM(H579)</f>
        <v>61.8</v>
      </c>
      <c r="I578" s="111">
        <f t="shared" si="16"/>
        <v>100</v>
      </c>
      <c r="J578"/>
      <c r="M578" s="89">
        <f t="shared" si="17"/>
        <v>-61.8</v>
      </c>
    </row>
    <row r="579" spans="1:13" ht="28.5">
      <c r="A579" s="145" t="s">
        <v>1174</v>
      </c>
      <c r="B579" s="228"/>
      <c r="C579" s="118" t="s">
        <v>947</v>
      </c>
      <c r="D579" s="119" t="s">
        <v>861</v>
      </c>
      <c r="E579" s="119" t="s">
        <v>1321</v>
      </c>
      <c r="F579" s="122" t="s">
        <v>935</v>
      </c>
      <c r="G579" s="111">
        <v>61.8</v>
      </c>
      <c r="H579" s="111">
        <v>61.8</v>
      </c>
      <c r="I579" s="111">
        <f t="shared" si="16"/>
        <v>100</v>
      </c>
      <c r="J579">
        <f>SUM('[1]ведомствен.2014'!G931)</f>
        <v>61.8</v>
      </c>
      <c r="K579">
        <f>SUM('[1]ведомствен.2014'!H931)</f>
        <v>61.8</v>
      </c>
      <c r="M579" s="89">
        <f t="shared" si="17"/>
        <v>0</v>
      </c>
    </row>
    <row r="580" spans="1:13" ht="28.5">
      <c r="A580" s="145" t="s">
        <v>1310</v>
      </c>
      <c r="B580" s="107"/>
      <c r="C580" s="118" t="s">
        <v>947</v>
      </c>
      <c r="D580" s="119" t="s">
        <v>861</v>
      </c>
      <c r="E580" s="119" t="s">
        <v>1322</v>
      </c>
      <c r="F580" s="114"/>
      <c r="G580" s="111">
        <f>SUM(G581)</f>
        <v>12595.4</v>
      </c>
      <c r="H580" s="111">
        <f>SUM(H581)</f>
        <v>12595.4</v>
      </c>
      <c r="I580" s="111">
        <f t="shared" si="16"/>
        <v>100</v>
      </c>
      <c r="K580" s="75"/>
      <c r="M580" s="89">
        <f t="shared" si="17"/>
        <v>-12595.4</v>
      </c>
    </row>
    <row r="581" spans="1:13" ht="28.5">
      <c r="A581" s="145" t="s">
        <v>1174</v>
      </c>
      <c r="B581" s="217"/>
      <c r="C581" s="118" t="s">
        <v>947</v>
      </c>
      <c r="D581" s="119" t="s">
        <v>861</v>
      </c>
      <c r="E581" s="119" t="s">
        <v>1322</v>
      </c>
      <c r="F581" s="122" t="s">
        <v>935</v>
      </c>
      <c r="G581" s="111">
        <v>12595.4</v>
      </c>
      <c r="H581" s="111">
        <v>12595.4</v>
      </c>
      <c r="I581" s="111">
        <f t="shared" si="16"/>
        <v>100</v>
      </c>
      <c r="J581" s="75">
        <f>SUM('[1]ведомствен.2014'!G933)</f>
        <v>12595.4</v>
      </c>
      <c r="K581" s="75">
        <f>SUM('[1]ведомствен.2014'!H933)</f>
        <v>12595.4</v>
      </c>
      <c r="M581" s="89">
        <f t="shared" si="17"/>
        <v>0</v>
      </c>
    </row>
    <row r="582" spans="1:13" ht="99.75">
      <c r="A582" s="253" t="s">
        <v>1312</v>
      </c>
      <c r="B582" s="229"/>
      <c r="C582" s="118" t="s">
        <v>947</v>
      </c>
      <c r="D582" s="119" t="s">
        <v>861</v>
      </c>
      <c r="E582" s="119" t="s">
        <v>1313</v>
      </c>
      <c r="F582" s="122"/>
      <c r="G582" s="126">
        <f>SUM(G583)</f>
        <v>0</v>
      </c>
      <c r="H582" s="126">
        <f>SUM(H583)</f>
        <v>232.6</v>
      </c>
      <c r="I582" s="111"/>
      <c r="K582" s="75"/>
      <c r="M582" s="89">
        <f t="shared" si="17"/>
        <v>-232.6</v>
      </c>
    </row>
    <row r="583" spans="1:13" ht="28.5">
      <c r="A583" s="175" t="s">
        <v>1174</v>
      </c>
      <c r="B583" s="229"/>
      <c r="C583" s="118" t="s">
        <v>947</v>
      </c>
      <c r="D583" s="119" t="s">
        <v>861</v>
      </c>
      <c r="E583" s="119" t="s">
        <v>1313</v>
      </c>
      <c r="F583" s="122" t="s">
        <v>935</v>
      </c>
      <c r="G583" s="126"/>
      <c r="H583" s="126">
        <v>232.6</v>
      </c>
      <c r="I583" s="111"/>
      <c r="J583" s="75">
        <f>SUM('[1]ведомствен.2014'!G935)</f>
        <v>0</v>
      </c>
      <c r="K583" s="75">
        <f>SUM('[1]ведомствен.2014'!H935)</f>
        <v>232.6</v>
      </c>
      <c r="M583" s="89">
        <f t="shared" si="17"/>
        <v>0</v>
      </c>
    </row>
    <row r="584" spans="1:13" s="214" customFormat="1" ht="15">
      <c r="A584" s="175" t="s">
        <v>1323</v>
      </c>
      <c r="B584" s="229"/>
      <c r="C584" s="118" t="s">
        <v>947</v>
      </c>
      <c r="D584" s="119" t="s">
        <v>869</v>
      </c>
      <c r="E584" s="119"/>
      <c r="F584" s="122"/>
      <c r="G584" s="126">
        <f>SUM(G585)</f>
        <v>1.8</v>
      </c>
      <c r="H584" s="126">
        <f>SUM(H585)+H587</f>
        <v>19.8</v>
      </c>
      <c r="I584" s="111">
        <f t="shared" si="16"/>
        <v>1100</v>
      </c>
      <c r="M584" s="89">
        <f t="shared" si="17"/>
        <v>-19.8</v>
      </c>
    </row>
    <row r="585" spans="1:13" s="214" customFormat="1" ht="28.5">
      <c r="A585" s="151" t="s">
        <v>950</v>
      </c>
      <c r="B585" s="152"/>
      <c r="C585" s="118" t="s">
        <v>947</v>
      </c>
      <c r="D585" s="119" t="s">
        <v>869</v>
      </c>
      <c r="E585" s="131" t="s">
        <v>951</v>
      </c>
      <c r="F585" s="135"/>
      <c r="G585" s="153">
        <f>SUM(G586)</f>
        <v>1.8</v>
      </c>
      <c r="H585" s="153">
        <f>SUM(H586)</f>
        <v>0</v>
      </c>
      <c r="I585" s="111">
        <f t="shared" si="16"/>
        <v>0</v>
      </c>
      <c r="M585" s="89">
        <f t="shared" si="17"/>
        <v>0</v>
      </c>
    </row>
    <row r="586" spans="1:13" s="214" customFormat="1" ht="28.5">
      <c r="A586" s="175" t="s">
        <v>1174</v>
      </c>
      <c r="B586" s="152"/>
      <c r="C586" s="118" t="s">
        <v>947</v>
      </c>
      <c r="D586" s="119" t="s">
        <v>869</v>
      </c>
      <c r="E586" s="131" t="s">
        <v>951</v>
      </c>
      <c r="F586" s="135" t="s">
        <v>935</v>
      </c>
      <c r="G586" s="153">
        <v>1.8</v>
      </c>
      <c r="H586" s="153"/>
      <c r="I586" s="111">
        <f t="shared" si="16"/>
        <v>0</v>
      </c>
      <c r="J586" s="214">
        <f>SUM('[1]ведомствен.2014'!G938)</f>
        <v>1.8</v>
      </c>
      <c r="K586" s="214">
        <f>SUM('[1]ведомствен.2014'!H938)</f>
        <v>0</v>
      </c>
      <c r="M586" s="89">
        <f t="shared" si="17"/>
        <v>0</v>
      </c>
    </row>
    <row r="587" spans="1:13" s="214" customFormat="1" ht="99.75">
      <c r="A587" s="253" t="s">
        <v>1312</v>
      </c>
      <c r="B587" s="229"/>
      <c r="C587" s="118" t="s">
        <v>947</v>
      </c>
      <c r="D587" s="119" t="s">
        <v>869</v>
      </c>
      <c r="E587" s="119" t="s">
        <v>1313</v>
      </c>
      <c r="F587" s="122"/>
      <c r="G587" s="126">
        <f>SUM(G588)</f>
        <v>0</v>
      </c>
      <c r="H587" s="126">
        <f>SUM(H588)</f>
        <v>19.8</v>
      </c>
      <c r="I587" s="111"/>
      <c r="M587" s="89">
        <f t="shared" si="17"/>
        <v>-19.8</v>
      </c>
    </row>
    <row r="588" spans="1:13" s="214" customFormat="1" ht="28.5">
      <c r="A588" s="175" t="s">
        <v>1174</v>
      </c>
      <c r="B588" s="229"/>
      <c r="C588" s="118" t="s">
        <v>947</v>
      </c>
      <c r="D588" s="119" t="s">
        <v>869</v>
      </c>
      <c r="E588" s="119" t="s">
        <v>1313</v>
      </c>
      <c r="F588" s="122" t="s">
        <v>935</v>
      </c>
      <c r="G588" s="126"/>
      <c r="H588" s="126">
        <v>19.8</v>
      </c>
      <c r="I588" s="111"/>
      <c r="J588" s="214">
        <f>SUM('[1]ведомствен.2014'!G940)</f>
        <v>0</v>
      </c>
      <c r="K588" s="214">
        <f>SUM('[1]ведомствен.2014'!H940)</f>
        <v>19.8</v>
      </c>
      <c r="M588" s="89">
        <f t="shared" si="17"/>
        <v>0</v>
      </c>
    </row>
    <row r="589" spans="1:13" ht="14.25">
      <c r="A589" s="145" t="s">
        <v>1324</v>
      </c>
      <c r="B589" s="107"/>
      <c r="C589" s="118" t="s">
        <v>947</v>
      </c>
      <c r="D589" s="119" t="s">
        <v>880</v>
      </c>
      <c r="E589" s="119"/>
      <c r="F589" s="114"/>
      <c r="G589" s="111">
        <f>SUM(G592+G598)+G590</f>
        <v>17921.5</v>
      </c>
      <c r="H589" s="111">
        <f>SUM(H592+H598)+H590</f>
        <v>17917.2</v>
      </c>
      <c r="I589" s="111">
        <f t="shared" si="16"/>
        <v>99.9760064726725</v>
      </c>
      <c r="K589" s="75"/>
      <c r="M589" s="89">
        <f t="shared" si="17"/>
        <v>-17917.2</v>
      </c>
    </row>
    <row r="590" spans="1:13" ht="28.5">
      <c r="A590" s="151" t="s">
        <v>950</v>
      </c>
      <c r="B590" s="152"/>
      <c r="C590" s="118" t="s">
        <v>947</v>
      </c>
      <c r="D590" s="119" t="s">
        <v>880</v>
      </c>
      <c r="E590" s="131" t="s">
        <v>951</v>
      </c>
      <c r="F590" s="135"/>
      <c r="G590" s="126">
        <f>SUM(G591)</f>
        <v>142.3</v>
      </c>
      <c r="H590" s="126">
        <f>SUM(H591)</f>
        <v>0</v>
      </c>
      <c r="I590" s="111">
        <f t="shared" si="16"/>
        <v>0</v>
      </c>
      <c r="J590"/>
      <c r="M590" s="89">
        <f t="shared" si="17"/>
        <v>0</v>
      </c>
    </row>
    <row r="591" spans="1:13" ht="28.5">
      <c r="A591" s="175" t="s">
        <v>1174</v>
      </c>
      <c r="B591" s="152"/>
      <c r="C591" s="118" t="s">
        <v>947</v>
      </c>
      <c r="D591" s="119" t="s">
        <v>880</v>
      </c>
      <c r="E591" s="131" t="s">
        <v>951</v>
      </c>
      <c r="F591" s="135" t="s">
        <v>935</v>
      </c>
      <c r="G591" s="126">
        <v>142.3</v>
      </c>
      <c r="H591" s="126"/>
      <c r="I591" s="111">
        <f aca="true" t="shared" si="18" ref="I591:I654">SUM(H591/G591)*100</f>
        <v>0</v>
      </c>
      <c r="J591">
        <f>SUM('[1]ведомствен.2014'!G943)</f>
        <v>142.3</v>
      </c>
      <c r="K591">
        <f>SUM('[1]ведомствен.2014'!H943)</f>
        <v>0</v>
      </c>
      <c r="M591" s="89">
        <f t="shared" si="17"/>
        <v>0</v>
      </c>
    </row>
    <row r="592" spans="1:13" ht="28.5">
      <c r="A592" s="106" t="s">
        <v>1267</v>
      </c>
      <c r="B592" s="107"/>
      <c r="C592" s="118" t="s">
        <v>947</v>
      </c>
      <c r="D592" s="119" t="s">
        <v>880</v>
      </c>
      <c r="E592" s="119" t="s">
        <v>1325</v>
      </c>
      <c r="F592" s="114"/>
      <c r="G592" s="111">
        <f>SUM(G596)+G593</f>
        <v>17779.2</v>
      </c>
      <c r="H592" s="111">
        <f>SUM(H596)+H593</f>
        <v>17779.2</v>
      </c>
      <c r="I592" s="111">
        <f t="shared" si="18"/>
        <v>100</v>
      </c>
      <c r="K592" s="75"/>
      <c r="M592" s="89">
        <f t="shared" si="17"/>
        <v>-17779.2</v>
      </c>
    </row>
    <row r="593" spans="1:13" ht="28.5">
      <c r="A593" s="175" t="s">
        <v>936</v>
      </c>
      <c r="B593" s="125"/>
      <c r="C593" s="118" t="s">
        <v>947</v>
      </c>
      <c r="D593" s="119" t="s">
        <v>880</v>
      </c>
      <c r="E593" s="119" t="s">
        <v>1326</v>
      </c>
      <c r="F593" s="114"/>
      <c r="G593" s="126">
        <f>SUM(G594)</f>
        <v>17000</v>
      </c>
      <c r="H593" s="126">
        <f>SUM(H594)</f>
        <v>17000</v>
      </c>
      <c r="I593" s="111">
        <f t="shared" si="18"/>
        <v>100</v>
      </c>
      <c r="K593" s="75"/>
      <c r="M593" s="89">
        <f t="shared" si="17"/>
        <v>-17000</v>
      </c>
    </row>
    <row r="594" spans="1:13" ht="28.5">
      <c r="A594" s="175" t="s">
        <v>1164</v>
      </c>
      <c r="B594" s="254"/>
      <c r="C594" s="118" t="s">
        <v>947</v>
      </c>
      <c r="D594" s="119" t="s">
        <v>880</v>
      </c>
      <c r="E594" s="119" t="s">
        <v>1327</v>
      </c>
      <c r="F594" s="114"/>
      <c r="G594" s="126">
        <f>SUM(G595)</f>
        <v>17000</v>
      </c>
      <c r="H594" s="126">
        <f>SUM(H595)</f>
        <v>17000</v>
      </c>
      <c r="I594" s="111">
        <f t="shared" si="18"/>
        <v>100</v>
      </c>
      <c r="K594" s="75"/>
      <c r="M594" s="89">
        <f t="shared" si="17"/>
        <v>-17000</v>
      </c>
    </row>
    <row r="595" spans="1:13" ht="28.5">
      <c r="A595" s="175" t="s">
        <v>1174</v>
      </c>
      <c r="B595" s="152"/>
      <c r="C595" s="118" t="s">
        <v>947</v>
      </c>
      <c r="D595" s="119" t="s">
        <v>880</v>
      </c>
      <c r="E595" s="119" t="s">
        <v>1327</v>
      </c>
      <c r="F595" s="135" t="s">
        <v>935</v>
      </c>
      <c r="G595" s="126">
        <v>17000</v>
      </c>
      <c r="H595" s="126">
        <v>17000</v>
      </c>
      <c r="I595" s="111">
        <f t="shared" si="18"/>
        <v>100</v>
      </c>
      <c r="J595" s="75">
        <f>SUM('[1]ведомствен.2014'!G947)</f>
        <v>17000</v>
      </c>
      <c r="K595" s="75">
        <f>SUM('[1]ведомствен.2014'!H947)</f>
        <v>17000</v>
      </c>
      <c r="M595" s="89">
        <f t="shared" si="17"/>
        <v>0</v>
      </c>
    </row>
    <row r="596" spans="1:13" ht="28.5">
      <c r="A596" s="145" t="s">
        <v>1310</v>
      </c>
      <c r="B596" s="107"/>
      <c r="C596" s="118" t="s">
        <v>947</v>
      </c>
      <c r="D596" s="119" t="s">
        <v>880</v>
      </c>
      <c r="E596" s="119" t="s">
        <v>1328</v>
      </c>
      <c r="F596" s="114"/>
      <c r="G596" s="111">
        <f>SUM(G597)</f>
        <v>779.2</v>
      </c>
      <c r="H596" s="111">
        <f>SUM(H597)</f>
        <v>779.2</v>
      </c>
      <c r="I596" s="111">
        <f t="shared" si="18"/>
        <v>100</v>
      </c>
      <c r="K596" s="75"/>
      <c r="M596" s="89">
        <f t="shared" si="17"/>
        <v>-779.2</v>
      </c>
    </row>
    <row r="597" spans="1:13" ht="28.5">
      <c r="A597" s="145" t="s">
        <v>1174</v>
      </c>
      <c r="B597" s="217"/>
      <c r="C597" s="118" t="s">
        <v>947</v>
      </c>
      <c r="D597" s="119" t="s">
        <v>880</v>
      </c>
      <c r="E597" s="119" t="s">
        <v>1328</v>
      </c>
      <c r="F597" s="122" t="s">
        <v>935</v>
      </c>
      <c r="G597" s="111">
        <v>779.2</v>
      </c>
      <c r="H597" s="111">
        <v>779.2</v>
      </c>
      <c r="I597" s="111">
        <f t="shared" si="18"/>
        <v>100</v>
      </c>
      <c r="J597" s="75">
        <f>SUM('[1]ведомствен.2014'!G949)</f>
        <v>779.2</v>
      </c>
      <c r="K597" s="75">
        <f>SUM('[1]ведомствен.2014'!H949)</f>
        <v>779.2</v>
      </c>
      <c r="M597" s="89">
        <f t="shared" si="17"/>
        <v>0</v>
      </c>
    </row>
    <row r="598" spans="1:13" ht="99.75">
      <c r="A598" s="253" t="s">
        <v>1312</v>
      </c>
      <c r="B598" s="229"/>
      <c r="C598" s="118" t="s">
        <v>947</v>
      </c>
      <c r="D598" s="119" t="s">
        <v>880</v>
      </c>
      <c r="E598" s="119" t="s">
        <v>1313</v>
      </c>
      <c r="F598" s="122"/>
      <c r="G598" s="126">
        <f>SUM(G599)</f>
        <v>0</v>
      </c>
      <c r="H598" s="126">
        <f>SUM(H599)</f>
        <v>138</v>
      </c>
      <c r="I598" s="111"/>
      <c r="J598"/>
      <c r="M598" s="89">
        <f t="shared" si="17"/>
        <v>-138</v>
      </c>
    </row>
    <row r="599" spans="1:13" ht="28.5">
      <c r="A599" s="175" t="s">
        <v>1174</v>
      </c>
      <c r="B599" s="229"/>
      <c r="C599" s="118" t="s">
        <v>947</v>
      </c>
      <c r="D599" s="119" t="s">
        <v>880</v>
      </c>
      <c r="E599" s="119" t="s">
        <v>1313</v>
      </c>
      <c r="F599" s="122" t="s">
        <v>935</v>
      </c>
      <c r="G599" s="126"/>
      <c r="H599" s="126">
        <v>138</v>
      </c>
      <c r="I599" s="111"/>
      <c r="J599" s="75">
        <f>SUM('[1]ведомствен.2014'!G951)</f>
        <v>0</v>
      </c>
      <c r="K599" s="75">
        <f>SUM('[1]ведомствен.2014'!H951)</f>
        <v>138</v>
      </c>
      <c r="M599" s="89">
        <f t="shared" si="17"/>
        <v>0</v>
      </c>
    </row>
    <row r="600" spans="1:13" ht="14.25">
      <c r="A600" s="120" t="s">
        <v>1329</v>
      </c>
      <c r="B600" s="117"/>
      <c r="C600" s="118" t="s">
        <v>947</v>
      </c>
      <c r="D600" s="119" t="s">
        <v>947</v>
      </c>
      <c r="E600" s="119"/>
      <c r="F600" s="114"/>
      <c r="G600" s="111">
        <f>SUM(G603)+G608+G601</f>
        <v>21236.199999999997</v>
      </c>
      <c r="H600" s="111">
        <f>SUM(H603)+H608+H601</f>
        <v>21060.8</v>
      </c>
      <c r="I600" s="111">
        <f t="shared" si="18"/>
        <v>99.17405185485163</v>
      </c>
      <c r="J600"/>
      <c r="M600" s="89">
        <f t="shared" si="17"/>
        <v>-21060.8</v>
      </c>
    </row>
    <row r="601" spans="1:13" ht="14.25">
      <c r="A601" s="124" t="s">
        <v>910</v>
      </c>
      <c r="B601" s="127"/>
      <c r="C601" s="118" t="s">
        <v>947</v>
      </c>
      <c r="D601" s="119" t="s">
        <v>947</v>
      </c>
      <c r="E601" s="109" t="s">
        <v>911</v>
      </c>
      <c r="F601" s="114"/>
      <c r="G601" s="126">
        <f>SUM(G602)</f>
        <v>100</v>
      </c>
      <c r="H601" s="126">
        <f>SUM(H602)</f>
        <v>100</v>
      </c>
      <c r="I601" s="111">
        <f t="shared" si="18"/>
        <v>100</v>
      </c>
      <c r="K601" s="75"/>
      <c r="M601" s="89">
        <f t="shared" si="17"/>
        <v>-100</v>
      </c>
    </row>
    <row r="602" spans="1:13" ht="28.5">
      <c r="A602" s="175" t="s">
        <v>1174</v>
      </c>
      <c r="B602" s="127"/>
      <c r="C602" s="118" t="s">
        <v>947</v>
      </c>
      <c r="D602" s="119" t="s">
        <v>947</v>
      </c>
      <c r="E602" s="109" t="s">
        <v>911</v>
      </c>
      <c r="F602" s="114" t="s">
        <v>935</v>
      </c>
      <c r="G602" s="126">
        <v>100</v>
      </c>
      <c r="H602" s="126">
        <v>100</v>
      </c>
      <c r="I602" s="111">
        <f t="shared" si="18"/>
        <v>100</v>
      </c>
      <c r="J602">
        <f>SUM('[1]ведомствен.2014'!G954)</f>
        <v>100</v>
      </c>
      <c r="K602">
        <f>SUM('[1]ведомствен.2014'!H954)</f>
        <v>100</v>
      </c>
      <c r="M602" s="89">
        <f t="shared" si="17"/>
        <v>0</v>
      </c>
    </row>
    <row r="603" spans="1:13" ht="28.5">
      <c r="A603" s="120" t="s">
        <v>1330</v>
      </c>
      <c r="B603" s="107"/>
      <c r="C603" s="118" t="s">
        <v>947</v>
      </c>
      <c r="D603" s="119" t="s">
        <v>947</v>
      </c>
      <c r="E603" s="119" t="s">
        <v>1331</v>
      </c>
      <c r="F603" s="114"/>
      <c r="G603" s="111">
        <f>SUM(G604)</f>
        <v>12873.8</v>
      </c>
      <c r="H603" s="111">
        <f>SUM(H604)</f>
        <v>12842.5</v>
      </c>
      <c r="I603" s="111">
        <f t="shared" si="18"/>
        <v>99.75687054327395</v>
      </c>
      <c r="J603"/>
      <c r="M603" s="89">
        <f t="shared" si="17"/>
        <v>-12842.5</v>
      </c>
    </row>
    <row r="604" spans="1:13" ht="28.5">
      <c r="A604" s="106" t="s">
        <v>952</v>
      </c>
      <c r="B604" s="107"/>
      <c r="C604" s="118" t="s">
        <v>947</v>
      </c>
      <c r="D604" s="119" t="s">
        <v>947</v>
      </c>
      <c r="E604" s="119" t="s">
        <v>1332</v>
      </c>
      <c r="F604" s="114"/>
      <c r="G604" s="111">
        <f>SUM(G605:G607)</f>
        <v>12873.8</v>
      </c>
      <c r="H604" s="111">
        <f>SUM(H605:H607)</f>
        <v>12842.5</v>
      </c>
      <c r="I604" s="111">
        <f t="shared" si="18"/>
        <v>99.75687054327395</v>
      </c>
      <c r="J604"/>
      <c r="M604" s="89">
        <f t="shared" si="17"/>
        <v>-12842.5</v>
      </c>
    </row>
    <row r="605" spans="1:13" ht="42.75">
      <c r="A605" s="106" t="s">
        <v>866</v>
      </c>
      <c r="B605" s="107"/>
      <c r="C605" s="118" t="s">
        <v>947</v>
      </c>
      <c r="D605" s="119" t="s">
        <v>947</v>
      </c>
      <c r="E605" s="119" t="s">
        <v>1332</v>
      </c>
      <c r="F605" s="110" t="s">
        <v>867</v>
      </c>
      <c r="G605" s="111">
        <v>11353.9</v>
      </c>
      <c r="H605" s="111">
        <v>11352.4</v>
      </c>
      <c r="I605" s="111">
        <f t="shared" si="18"/>
        <v>99.98678868054148</v>
      </c>
      <c r="J605" s="75">
        <f>SUM('[1]ведомствен.2014'!G957)</f>
        <v>11353.9</v>
      </c>
      <c r="K605" s="75">
        <f>SUM('[1]ведомствен.2014'!H957)</f>
        <v>11352.4</v>
      </c>
      <c r="M605" s="89">
        <f t="shared" si="17"/>
        <v>0</v>
      </c>
    </row>
    <row r="606" spans="1:13" ht="14.25">
      <c r="A606" s="106" t="s">
        <v>873</v>
      </c>
      <c r="B606" s="107"/>
      <c r="C606" s="118" t="s">
        <v>947</v>
      </c>
      <c r="D606" s="119" t="s">
        <v>947</v>
      </c>
      <c r="E606" s="119" t="s">
        <v>1332</v>
      </c>
      <c r="F606" s="110" t="s">
        <v>874</v>
      </c>
      <c r="G606" s="115">
        <v>1472.8</v>
      </c>
      <c r="H606" s="115">
        <v>1443</v>
      </c>
      <c r="I606" s="111">
        <f t="shared" si="18"/>
        <v>97.97664312873438</v>
      </c>
      <c r="J606" s="75">
        <f>SUM('[1]ведомствен.2014'!G958)</f>
        <v>1472.8</v>
      </c>
      <c r="K606" s="75">
        <f>SUM('[1]ведомствен.2014'!H958)</f>
        <v>1443</v>
      </c>
      <c r="M606" s="89">
        <f t="shared" si="17"/>
        <v>0</v>
      </c>
    </row>
    <row r="607" spans="1:13" ht="14.25">
      <c r="A607" s="106" t="s">
        <v>912</v>
      </c>
      <c r="B607" s="107"/>
      <c r="C607" s="118" t="s">
        <v>947</v>
      </c>
      <c r="D607" s="119" t="s">
        <v>947</v>
      </c>
      <c r="E607" s="119" t="s">
        <v>1332</v>
      </c>
      <c r="F607" s="114" t="s">
        <v>913</v>
      </c>
      <c r="G607" s="111">
        <v>47.1</v>
      </c>
      <c r="H607" s="111">
        <v>47.1</v>
      </c>
      <c r="I607" s="111">
        <f t="shared" si="18"/>
        <v>100</v>
      </c>
      <c r="J607" s="75">
        <f>SUM('[1]ведомствен.2014'!G959)</f>
        <v>47.1</v>
      </c>
      <c r="K607" s="75">
        <f>SUM('[1]ведомствен.2014'!H959)</f>
        <v>47.1</v>
      </c>
      <c r="M607" s="89">
        <f t="shared" si="17"/>
        <v>0</v>
      </c>
    </row>
    <row r="608" spans="1:13" ht="14.25">
      <c r="A608" s="175" t="s">
        <v>1115</v>
      </c>
      <c r="B608" s="191"/>
      <c r="C608" s="118" t="s">
        <v>947</v>
      </c>
      <c r="D608" s="119" t="s">
        <v>947</v>
      </c>
      <c r="E608" s="119" t="s">
        <v>975</v>
      </c>
      <c r="F608" s="114"/>
      <c r="G608" s="111">
        <f>SUM(G609)</f>
        <v>8262.4</v>
      </c>
      <c r="H608" s="111">
        <f>SUM(H609)</f>
        <v>8118.3</v>
      </c>
      <c r="I608" s="111">
        <f t="shared" si="18"/>
        <v>98.2559546862897</v>
      </c>
      <c r="K608" s="75"/>
      <c r="M608" s="89">
        <f t="shared" si="17"/>
        <v>-8118.3</v>
      </c>
    </row>
    <row r="609" spans="1:13" ht="42.75">
      <c r="A609" s="106" t="s">
        <v>1333</v>
      </c>
      <c r="B609" s="191"/>
      <c r="C609" s="118" t="s">
        <v>947</v>
      </c>
      <c r="D609" s="119" t="s">
        <v>947</v>
      </c>
      <c r="E609" s="119" t="s">
        <v>1334</v>
      </c>
      <c r="F609" s="114"/>
      <c r="G609" s="111">
        <f>SUM(G610)</f>
        <v>8262.4</v>
      </c>
      <c r="H609" s="111">
        <f>SUM(H610)</f>
        <v>8118.3</v>
      </c>
      <c r="I609" s="111">
        <f t="shared" si="18"/>
        <v>98.2559546862897</v>
      </c>
      <c r="K609" s="75"/>
      <c r="M609" s="89">
        <f>SUM(K609-H609)</f>
        <v>-8118.3</v>
      </c>
    </row>
    <row r="610" spans="1:13" ht="28.5">
      <c r="A610" s="255" t="s">
        <v>1174</v>
      </c>
      <c r="B610" s="256"/>
      <c r="C610" s="257" t="s">
        <v>947</v>
      </c>
      <c r="D610" s="258" t="s">
        <v>947</v>
      </c>
      <c r="E610" s="259" t="s">
        <v>1334</v>
      </c>
      <c r="F610" s="260" t="s">
        <v>935</v>
      </c>
      <c r="G610" s="261">
        <v>8262.4</v>
      </c>
      <c r="H610" s="261">
        <v>8118.3</v>
      </c>
      <c r="I610" s="111">
        <f t="shared" si="18"/>
        <v>98.2559546862897</v>
      </c>
      <c r="J610" s="75">
        <f>SUM('[1]ведомствен.2014'!G962)</f>
        <v>8262.4</v>
      </c>
      <c r="K610" s="75">
        <f>SUM('[1]ведомствен.2014'!H962)</f>
        <v>8118.3</v>
      </c>
      <c r="M610" s="89">
        <f>SUM(K610-H610)</f>
        <v>0</v>
      </c>
    </row>
    <row r="611" spans="1:13" s="74" customFormat="1" ht="15">
      <c r="A611" s="137" t="s">
        <v>1335</v>
      </c>
      <c r="B611" s="138"/>
      <c r="C611" s="162" t="s">
        <v>1336</v>
      </c>
      <c r="D611" s="163"/>
      <c r="E611" s="163"/>
      <c r="F611" s="164"/>
      <c r="G611" s="142">
        <f>SUM(G612+G616+G630+G711+G735)</f>
        <v>903159.2999999999</v>
      </c>
      <c r="H611" s="142">
        <f>SUM(H612+H616+H630+H711+H735)</f>
        <v>879540.8</v>
      </c>
      <c r="I611" s="143">
        <f t="shared" si="18"/>
        <v>97.38490208759409</v>
      </c>
      <c r="L611" s="74">
        <f>SUM('[1]ведомствен.2014'!G310+'[1]ведомствен.2014'!G436+'[1]ведомствен.2014'!G773)+'[1]ведомствен.2014'!G376</f>
        <v>903159.2999999998</v>
      </c>
      <c r="M611" s="74">
        <f>SUM('[1]ведомствен.2014'!H310+'[1]ведомствен.2014'!H436+'[1]ведомствен.2014'!H773)+'[1]ведомствен.2014'!H376</f>
        <v>879540.8200000001</v>
      </c>
    </row>
    <row r="612" spans="1:13" s="74" customFormat="1" ht="14.25">
      <c r="A612" s="106" t="s">
        <v>1337</v>
      </c>
      <c r="B612" s="107"/>
      <c r="C612" s="108" t="s">
        <v>1336</v>
      </c>
      <c r="D612" s="109" t="s">
        <v>859</v>
      </c>
      <c r="E612" s="109"/>
      <c r="F612" s="110"/>
      <c r="G612" s="111">
        <f aca="true" t="shared" si="19" ref="G612:H614">SUM(G613)</f>
        <v>4209.9</v>
      </c>
      <c r="H612" s="111">
        <f t="shared" si="19"/>
        <v>4209.9</v>
      </c>
      <c r="I612" s="111">
        <f t="shared" si="18"/>
        <v>100</v>
      </c>
      <c r="M612" s="262">
        <f>SUM(H611-M611)</f>
        <v>-0.02000000001862645</v>
      </c>
    </row>
    <row r="613" spans="1:9" s="74" customFormat="1" ht="14.25">
      <c r="A613" s="106" t="s">
        <v>1338</v>
      </c>
      <c r="B613" s="107"/>
      <c r="C613" s="108" t="s">
        <v>1336</v>
      </c>
      <c r="D613" s="109" t="s">
        <v>859</v>
      </c>
      <c r="E613" s="109" t="s">
        <v>1339</v>
      </c>
      <c r="F613" s="110"/>
      <c r="G613" s="111">
        <f t="shared" si="19"/>
        <v>4209.9</v>
      </c>
      <c r="H613" s="111">
        <f t="shared" si="19"/>
        <v>4209.9</v>
      </c>
      <c r="I613" s="111">
        <f t="shared" si="18"/>
        <v>100</v>
      </c>
    </row>
    <row r="614" spans="1:9" s="74" customFormat="1" ht="28.5">
      <c r="A614" s="106" t="s">
        <v>1340</v>
      </c>
      <c r="B614" s="107"/>
      <c r="C614" s="108" t="s">
        <v>1336</v>
      </c>
      <c r="D614" s="109" t="s">
        <v>859</v>
      </c>
      <c r="E614" s="109" t="s">
        <v>1341</v>
      </c>
      <c r="F614" s="110"/>
      <c r="G614" s="111">
        <f t="shared" si="19"/>
        <v>4209.9</v>
      </c>
      <c r="H614" s="111">
        <f t="shared" si="19"/>
        <v>4209.9</v>
      </c>
      <c r="I614" s="111">
        <f t="shared" si="18"/>
        <v>100</v>
      </c>
    </row>
    <row r="615" spans="1:13" s="74" customFormat="1" ht="14.25">
      <c r="A615" s="106" t="s">
        <v>926</v>
      </c>
      <c r="B615" s="107"/>
      <c r="C615" s="108" t="s">
        <v>1336</v>
      </c>
      <c r="D615" s="109" t="s">
        <v>859</v>
      </c>
      <c r="E615" s="109" t="s">
        <v>1341</v>
      </c>
      <c r="F615" s="110" t="s">
        <v>927</v>
      </c>
      <c r="G615" s="111">
        <v>4209.9</v>
      </c>
      <c r="H615" s="111">
        <v>4209.9</v>
      </c>
      <c r="I615" s="111">
        <f t="shared" si="18"/>
        <v>100</v>
      </c>
      <c r="J615" s="74">
        <f>SUM('[1]ведомствен.2014'!G440)</f>
        <v>4209.9</v>
      </c>
      <c r="K615" s="74">
        <f>SUM('[1]ведомствен.2014'!H440)</f>
        <v>4209.9</v>
      </c>
      <c r="M615" s="262">
        <f>SUM(H615-K615)</f>
        <v>0</v>
      </c>
    </row>
    <row r="616" spans="1:13" s="74" customFormat="1" ht="14.25">
      <c r="A616" s="106" t="s">
        <v>1342</v>
      </c>
      <c r="B616" s="107"/>
      <c r="C616" s="118" t="s">
        <v>1336</v>
      </c>
      <c r="D616" s="119" t="s">
        <v>861</v>
      </c>
      <c r="E616" s="109"/>
      <c r="F616" s="110"/>
      <c r="G616" s="111">
        <f>SUM(G617+G622)</f>
        <v>53323.6</v>
      </c>
      <c r="H616" s="111">
        <f>SUM(H617+H622)</f>
        <v>53722.200000000004</v>
      </c>
      <c r="I616" s="111">
        <f t="shared" si="18"/>
        <v>100.74751142083431</v>
      </c>
      <c r="M616" s="262">
        <f aca="true" t="shared" si="20" ref="M616:M679">SUM(H616-K616)</f>
        <v>53722.200000000004</v>
      </c>
    </row>
    <row r="617" spans="1:13" s="74" customFormat="1" ht="14.25" hidden="1">
      <c r="A617" s="263" t="s">
        <v>1343</v>
      </c>
      <c r="B617" s="107"/>
      <c r="C617" s="118" t="s">
        <v>1336</v>
      </c>
      <c r="D617" s="119" t="s">
        <v>861</v>
      </c>
      <c r="E617" s="119" t="s">
        <v>1344</v>
      </c>
      <c r="F617" s="114"/>
      <c r="G617" s="111"/>
      <c r="H617" s="111"/>
      <c r="I617" s="111" t="e">
        <f t="shared" si="18"/>
        <v>#DIV/0!</v>
      </c>
      <c r="M617" s="262">
        <f t="shared" si="20"/>
        <v>0</v>
      </c>
    </row>
    <row r="618" spans="1:13" s="74" customFormat="1" ht="28.5" hidden="1">
      <c r="A618" s="263" t="s">
        <v>1345</v>
      </c>
      <c r="B618" s="107"/>
      <c r="C618" s="118" t="s">
        <v>1336</v>
      </c>
      <c r="D618" s="119" t="s">
        <v>861</v>
      </c>
      <c r="E618" s="119" t="s">
        <v>1346</v>
      </c>
      <c r="F618" s="114"/>
      <c r="G618" s="111">
        <f>SUM(G619+G620)</f>
        <v>0</v>
      </c>
      <c r="H618" s="111">
        <f>SUM(H619+H620)</f>
        <v>0</v>
      </c>
      <c r="I618" s="111" t="e">
        <f t="shared" si="18"/>
        <v>#DIV/0!</v>
      </c>
      <c r="M618" s="262">
        <f t="shared" si="20"/>
        <v>0</v>
      </c>
    </row>
    <row r="619" spans="1:13" s="74" customFormat="1" ht="14.25" hidden="1">
      <c r="A619" s="116" t="s">
        <v>1233</v>
      </c>
      <c r="B619" s="107"/>
      <c r="C619" s="118" t="s">
        <v>1336</v>
      </c>
      <c r="D619" s="119" t="s">
        <v>861</v>
      </c>
      <c r="E619" s="119" t="s">
        <v>1346</v>
      </c>
      <c r="F619" s="114" t="s">
        <v>1234</v>
      </c>
      <c r="G619" s="111"/>
      <c r="H619" s="111"/>
      <c r="I619" s="111" t="e">
        <f t="shared" si="18"/>
        <v>#DIV/0!</v>
      </c>
      <c r="M619" s="262">
        <f t="shared" si="20"/>
        <v>0</v>
      </c>
    </row>
    <row r="620" spans="1:13" s="74" customFormat="1" ht="28.5" hidden="1">
      <c r="A620" s="263" t="s">
        <v>1347</v>
      </c>
      <c r="B620" s="107"/>
      <c r="C620" s="118" t="s">
        <v>1336</v>
      </c>
      <c r="D620" s="119" t="s">
        <v>861</v>
      </c>
      <c r="E620" s="119" t="s">
        <v>1348</v>
      </c>
      <c r="F620" s="114"/>
      <c r="G620" s="111">
        <f>SUM(G621)</f>
        <v>0</v>
      </c>
      <c r="H620" s="111">
        <f>SUM(H621)</f>
        <v>0</v>
      </c>
      <c r="I620" s="111" t="e">
        <f t="shared" si="18"/>
        <v>#DIV/0!</v>
      </c>
      <c r="J620" s="264"/>
      <c r="K620" s="264"/>
      <c r="M620" s="262">
        <f t="shared" si="20"/>
        <v>0</v>
      </c>
    </row>
    <row r="621" spans="1:13" s="74" customFormat="1" ht="14.25" hidden="1">
      <c r="A621" s="116" t="s">
        <v>1233</v>
      </c>
      <c r="B621" s="107"/>
      <c r="C621" s="118" t="s">
        <v>1336</v>
      </c>
      <c r="D621" s="119" t="s">
        <v>861</v>
      </c>
      <c r="E621" s="119" t="s">
        <v>1348</v>
      </c>
      <c r="F621" s="114" t="s">
        <v>1234</v>
      </c>
      <c r="G621" s="111"/>
      <c r="H621" s="111"/>
      <c r="I621" s="111" t="e">
        <f t="shared" si="18"/>
        <v>#DIV/0!</v>
      </c>
      <c r="M621" s="262">
        <f t="shared" si="20"/>
        <v>0</v>
      </c>
    </row>
    <row r="622" spans="1:13" s="74" customFormat="1" ht="14.25">
      <c r="A622" s="263" t="s">
        <v>1343</v>
      </c>
      <c r="B622" s="107"/>
      <c r="C622" s="118" t="s">
        <v>1336</v>
      </c>
      <c r="D622" s="119" t="s">
        <v>861</v>
      </c>
      <c r="E622" s="119" t="s">
        <v>1349</v>
      </c>
      <c r="F622" s="114"/>
      <c r="G622" s="111">
        <f>SUM(G623+G626)</f>
        <v>53323.6</v>
      </c>
      <c r="H622" s="111">
        <f>SUM(H623+H626)</f>
        <v>53722.200000000004</v>
      </c>
      <c r="I622" s="111">
        <f t="shared" si="18"/>
        <v>100.74751142083431</v>
      </c>
      <c r="M622" s="262">
        <f t="shared" si="20"/>
        <v>53722.200000000004</v>
      </c>
    </row>
    <row r="623" spans="1:13" s="74" customFormat="1" ht="28.5">
      <c r="A623" s="116" t="s">
        <v>952</v>
      </c>
      <c r="B623" s="107"/>
      <c r="C623" s="118" t="s">
        <v>1336</v>
      </c>
      <c r="D623" s="119" t="s">
        <v>861</v>
      </c>
      <c r="E623" s="119" t="s">
        <v>1350</v>
      </c>
      <c r="F623" s="114"/>
      <c r="G623" s="111">
        <f>SUM(G624:G625)</f>
        <v>2291.4</v>
      </c>
      <c r="H623" s="111">
        <f>SUM(H624:H625)</f>
        <v>2291.4</v>
      </c>
      <c r="I623" s="111">
        <f t="shared" si="18"/>
        <v>100</v>
      </c>
      <c r="M623" s="262">
        <f t="shared" si="20"/>
        <v>2291.4</v>
      </c>
    </row>
    <row r="624" spans="1:13" s="74" customFormat="1" ht="42.75">
      <c r="A624" s="106" t="s">
        <v>866</v>
      </c>
      <c r="B624" s="107"/>
      <c r="C624" s="118" t="s">
        <v>1336</v>
      </c>
      <c r="D624" s="119" t="s">
        <v>861</v>
      </c>
      <c r="E624" s="119" t="s">
        <v>1350</v>
      </c>
      <c r="F624" s="110" t="s">
        <v>867</v>
      </c>
      <c r="G624" s="111">
        <v>907.7</v>
      </c>
      <c r="H624" s="111">
        <v>907.7</v>
      </c>
      <c r="I624" s="111">
        <f t="shared" si="18"/>
        <v>100</v>
      </c>
      <c r="J624" s="74">
        <f>SUM('[1]ведомствен.2014'!G449)</f>
        <v>907.7</v>
      </c>
      <c r="K624" s="74">
        <f>SUM('[1]ведомствен.2014'!H449)</f>
        <v>907.7</v>
      </c>
      <c r="M624" s="262">
        <f t="shared" si="20"/>
        <v>0</v>
      </c>
    </row>
    <row r="625" spans="1:13" s="74" customFormat="1" ht="14.25">
      <c r="A625" s="106" t="s">
        <v>873</v>
      </c>
      <c r="B625" s="107"/>
      <c r="C625" s="118" t="s">
        <v>1336</v>
      </c>
      <c r="D625" s="119" t="s">
        <v>861</v>
      </c>
      <c r="E625" s="119" t="s">
        <v>1350</v>
      </c>
      <c r="F625" s="110" t="s">
        <v>874</v>
      </c>
      <c r="G625" s="111">
        <v>1383.7</v>
      </c>
      <c r="H625" s="111">
        <v>1383.7</v>
      </c>
      <c r="I625" s="111">
        <f t="shared" si="18"/>
        <v>100</v>
      </c>
      <c r="J625" s="74">
        <f>SUM('[1]ведомствен.2014'!G450)</f>
        <v>1383.7</v>
      </c>
      <c r="K625" s="74">
        <f>SUM('[1]ведомствен.2014'!H450)</f>
        <v>1383.7</v>
      </c>
      <c r="M625" s="262">
        <f t="shared" si="20"/>
        <v>0</v>
      </c>
    </row>
    <row r="626" spans="1:13" ht="28.5">
      <c r="A626" s="116" t="s">
        <v>1351</v>
      </c>
      <c r="B626" s="107"/>
      <c r="C626" s="118" t="s">
        <v>1336</v>
      </c>
      <c r="D626" s="119" t="s">
        <v>861</v>
      </c>
      <c r="E626" s="119" t="s">
        <v>1352</v>
      </c>
      <c r="F626" s="114"/>
      <c r="G626" s="111">
        <f>SUM(G627:G629)</f>
        <v>51032.2</v>
      </c>
      <c r="H626" s="111">
        <f>SUM(H627:H629)</f>
        <v>51430.8</v>
      </c>
      <c r="I626" s="111">
        <f t="shared" si="18"/>
        <v>100.78107547783557</v>
      </c>
      <c r="J626"/>
      <c r="M626" s="262">
        <f t="shared" si="20"/>
        <v>51430.8</v>
      </c>
    </row>
    <row r="627" spans="1:13" ht="42.75">
      <c r="A627" s="106" t="s">
        <v>866</v>
      </c>
      <c r="B627" s="107"/>
      <c r="C627" s="118" t="s">
        <v>1336</v>
      </c>
      <c r="D627" s="119" t="s">
        <v>861</v>
      </c>
      <c r="E627" s="119" t="s">
        <v>1352</v>
      </c>
      <c r="F627" s="110" t="s">
        <v>867</v>
      </c>
      <c r="G627" s="111">
        <v>42217.2</v>
      </c>
      <c r="H627" s="111">
        <v>42630</v>
      </c>
      <c r="I627" s="111">
        <f t="shared" si="18"/>
        <v>100.9778005173247</v>
      </c>
      <c r="J627" s="74">
        <f>SUM('[1]ведомствен.2014'!G452)</f>
        <v>42217.2</v>
      </c>
      <c r="K627" s="74">
        <f>SUM('[1]ведомствен.2014'!H452)</f>
        <v>42630</v>
      </c>
      <c r="M627" s="262">
        <f t="shared" si="20"/>
        <v>0</v>
      </c>
    </row>
    <row r="628" spans="1:13" ht="14.25">
      <c r="A628" s="106" t="s">
        <v>873</v>
      </c>
      <c r="B628" s="107"/>
      <c r="C628" s="118" t="s">
        <v>1336</v>
      </c>
      <c r="D628" s="119" t="s">
        <v>861</v>
      </c>
      <c r="E628" s="119" t="s">
        <v>1352</v>
      </c>
      <c r="F628" s="110" t="s">
        <v>874</v>
      </c>
      <c r="G628" s="111">
        <v>8522.3</v>
      </c>
      <c r="H628" s="111">
        <v>8522.3</v>
      </c>
      <c r="I628" s="111">
        <f t="shared" si="18"/>
        <v>100</v>
      </c>
      <c r="J628" s="74">
        <f>SUM('[1]ведомствен.2014'!G453)</f>
        <v>8522.3</v>
      </c>
      <c r="K628" s="74">
        <f>SUM('[1]ведомствен.2014'!H453)</f>
        <v>8522.3</v>
      </c>
      <c r="M628" s="262">
        <f t="shared" si="20"/>
        <v>0</v>
      </c>
    </row>
    <row r="629" spans="1:13" ht="14.25">
      <c r="A629" s="106" t="s">
        <v>912</v>
      </c>
      <c r="B629" s="107"/>
      <c r="C629" s="118" t="s">
        <v>1336</v>
      </c>
      <c r="D629" s="119" t="s">
        <v>861</v>
      </c>
      <c r="E629" s="119" t="s">
        <v>1352</v>
      </c>
      <c r="F629" s="110" t="s">
        <v>913</v>
      </c>
      <c r="G629" s="111">
        <v>292.7</v>
      </c>
      <c r="H629" s="111">
        <v>278.5</v>
      </c>
      <c r="I629" s="111">
        <f t="shared" si="18"/>
        <v>95.14861633071405</v>
      </c>
      <c r="J629" s="74">
        <f>SUM('[1]ведомствен.2014'!G454)</f>
        <v>292.7</v>
      </c>
      <c r="K629" s="74">
        <f>SUM('[1]ведомствен.2014'!H454)</f>
        <v>278.5</v>
      </c>
      <c r="M629" s="262">
        <f t="shared" si="20"/>
        <v>0</v>
      </c>
    </row>
    <row r="630" spans="1:13" ht="14.25">
      <c r="A630" s="106" t="s">
        <v>1353</v>
      </c>
      <c r="B630" s="107"/>
      <c r="C630" s="108" t="s">
        <v>1336</v>
      </c>
      <c r="D630" s="109" t="s">
        <v>869</v>
      </c>
      <c r="E630" s="109"/>
      <c r="F630" s="110"/>
      <c r="G630" s="111">
        <f>SUM(G635+G697+G705+G701+G631)</f>
        <v>717216.0999999999</v>
      </c>
      <c r="H630" s="111">
        <f>SUM(H635+H697+H705+H701+H631)</f>
        <v>694484.1000000001</v>
      </c>
      <c r="I630" s="111">
        <f t="shared" si="18"/>
        <v>96.83052290655498</v>
      </c>
      <c r="J630"/>
      <c r="M630" s="262">
        <f t="shared" si="20"/>
        <v>694484.1000000001</v>
      </c>
    </row>
    <row r="631" spans="1:13" ht="14.25">
      <c r="A631" s="265" t="s">
        <v>1354</v>
      </c>
      <c r="B631" s="127"/>
      <c r="C631" s="108" t="s">
        <v>1336</v>
      </c>
      <c r="D631" s="109" t="s">
        <v>869</v>
      </c>
      <c r="E631" s="109" t="s">
        <v>1355</v>
      </c>
      <c r="F631" s="110"/>
      <c r="G631" s="126">
        <f aca="true" t="shared" si="21" ref="G631:H633">SUM(G632)</f>
        <v>1798.2</v>
      </c>
      <c r="H631" s="126">
        <f t="shared" si="21"/>
        <v>1798.2</v>
      </c>
      <c r="I631" s="111">
        <f t="shared" si="18"/>
        <v>100</v>
      </c>
      <c r="J631"/>
      <c r="M631" s="262">
        <f t="shared" si="20"/>
        <v>1798.2</v>
      </c>
    </row>
    <row r="632" spans="1:13" ht="14.25">
      <c r="A632" s="124" t="s">
        <v>1356</v>
      </c>
      <c r="B632" s="127"/>
      <c r="C632" s="108" t="s">
        <v>1336</v>
      </c>
      <c r="D632" s="109" t="s">
        <v>869</v>
      </c>
      <c r="E632" s="109" t="s">
        <v>1357</v>
      </c>
      <c r="F632" s="110"/>
      <c r="G632" s="126">
        <f t="shared" si="21"/>
        <v>1798.2</v>
      </c>
      <c r="H632" s="126">
        <f t="shared" si="21"/>
        <v>1798.2</v>
      </c>
      <c r="I632" s="111">
        <f t="shared" si="18"/>
        <v>100</v>
      </c>
      <c r="J632"/>
      <c r="M632" s="262">
        <f t="shared" si="20"/>
        <v>1798.2</v>
      </c>
    </row>
    <row r="633" spans="1:13" ht="42.75">
      <c r="A633" s="124" t="s">
        <v>1358</v>
      </c>
      <c r="B633" s="127"/>
      <c r="C633" s="108" t="s">
        <v>1336</v>
      </c>
      <c r="D633" s="109" t="s">
        <v>869</v>
      </c>
      <c r="E633" s="109" t="s">
        <v>1359</v>
      </c>
      <c r="F633" s="110"/>
      <c r="G633" s="126">
        <f t="shared" si="21"/>
        <v>1798.2</v>
      </c>
      <c r="H633" s="126">
        <f t="shared" si="21"/>
        <v>1798.2</v>
      </c>
      <c r="I633" s="111">
        <f t="shared" si="18"/>
        <v>100</v>
      </c>
      <c r="J633"/>
      <c r="M633" s="262">
        <f t="shared" si="20"/>
        <v>1798.2</v>
      </c>
    </row>
    <row r="634" spans="1:13" ht="14.25">
      <c r="A634" s="266" t="s">
        <v>926</v>
      </c>
      <c r="B634" s="127"/>
      <c r="C634" s="108" t="s">
        <v>1336</v>
      </c>
      <c r="D634" s="109" t="s">
        <v>869</v>
      </c>
      <c r="E634" s="109" t="s">
        <v>1359</v>
      </c>
      <c r="F634" s="110" t="s">
        <v>927</v>
      </c>
      <c r="G634" s="126">
        <v>1798.2</v>
      </c>
      <c r="H634" s="126">
        <v>1798.2</v>
      </c>
      <c r="I634" s="111">
        <f t="shared" si="18"/>
        <v>100</v>
      </c>
      <c r="J634">
        <f>SUM('[1]ведомствен.2014'!G315)</f>
        <v>1798.2</v>
      </c>
      <c r="K634">
        <f>SUM('[1]ведомствен.2014'!H315)</f>
        <v>1798.2</v>
      </c>
      <c r="M634" s="262">
        <f t="shared" si="20"/>
        <v>0</v>
      </c>
    </row>
    <row r="635" spans="1:13" s="74" customFormat="1" ht="14.25">
      <c r="A635" s="106" t="s">
        <v>1360</v>
      </c>
      <c r="B635" s="107"/>
      <c r="C635" s="108" t="s">
        <v>1336</v>
      </c>
      <c r="D635" s="109" t="s">
        <v>869</v>
      </c>
      <c r="E635" s="109" t="s">
        <v>1361</v>
      </c>
      <c r="F635" s="110"/>
      <c r="G635" s="111">
        <f>SUM(G636+G639+G642+G645+G648+G651+G695)+G692</f>
        <v>709087.4</v>
      </c>
      <c r="H635" s="111">
        <f>SUM(H636+H639+H642+H645+H648+H651+H695)+H692</f>
        <v>686451.9000000001</v>
      </c>
      <c r="I635" s="111">
        <f t="shared" si="18"/>
        <v>96.8077983052583</v>
      </c>
      <c r="M635" s="262">
        <f t="shared" si="20"/>
        <v>686451.9000000001</v>
      </c>
    </row>
    <row r="636" spans="1:13" s="74" customFormat="1" ht="42.75">
      <c r="A636" s="106" t="s">
        <v>1362</v>
      </c>
      <c r="B636" s="191"/>
      <c r="C636" s="118" t="s">
        <v>1336</v>
      </c>
      <c r="D636" s="119" t="s">
        <v>869</v>
      </c>
      <c r="E636" s="119" t="s">
        <v>1363</v>
      </c>
      <c r="F636" s="114"/>
      <c r="G636" s="111">
        <f>SUM(G637:G638)</f>
        <v>124977.8</v>
      </c>
      <c r="H636" s="111">
        <f>SUM(H637:H638)</f>
        <v>120595</v>
      </c>
      <c r="I636" s="111">
        <f t="shared" si="18"/>
        <v>96.49313718116336</v>
      </c>
      <c r="M636" s="262">
        <f t="shared" si="20"/>
        <v>120595</v>
      </c>
    </row>
    <row r="637" spans="1:13" s="74" customFormat="1" ht="14.25">
      <c r="A637" s="106" t="s">
        <v>873</v>
      </c>
      <c r="B637" s="191"/>
      <c r="C637" s="118" t="s">
        <v>1336</v>
      </c>
      <c r="D637" s="119" t="s">
        <v>869</v>
      </c>
      <c r="E637" s="119" t="s">
        <v>1363</v>
      </c>
      <c r="F637" s="114" t="s">
        <v>874</v>
      </c>
      <c r="G637" s="111">
        <v>2460</v>
      </c>
      <c r="H637" s="111">
        <v>2002.9</v>
      </c>
      <c r="I637" s="111">
        <f t="shared" si="18"/>
        <v>81.41869918699187</v>
      </c>
      <c r="J637" s="74">
        <f>SUM('[1]ведомствен.2014'!G461)</f>
        <v>2460</v>
      </c>
      <c r="K637" s="74">
        <f>SUM('[1]ведомствен.2014'!H461)</f>
        <v>2002.9</v>
      </c>
      <c r="M637" s="262">
        <f t="shared" si="20"/>
        <v>0</v>
      </c>
    </row>
    <row r="638" spans="1:13" s="74" customFormat="1" ht="14.25">
      <c r="A638" s="106" t="s">
        <v>926</v>
      </c>
      <c r="B638" s="191"/>
      <c r="C638" s="118" t="s">
        <v>1336</v>
      </c>
      <c r="D638" s="119" t="s">
        <v>869</v>
      </c>
      <c r="E638" s="119" t="s">
        <v>1363</v>
      </c>
      <c r="F638" s="114" t="s">
        <v>927</v>
      </c>
      <c r="G638" s="111">
        <v>122517.8</v>
      </c>
      <c r="H638" s="111">
        <v>118592.1</v>
      </c>
      <c r="I638" s="111">
        <f t="shared" si="18"/>
        <v>96.79581252683283</v>
      </c>
      <c r="J638" s="74">
        <f>SUM('[1]ведомствен.2014'!G462)</f>
        <v>122517.8</v>
      </c>
      <c r="K638" s="74">
        <f>SUM('[1]ведомствен.2014'!H462)</f>
        <v>118592.1</v>
      </c>
      <c r="M638" s="262">
        <f t="shared" si="20"/>
        <v>0</v>
      </c>
    </row>
    <row r="639" spans="1:13" s="74" customFormat="1" ht="28.5">
      <c r="A639" s="106" t="s">
        <v>1364</v>
      </c>
      <c r="B639" s="191"/>
      <c r="C639" s="118" t="s">
        <v>1336</v>
      </c>
      <c r="D639" s="119" t="s">
        <v>869</v>
      </c>
      <c r="E639" s="119" t="s">
        <v>1365</v>
      </c>
      <c r="F639" s="114"/>
      <c r="G639" s="111">
        <f>SUM(G640:G641)</f>
        <v>95024.6</v>
      </c>
      <c r="H639" s="111">
        <f>SUM(H640:H641)</f>
        <v>82953.4</v>
      </c>
      <c r="I639" s="111">
        <f t="shared" si="18"/>
        <v>87.29676315396222</v>
      </c>
      <c r="M639" s="262">
        <f t="shared" si="20"/>
        <v>82953.4</v>
      </c>
    </row>
    <row r="640" spans="1:13" s="74" customFormat="1" ht="14.25">
      <c r="A640" s="106" t="s">
        <v>873</v>
      </c>
      <c r="B640" s="191"/>
      <c r="C640" s="118" t="s">
        <v>1336</v>
      </c>
      <c r="D640" s="119" t="s">
        <v>869</v>
      </c>
      <c r="E640" s="119" t="s">
        <v>1365</v>
      </c>
      <c r="F640" s="114" t="s">
        <v>874</v>
      </c>
      <c r="G640" s="111">
        <v>1443.5</v>
      </c>
      <c r="H640" s="111">
        <v>1227.4</v>
      </c>
      <c r="I640" s="111">
        <f t="shared" si="18"/>
        <v>85.0294423276758</v>
      </c>
      <c r="J640" s="74">
        <f>SUM('[1]ведомствен.2014'!G464)</f>
        <v>1443.5</v>
      </c>
      <c r="K640" s="74">
        <f>SUM('[1]ведомствен.2014'!H464)</f>
        <v>1227.4</v>
      </c>
      <c r="M640" s="262">
        <f t="shared" si="20"/>
        <v>0</v>
      </c>
    </row>
    <row r="641" spans="1:13" s="74" customFormat="1" ht="14.25">
      <c r="A641" s="106" t="s">
        <v>926</v>
      </c>
      <c r="B641" s="267"/>
      <c r="C641" s="118" t="s">
        <v>1336</v>
      </c>
      <c r="D641" s="119" t="s">
        <v>869</v>
      </c>
      <c r="E641" s="119" t="s">
        <v>1365</v>
      </c>
      <c r="F641" s="114" t="s">
        <v>927</v>
      </c>
      <c r="G641" s="111">
        <v>93581.1</v>
      </c>
      <c r="H641" s="111">
        <v>81726</v>
      </c>
      <c r="I641" s="111">
        <f t="shared" si="18"/>
        <v>87.33173685712178</v>
      </c>
      <c r="J641" s="74">
        <f>SUM('[1]ведомствен.2014'!G465)</f>
        <v>93581.1</v>
      </c>
      <c r="K641" s="74">
        <f>SUM('[1]ведомствен.2014'!H465)</f>
        <v>81726</v>
      </c>
      <c r="M641" s="262">
        <f t="shared" si="20"/>
        <v>0</v>
      </c>
    </row>
    <row r="642" spans="1:13" s="74" customFormat="1" ht="42.75">
      <c r="A642" s="120" t="s">
        <v>1366</v>
      </c>
      <c r="B642" s="191"/>
      <c r="C642" s="118" t="s">
        <v>1336</v>
      </c>
      <c r="D642" s="119" t="s">
        <v>869</v>
      </c>
      <c r="E642" s="119" t="s">
        <v>1367</v>
      </c>
      <c r="F642" s="114"/>
      <c r="G642" s="111">
        <f>SUM(G643:G644)</f>
        <v>77.10000000000001</v>
      </c>
      <c r="H642" s="111">
        <f>SUM(H643:H644)</f>
        <v>1.4</v>
      </c>
      <c r="I642" s="111">
        <f t="shared" si="18"/>
        <v>1.815823605706874</v>
      </c>
      <c r="M642" s="262">
        <f t="shared" si="20"/>
        <v>1.4</v>
      </c>
    </row>
    <row r="643" spans="1:13" s="74" customFormat="1" ht="14.25">
      <c r="A643" s="106" t="s">
        <v>873</v>
      </c>
      <c r="B643" s="191"/>
      <c r="C643" s="118" t="s">
        <v>1336</v>
      </c>
      <c r="D643" s="119" t="s">
        <v>869</v>
      </c>
      <c r="E643" s="119" t="s">
        <v>1367</v>
      </c>
      <c r="F643" s="114" t="s">
        <v>874</v>
      </c>
      <c r="G643" s="111">
        <v>1.2</v>
      </c>
      <c r="H643" s="111">
        <v>0</v>
      </c>
      <c r="I643" s="111">
        <f t="shared" si="18"/>
        <v>0</v>
      </c>
      <c r="J643" s="74">
        <f>SUM('[1]ведомствен.2014'!G467)</f>
        <v>1.2</v>
      </c>
      <c r="K643" s="74">
        <f>SUM('[1]ведомствен.2014'!H467)</f>
        <v>0.02</v>
      </c>
      <c r="M643" s="262">
        <f t="shared" si="20"/>
        <v>-0.02</v>
      </c>
    </row>
    <row r="644" spans="1:13" s="74" customFormat="1" ht="14.25">
      <c r="A644" s="106" t="s">
        <v>926</v>
      </c>
      <c r="B644" s="191"/>
      <c r="C644" s="118" t="s">
        <v>1336</v>
      </c>
      <c r="D644" s="119" t="s">
        <v>869</v>
      </c>
      <c r="E644" s="119" t="s">
        <v>1367</v>
      </c>
      <c r="F644" s="114" t="s">
        <v>927</v>
      </c>
      <c r="G644" s="111">
        <v>75.9</v>
      </c>
      <c r="H644" s="111">
        <v>1.4</v>
      </c>
      <c r="I644" s="111">
        <f t="shared" si="18"/>
        <v>1.8445322793148877</v>
      </c>
      <c r="J644" s="74">
        <f>SUM('[1]ведомствен.2014'!G468)</f>
        <v>75.9</v>
      </c>
      <c r="K644" s="74">
        <f>SUM('[1]ведомствен.2014'!H468)</f>
        <v>1.4</v>
      </c>
      <c r="M644" s="262">
        <f t="shared" si="20"/>
        <v>0</v>
      </c>
    </row>
    <row r="645" spans="1:13" s="74" customFormat="1" ht="72.75" customHeight="1">
      <c r="A645" s="268" t="s">
        <v>1368</v>
      </c>
      <c r="B645" s="181"/>
      <c r="C645" s="147" t="s">
        <v>1336</v>
      </c>
      <c r="D645" s="148" t="s">
        <v>869</v>
      </c>
      <c r="E645" s="148" t="s">
        <v>1369</v>
      </c>
      <c r="F645" s="149"/>
      <c r="G645" s="250">
        <f>SUM(G646:G647)</f>
        <v>78774.5</v>
      </c>
      <c r="H645" s="250">
        <f>SUM(H646:H647)</f>
        <v>80973.1</v>
      </c>
      <c r="I645" s="111">
        <f t="shared" si="18"/>
        <v>102.79100470329867</v>
      </c>
      <c r="M645" s="262">
        <f t="shared" si="20"/>
        <v>80973.1</v>
      </c>
    </row>
    <row r="646" spans="1:13" s="74" customFormat="1" ht="14.25" hidden="1">
      <c r="A646" s="106" t="s">
        <v>873</v>
      </c>
      <c r="B646" s="191"/>
      <c r="C646" s="118" t="s">
        <v>1336</v>
      </c>
      <c r="D646" s="119" t="s">
        <v>869</v>
      </c>
      <c r="E646" s="148" t="s">
        <v>1369</v>
      </c>
      <c r="F646" s="114" t="s">
        <v>874</v>
      </c>
      <c r="G646" s="250"/>
      <c r="H646" s="250"/>
      <c r="I646" s="111" t="e">
        <f t="shared" si="18"/>
        <v>#DIV/0!</v>
      </c>
      <c r="J646" s="74">
        <f>SUM('[1]ведомствен.2014'!G470)</f>
        <v>0</v>
      </c>
      <c r="K646" s="74">
        <f>SUM('[1]ведомствен.2014'!H470)</f>
        <v>0</v>
      </c>
      <c r="M646" s="262">
        <f t="shared" si="20"/>
        <v>0</v>
      </c>
    </row>
    <row r="647" spans="1:13" s="74" customFormat="1" ht="14.25">
      <c r="A647" s="145" t="s">
        <v>926</v>
      </c>
      <c r="B647" s="181"/>
      <c r="C647" s="147" t="s">
        <v>1336</v>
      </c>
      <c r="D647" s="148" t="s">
        <v>869</v>
      </c>
      <c r="E647" s="148" t="s">
        <v>1369</v>
      </c>
      <c r="F647" s="149" t="s">
        <v>927</v>
      </c>
      <c r="G647" s="250">
        <v>78774.5</v>
      </c>
      <c r="H647" s="250">
        <v>80973.1</v>
      </c>
      <c r="I647" s="111">
        <f t="shared" si="18"/>
        <v>102.79100470329867</v>
      </c>
      <c r="J647" s="74">
        <f>SUM('[1]ведомствен.2014'!G471)</f>
        <v>78774.5</v>
      </c>
      <c r="K647" s="74">
        <f>SUM('[1]ведомствен.2014'!H471)</f>
        <v>80973.1</v>
      </c>
      <c r="M647" s="262">
        <f t="shared" si="20"/>
        <v>0</v>
      </c>
    </row>
    <row r="648" spans="1:13" s="74" customFormat="1" ht="14.25">
      <c r="A648" s="269" t="s">
        <v>1370</v>
      </c>
      <c r="B648" s="146"/>
      <c r="C648" s="147" t="s">
        <v>1336</v>
      </c>
      <c r="D648" s="148" t="s">
        <v>869</v>
      </c>
      <c r="E648" s="148" t="s">
        <v>1371</v>
      </c>
      <c r="F648" s="149"/>
      <c r="G648" s="250">
        <f>G649+G650</f>
        <v>7188</v>
      </c>
      <c r="H648" s="250">
        <f>H649+H650</f>
        <v>7187.5</v>
      </c>
      <c r="I648" s="111">
        <f t="shared" si="18"/>
        <v>99.99304396215916</v>
      </c>
      <c r="J648" s="264"/>
      <c r="K648" s="264"/>
      <c r="M648" s="262">
        <f t="shared" si="20"/>
        <v>7187.5</v>
      </c>
    </row>
    <row r="649" spans="1:13" s="74" customFormat="1" ht="14.25">
      <c r="A649" s="269" t="s">
        <v>926</v>
      </c>
      <c r="B649" s="146"/>
      <c r="C649" s="147" t="s">
        <v>1336</v>
      </c>
      <c r="D649" s="148" t="s">
        <v>869</v>
      </c>
      <c r="E649" s="148" t="s">
        <v>1371</v>
      </c>
      <c r="F649" s="149" t="s">
        <v>927</v>
      </c>
      <c r="G649" s="250">
        <v>3288</v>
      </c>
      <c r="H649" s="250">
        <v>3287.5</v>
      </c>
      <c r="I649" s="111">
        <f t="shared" si="18"/>
        <v>99.98479318734793</v>
      </c>
      <c r="J649" s="74">
        <f>SUM('[1]ведомствен.2014'!G473)</f>
        <v>3288</v>
      </c>
      <c r="K649" s="74">
        <f>SUM('[1]ведомствен.2014'!H473)</f>
        <v>3287.5</v>
      </c>
      <c r="M649" s="262">
        <f t="shared" si="20"/>
        <v>0</v>
      </c>
    </row>
    <row r="650" spans="1:13" s="74" customFormat="1" ht="42.75">
      <c r="A650" s="269" t="s">
        <v>1372</v>
      </c>
      <c r="B650" s="146"/>
      <c r="C650" s="147" t="s">
        <v>1336</v>
      </c>
      <c r="D650" s="148" t="s">
        <v>869</v>
      </c>
      <c r="E650" s="148" t="s">
        <v>1371</v>
      </c>
      <c r="F650" s="149" t="s">
        <v>935</v>
      </c>
      <c r="G650" s="250">
        <v>3900</v>
      </c>
      <c r="H650" s="250">
        <v>3900</v>
      </c>
      <c r="I650" s="111">
        <f t="shared" si="18"/>
        <v>100</v>
      </c>
      <c r="J650" s="74">
        <f>SUM('[1]ведомствен.2014'!G474)</f>
        <v>3900</v>
      </c>
      <c r="K650" s="74">
        <f>SUM('[1]ведомствен.2014'!H474)</f>
        <v>3900</v>
      </c>
      <c r="M650" s="262">
        <f t="shared" si="20"/>
        <v>0</v>
      </c>
    </row>
    <row r="651" spans="1:13" s="74" customFormat="1" ht="28.5">
      <c r="A651" s="145" t="s">
        <v>1373</v>
      </c>
      <c r="B651" s="181"/>
      <c r="C651" s="147" t="s">
        <v>1336</v>
      </c>
      <c r="D651" s="148" t="s">
        <v>869</v>
      </c>
      <c r="E651" s="148" t="s">
        <v>1374</v>
      </c>
      <c r="F651" s="149"/>
      <c r="G651" s="250">
        <f>G652+G655+G658+G661+G664+G667+G670+G673+G676+G679+G682+G685+G689</f>
        <v>393132.6</v>
      </c>
      <c r="H651" s="250">
        <f>H652+H655+H658+H661+H664+H667+H670+H673+H676+H679+H682+H685+H689</f>
        <v>384907.2</v>
      </c>
      <c r="I651" s="111">
        <f t="shared" si="18"/>
        <v>97.90772884263478</v>
      </c>
      <c r="M651" s="262">
        <f t="shared" si="20"/>
        <v>384907.2</v>
      </c>
    </row>
    <row r="652" spans="1:13" s="74" customFormat="1" ht="57">
      <c r="A652" s="145" t="s">
        <v>1375</v>
      </c>
      <c r="B652" s="181"/>
      <c r="C652" s="147" t="s">
        <v>1336</v>
      </c>
      <c r="D652" s="148" t="s">
        <v>869</v>
      </c>
      <c r="E652" s="148" t="s">
        <v>1376</v>
      </c>
      <c r="F652" s="149"/>
      <c r="G652" s="250">
        <f>SUM(G653:G654)</f>
        <v>1150.8</v>
      </c>
      <c r="H652" s="250">
        <f>SUM(H653:H654)</f>
        <v>1149.9</v>
      </c>
      <c r="I652" s="111">
        <f t="shared" si="18"/>
        <v>99.92179353493223</v>
      </c>
      <c r="M652" s="262">
        <f t="shared" si="20"/>
        <v>1149.9</v>
      </c>
    </row>
    <row r="653" spans="1:13" s="74" customFormat="1" ht="14.25">
      <c r="A653" s="106" t="s">
        <v>873</v>
      </c>
      <c r="B653" s="191"/>
      <c r="C653" s="118" t="s">
        <v>1336</v>
      </c>
      <c r="D653" s="119" t="s">
        <v>869</v>
      </c>
      <c r="E653" s="148" t="s">
        <v>1376</v>
      </c>
      <c r="F653" s="114" t="s">
        <v>874</v>
      </c>
      <c r="G653" s="250">
        <v>17</v>
      </c>
      <c r="H653" s="250">
        <v>9.9</v>
      </c>
      <c r="I653" s="111">
        <f t="shared" si="18"/>
        <v>58.235294117647065</v>
      </c>
      <c r="J653" s="74">
        <f>SUM('[1]ведомствен.2014'!G477)</f>
        <v>17</v>
      </c>
      <c r="K653" s="74">
        <f>SUM('[1]ведомствен.2014'!H477)</f>
        <v>9.9</v>
      </c>
      <c r="M653" s="262">
        <f t="shared" si="20"/>
        <v>0</v>
      </c>
    </row>
    <row r="654" spans="1:13" s="74" customFormat="1" ht="14.25">
      <c r="A654" s="145" t="s">
        <v>926</v>
      </c>
      <c r="B654" s="181"/>
      <c r="C654" s="147" t="s">
        <v>1336</v>
      </c>
      <c r="D654" s="148" t="s">
        <v>869</v>
      </c>
      <c r="E654" s="148" t="s">
        <v>1376</v>
      </c>
      <c r="F654" s="149" t="s">
        <v>927</v>
      </c>
      <c r="G654" s="250">
        <v>1133.8</v>
      </c>
      <c r="H654" s="250">
        <v>1140</v>
      </c>
      <c r="I654" s="111">
        <f t="shared" si="18"/>
        <v>100.54683365672959</v>
      </c>
      <c r="J654" s="74">
        <f>SUM('[1]ведомствен.2014'!G478)</f>
        <v>1133.8</v>
      </c>
      <c r="K654" s="74">
        <f>SUM('[1]ведомствен.2014'!H478)</f>
        <v>1140</v>
      </c>
      <c r="M654" s="262">
        <f t="shared" si="20"/>
        <v>0</v>
      </c>
    </row>
    <row r="655" spans="1:13" s="74" customFormat="1" ht="28.5">
      <c r="A655" s="245" t="s">
        <v>1377</v>
      </c>
      <c r="B655" s="181"/>
      <c r="C655" s="147" t="s">
        <v>1336</v>
      </c>
      <c r="D655" s="148" t="s">
        <v>869</v>
      </c>
      <c r="E655" s="148" t="s">
        <v>1378</v>
      </c>
      <c r="F655" s="149"/>
      <c r="G655" s="250">
        <f>SUM(G656:G657)</f>
        <v>38518.899999999994</v>
      </c>
      <c r="H655" s="250">
        <f>SUM(H656:H657)</f>
        <v>38518.899999999994</v>
      </c>
      <c r="I655" s="111">
        <f aca="true" t="shared" si="22" ref="I655:I718">SUM(H655/G655)*100</f>
        <v>100</v>
      </c>
      <c r="M655" s="262">
        <f t="shared" si="20"/>
        <v>38518.899999999994</v>
      </c>
    </row>
    <row r="656" spans="1:13" s="74" customFormat="1" ht="14.25">
      <c r="A656" s="106" t="s">
        <v>873</v>
      </c>
      <c r="B656" s="191"/>
      <c r="C656" s="118" t="s">
        <v>1336</v>
      </c>
      <c r="D656" s="119" t="s">
        <v>869</v>
      </c>
      <c r="E656" s="148" t="s">
        <v>1378</v>
      </c>
      <c r="F656" s="114" t="s">
        <v>874</v>
      </c>
      <c r="G656" s="250">
        <v>545.7</v>
      </c>
      <c r="H656" s="250">
        <v>545.7</v>
      </c>
      <c r="I656" s="111">
        <f t="shared" si="22"/>
        <v>100</v>
      </c>
      <c r="J656" s="74">
        <f>SUM('[1]ведомствен.2014'!G480)</f>
        <v>545.7</v>
      </c>
      <c r="K656" s="74">
        <f>SUM('[1]ведомствен.2014'!H480)</f>
        <v>545.7</v>
      </c>
      <c r="M656" s="262">
        <f t="shared" si="20"/>
        <v>0</v>
      </c>
    </row>
    <row r="657" spans="1:13" s="74" customFormat="1" ht="14.25">
      <c r="A657" s="145" t="s">
        <v>926</v>
      </c>
      <c r="B657" s="181"/>
      <c r="C657" s="147" t="s">
        <v>1336</v>
      </c>
      <c r="D657" s="148" t="s">
        <v>869</v>
      </c>
      <c r="E657" s="148" t="s">
        <v>1378</v>
      </c>
      <c r="F657" s="149" t="s">
        <v>927</v>
      </c>
      <c r="G657" s="250">
        <v>37973.2</v>
      </c>
      <c r="H657" s="250">
        <v>37973.2</v>
      </c>
      <c r="I657" s="111">
        <f t="shared" si="22"/>
        <v>100</v>
      </c>
      <c r="J657" s="74">
        <f>SUM('[1]ведомствен.2014'!G481)</f>
        <v>37973.2</v>
      </c>
      <c r="K657" s="74">
        <f>SUM('[1]ведомствен.2014'!H481)</f>
        <v>37973.2</v>
      </c>
      <c r="M657" s="262">
        <f t="shared" si="20"/>
        <v>0</v>
      </c>
    </row>
    <row r="658" spans="1:13" s="74" customFormat="1" ht="71.25">
      <c r="A658" s="270" t="s">
        <v>1379</v>
      </c>
      <c r="B658" s="181"/>
      <c r="C658" s="147" t="s">
        <v>1336</v>
      </c>
      <c r="D658" s="148" t="s">
        <v>869</v>
      </c>
      <c r="E658" s="148" t="s">
        <v>1380</v>
      </c>
      <c r="F658" s="149"/>
      <c r="G658" s="250">
        <f>SUM(G659:G660)</f>
        <v>51050.8</v>
      </c>
      <c r="H658" s="250">
        <f>SUM(H659:H660)</f>
        <v>50900.200000000004</v>
      </c>
      <c r="I658" s="111">
        <f t="shared" si="22"/>
        <v>99.70499972576336</v>
      </c>
      <c r="M658" s="262">
        <f t="shared" si="20"/>
        <v>50900.200000000004</v>
      </c>
    </row>
    <row r="659" spans="1:13" s="74" customFormat="1" ht="14.25">
      <c r="A659" s="106" t="s">
        <v>873</v>
      </c>
      <c r="B659" s="191"/>
      <c r="C659" s="118" t="s">
        <v>1336</v>
      </c>
      <c r="D659" s="119" t="s">
        <v>869</v>
      </c>
      <c r="E659" s="148" t="s">
        <v>1380</v>
      </c>
      <c r="F659" s="114" t="s">
        <v>874</v>
      </c>
      <c r="G659" s="250">
        <v>775.9</v>
      </c>
      <c r="H659" s="250">
        <v>758.4</v>
      </c>
      <c r="I659" s="111">
        <f t="shared" si="22"/>
        <v>97.74455471065859</v>
      </c>
      <c r="J659" s="74">
        <f>SUM('[1]ведомствен.2014'!G483)</f>
        <v>775.9</v>
      </c>
      <c r="K659" s="74">
        <f>SUM('[1]ведомствен.2014'!H483)</f>
        <v>758.4</v>
      </c>
      <c r="M659" s="262">
        <f t="shared" si="20"/>
        <v>0</v>
      </c>
    </row>
    <row r="660" spans="1:13" s="74" customFormat="1" ht="14.25">
      <c r="A660" s="145" t="s">
        <v>926</v>
      </c>
      <c r="B660" s="181"/>
      <c r="C660" s="147" t="s">
        <v>1336</v>
      </c>
      <c r="D660" s="148" t="s">
        <v>869</v>
      </c>
      <c r="E660" s="148" t="s">
        <v>1380</v>
      </c>
      <c r="F660" s="149" t="s">
        <v>927</v>
      </c>
      <c r="G660" s="250">
        <v>50274.9</v>
      </c>
      <c r="H660" s="250">
        <v>50141.8</v>
      </c>
      <c r="I660" s="111">
        <f t="shared" si="22"/>
        <v>99.73525556490415</v>
      </c>
      <c r="J660" s="74">
        <f>SUM('[1]ведомствен.2014'!G484)</f>
        <v>50274.9</v>
      </c>
      <c r="K660" s="74">
        <f>SUM('[1]ведомствен.2014'!H484)</f>
        <v>50141.8</v>
      </c>
      <c r="M660" s="262">
        <f t="shared" si="20"/>
        <v>0</v>
      </c>
    </row>
    <row r="661" spans="1:13" s="74" customFormat="1" ht="85.5">
      <c r="A661" s="270" t="s">
        <v>1381</v>
      </c>
      <c r="B661" s="181"/>
      <c r="C661" s="147" t="s">
        <v>1336</v>
      </c>
      <c r="D661" s="148" t="s">
        <v>869</v>
      </c>
      <c r="E661" s="148" t="s">
        <v>1382</v>
      </c>
      <c r="F661" s="149"/>
      <c r="G661" s="250">
        <f>SUM(G662:G663)</f>
        <v>150770.4</v>
      </c>
      <c r="H661" s="250">
        <f>SUM(H662:H663)</f>
        <v>144310.7</v>
      </c>
      <c r="I661" s="111">
        <f t="shared" si="22"/>
        <v>95.71553832847827</v>
      </c>
      <c r="J661" s="264"/>
      <c r="K661" s="264"/>
      <c r="M661" s="262">
        <f t="shared" si="20"/>
        <v>144310.7</v>
      </c>
    </row>
    <row r="662" spans="1:13" s="74" customFormat="1" ht="14.25">
      <c r="A662" s="106" t="s">
        <v>873</v>
      </c>
      <c r="B662" s="181"/>
      <c r="C662" s="147" t="s">
        <v>1336</v>
      </c>
      <c r="D662" s="148" t="s">
        <v>869</v>
      </c>
      <c r="E662" s="148" t="s">
        <v>1382</v>
      </c>
      <c r="F662" s="149" t="s">
        <v>874</v>
      </c>
      <c r="G662" s="250">
        <v>6227.8</v>
      </c>
      <c r="H662" s="250">
        <v>5961.2</v>
      </c>
      <c r="I662" s="111">
        <f t="shared" si="22"/>
        <v>95.71919457914511</v>
      </c>
      <c r="J662" s="264">
        <f>SUM('[1]ведомствен.2014'!G486)</f>
        <v>6227.8</v>
      </c>
      <c r="K662" s="264">
        <f>SUM('[1]ведомствен.2014'!H486)</f>
        <v>5961.2</v>
      </c>
      <c r="M662" s="262">
        <f t="shared" si="20"/>
        <v>0</v>
      </c>
    </row>
    <row r="663" spans="1:13" s="74" customFormat="1" ht="14.25">
      <c r="A663" s="145" t="s">
        <v>926</v>
      </c>
      <c r="B663" s="181"/>
      <c r="C663" s="147" t="s">
        <v>1336</v>
      </c>
      <c r="D663" s="148" t="s">
        <v>869</v>
      </c>
      <c r="E663" s="148" t="s">
        <v>1382</v>
      </c>
      <c r="F663" s="149" t="s">
        <v>927</v>
      </c>
      <c r="G663" s="250">
        <v>144542.6</v>
      </c>
      <c r="H663" s="250">
        <v>138349.5</v>
      </c>
      <c r="I663" s="111">
        <f t="shared" si="22"/>
        <v>95.71538079431254</v>
      </c>
      <c r="J663" s="74">
        <f>SUM('[1]ведомствен.2014'!G487)</f>
        <v>144542.6</v>
      </c>
      <c r="K663" s="74">
        <f>SUM('[1]ведомствен.2014'!H487)</f>
        <v>138349.5</v>
      </c>
      <c r="M663" s="262">
        <f t="shared" si="20"/>
        <v>0</v>
      </c>
    </row>
    <row r="664" spans="1:13" s="74" customFormat="1" ht="85.5">
      <c r="A664" s="245" t="s">
        <v>1383</v>
      </c>
      <c r="B664" s="181"/>
      <c r="C664" s="147" t="s">
        <v>1336</v>
      </c>
      <c r="D664" s="148" t="s">
        <v>869</v>
      </c>
      <c r="E664" s="148" t="s">
        <v>1384</v>
      </c>
      <c r="F664" s="149"/>
      <c r="G664" s="250">
        <f>SUM(G665:G666)</f>
        <v>1530.3000000000002</v>
      </c>
      <c r="H664" s="250">
        <f>SUM(H665:H666)</f>
        <v>1499.5</v>
      </c>
      <c r="I664" s="111">
        <f t="shared" si="22"/>
        <v>97.98732274717375</v>
      </c>
      <c r="M664" s="262">
        <f t="shared" si="20"/>
        <v>1499.5</v>
      </c>
    </row>
    <row r="665" spans="1:13" s="74" customFormat="1" ht="14.25">
      <c r="A665" s="106" t="s">
        <v>873</v>
      </c>
      <c r="B665" s="181"/>
      <c r="C665" s="147" t="s">
        <v>1336</v>
      </c>
      <c r="D665" s="148" t="s">
        <v>869</v>
      </c>
      <c r="E665" s="148" t="s">
        <v>1384</v>
      </c>
      <c r="F665" s="149" t="s">
        <v>874</v>
      </c>
      <c r="G665" s="250">
        <v>23.4</v>
      </c>
      <c r="H665" s="250">
        <v>22.4</v>
      </c>
      <c r="I665" s="111">
        <f t="shared" si="22"/>
        <v>95.72649572649573</v>
      </c>
      <c r="J665" s="74">
        <f>SUM('[1]ведомствен.2014'!G489)</f>
        <v>23.4</v>
      </c>
      <c r="K665" s="74">
        <f>SUM('[1]ведомствен.2014'!H489)</f>
        <v>22.4</v>
      </c>
      <c r="M665" s="262">
        <f t="shared" si="20"/>
        <v>0</v>
      </c>
    </row>
    <row r="666" spans="1:13" s="74" customFormat="1" ht="14.25">
      <c r="A666" s="145" t="s">
        <v>926</v>
      </c>
      <c r="B666" s="181"/>
      <c r="C666" s="147" t="s">
        <v>1336</v>
      </c>
      <c r="D666" s="148" t="s">
        <v>869</v>
      </c>
      <c r="E666" s="148" t="s">
        <v>1384</v>
      </c>
      <c r="F666" s="149" t="s">
        <v>927</v>
      </c>
      <c r="G666" s="250">
        <v>1506.9</v>
      </c>
      <c r="H666" s="250">
        <v>1477.1</v>
      </c>
      <c r="I666" s="111">
        <f t="shared" si="22"/>
        <v>98.02243015462207</v>
      </c>
      <c r="J666" s="74">
        <f>SUM('[1]ведомствен.2014'!G490)</f>
        <v>1506.9</v>
      </c>
      <c r="K666" s="74">
        <f>SUM('[1]ведомствен.2014'!H490)</f>
        <v>1477.1</v>
      </c>
      <c r="M666" s="262">
        <f t="shared" si="20"/>
        <v>0</v>
      </c>
    </row>
    <row r="667" spans="1:13" s="74" customFormat="1" ht="99.75">
      <c r="A667" s="245" t="s">
        <v>1385</v>
      </c>
      <c r="B667" s="181"/>
      <c r="C667" s="147" t="s">
        <v>1336</v>
      </c>
      <c r="D667" s="148" t="s">
        <v>869</v>
      </c>
      <c r="E667" s="148" t="s">
        <v>1386</v>
      </c>
      <c r="F667" s="149"/>
      <c r="G667" s="250">
        <f>SUM(G668:G669)</f>
        <v>7822.3</v>
      </c>
      <c r="H667" s="250">
        <f>SUM(H668:H669)</f>
        <v>7200.299999999999</v>
      </c>
      <c r="I667" s="111">
        <f t="shared" si="22"/>
        <v>92.04837451900335</v>
      </c>
      <c r="M667" s="262">
        <f t="shared" si="20"/>
        <v>7200.299999999999</v>
      </c>
    </row>
    <row r="668" spans="1:13" s="74" customFormat="1" ht="14.25">
      <c r="A668" s="106" t="s">
        <v>873</v>
      </c>
      <c r="B668" s="181"/>
      <c r="C668" s="147" t="s">
        <v>1336</v>
      </c>
      <c r="D668" s="148" t="s">
        <v>869</v>
      </c>
      <c r="E668" s="148" t="s">
        <v>1386</v>
      </c>
      <c r="F668" s="149" t="s">
        <v>874</v>
      </c>
      <c r="G668" s="250">
        <v>356.7</v>
      </c>
      <c r="H668" s="250">
        <v>298.9</v>
      </c>
      <c r="I668" s="111">
        <f t="shared" si="22"/>
        <v>83.79590692458649</v>
      </c>
      <c r="J668" s="74">
        <f>SUM('[1]ведомствен.2014'!G492)</f>
        <v>356.7</v>
      </c>
      <c r="K668" s="74">
        <f>SUM('[1]ведомствен.2014'!H492)</f>
        <v>298.9</v>
      </c>
      <c r="M668" s="262">
        <f t="shared" si="20"/>
        <v>0</v>
      </c>
    </row>
    <row r="669" spans="1:13" s="74" customFormat="1" ht="14.25">
      <c r="A669" s="145" t="s">
        <v>926</v>
      </c>
      <c r="B669" s="181"/>
      <c r="C669" s="147" t="s">
        <v>1336</v>
      </c>
      <c r="D669" s="148" t="s">
        <v>869</v>
      </c>
      <c r="E669" s="148" t="s">
        <v>1386</v>
      </c>
      <c r="F669" s="149" t="s">
        <v>927</v>
      </c>
      <c r="G669" s="250">
        <v>7465.6</v>
      </c>
      <c r="H669" s="250">
        <v>6901.4</v>
      </c>
      <c r="I669" s="111">
        <f t="shared" si="22"/>
        <v>92.44267038148305</v>
      </c>
      <c r="J669" s="74">
        <f>SUM('[1]ведомствен.2014'!G493)</f>
        <v>7465.6</v>
      </c>
      <c r="K669" s="74">
        <f>SUM('[1]ведомствен.2014'!H493)</f>
        <v>6901.4</v>
      </c>
      <c r="M669" s="262">
        <f t="shared" si="20"/>
        <v>0</v>
      </c>
    </row>
    <row r="670" spans="1:13" s="215" customFormat="1" ht="57">
      <c r="A670" s="145" t="s">
        <v>1387</v>
      </c>
      <c r="B670" s="181"/>
      <c r="C670" s="147" t="s">
        <v>1336</v>
      </c>
      <c r="D670" s="148" t="s">
        <v>869</v>
      </c>
      <c r="E670" s="148" t="s">
        <v>1388</v>
      </c>
      <c r="F670" s="149"/>
      <c r="G670" s="250">
        <f>SUM(G671:G672)</f>
        <v>116761.59999999999</v>
      </c>
      <c r="H670" s="250">
        <f>SUM(H671:H672)</f>
        <v>116640.3</v>
      </c>
      <c r="I670" s="111">
        <f t="shared" si="22"/>
        <v>99.89611310567858</v>
      </c>
      <c r="M670" s="262">
        <f t="shared" si="20"/>
        <v>116640.3</v>
      </c>
    </row>
    <row r="671" spans="1:13" s="215" customFormat="1" ht="14.25">
      <c r="A671" s="106" t="s">
        <v>873</v>
      </c>
      <c r="B671" s="181"/>
      <c r="C671" s="147" t="s">
        <v>1336</v>
      </c>
      <c r="D671" s="148" t="s">
        <v>869</v>
      </c>
      <c r="E671" s="148" t="s">
        <v>1388</v>
      </c>
      <c r="F671" s="149" t="s">
        <v>874</v>
      </c>
      <c r="G671" s="250">
        <v>1766.2</v>
      </c>
      <c r="H671" s="250">
        <v>1736.1</v>
      </c>
      <c r="I671" s="111">
        <f t="shared" si="22"/>
        <v>98.2957762427811</v>
      </c>
      <c r="J671" s="215">
        <f>SUM('[1]ведомствен.2014'!G495)</f>
        <v>1766.2</v>
      </c>
      <c r="K671" s="215">
        <f>SUM('[1]ведомствен.2014'!H495)</f>
        <v>1736.1</v>
      </c>
      <c r="M671" s="262">
        <f t="shared" si="20"/>
        <v>0</v>
      </c>
    </row>
    <row r="672" spans="1:13" s="215" customFormat="1" ht="14.25">
      <c r="A672" s="145" t="s">
        <v>926</v>
      </c>
      <c r="B672" s="181"/>
      <c r="C672" s="147" t="s">
        <v>1336</v>
      </c>
      <c r="D672" s="148" t="s">
        <v>869</v>
      </c>
      <c r="E672" s="148" t="s">
        <v>1388</v>
      </c>
      <c r="F672" s="149" t="s">
        <v>927</v>
      </c>
      <c r="G672" s="250">
        <v>114995.4</v>
      </c>
      <c r="H672" s="250">
        <v>114904.2</v>
      </c>
      <c r="I672" s="111">
        <f t="shared" si="22"/>
        <v>99.92069247987311</v>
      </c>
      <c r="J672" s="74">
        <f>SUM('[1]ведомствен.2014'!G496)</f>
        <v>114995.4</v>
      </c>
      <c r="K672" s="74">
        <f>SUM('[1]ведомствен.2014'!H496)</f>
        <v>114904.2</v>
      </c>
      <c r="M672" s="262">
        <f t="shared" si="20"/>
        <v>0</v>
      </c>
    </row>
    <row r="673" spans="1:13" s="215" customFormat="1" ht="85.5">
      <c r="A673" s="145" t="s">
        <v>1389</v>
      </c>
      <c r="B673" s="181"/>
      <c r="C673" s="147" t="s">
        <v>1336</v>
      </c>
      <c r="D673" s="148" t="s">
        <v>869</v>
      </c>
      <c r="E673" s="148" t="s">
        <v>1390</v>
      </c>
      <c r="F673" s="149"/>
      <c r="G673" s="250">
        <f>SUM(G674:G675)</f>
        <v>884.3</v>
      </c>
      <c r="H673" s="250">
        <f>SUM(H674:H675)</f>
        <v>739.6</v>
      </c>
      <c r="I673" s="111">
        <f t="shared" si="22"/>
        <v>83.63677485016397</v>
      </c>
      <c r="J673" s="264"/>
      <c r="K673" s="264"/>
      <c r="M673" s="262">
        <f t="shared" si="20"/>
        <v>739.6</v>
      </c>
    </row>
    <row r="674" spans="1:13" s="215" customFormat="1" ht="14.25">
      <c r="A674" s="106" t="s">
        <v>873</v>
      </c>
      <c r="B674" s="181"/>
      <c r="C674" s="147" t="s">
        <v>1336</v>
      </c>
      <c r="D674" s="148" t="s">
        <v>869</v>
      </c>
      <c r="E674" s="148" t="s">
        <v>1390</v>
      </c>
      <c r="F674" s="149" t="s">
        <v>874</v>
      </c>
      <c r="G674" s="250">
        <v>52.5</v>
      </c>
      <c r="H674" s="250">
        <v>28.4</v>
      </c>
      <c r="I674" s="111">
        <f t="shared" si="22"/>
        <v>54.095238095238095</v>
      </c>
      <c r="J674" s="264">
        <f>SUM('[1]ведомствен.2014'!G498)</f>
        <v>52.5</v>
      </c>
      <c r="K674" s="264">
        <f>SUM('[1]ведомствен.2014'!H498)</f>
        <v>28.4</v>
      </c>
      <c r="M674" s="262">
        <f t="shared" si="20"/>
        <v>0</v>
      </c>
    </row>
    <row r="675" spans="1:13" s="74" customFormat="1" ht="14.25">
      <c r="A675" s="145" t="s">
        <v>926</v>
      </c>
      <c r="B675" s="181"/>
      <c r="C675" s="147" t="s">
        <v>1336</v>
      </c>
      <c r="D675" s="148" t="s">
        <v>869</v>
      </c>
      <c r="E675" s="148" t="s">
        <v>1390</v>
      </c>
      <c r="F675" s="149" t="s">
        <v>927</v>
      </c>
      <c r="G675" s="250">
        <v>831.8</v>
      </c>
      <c r="H675" s="250">
        <v>711.2</v>
      </c>
      <c r="I675" s="111">
        <f t="shared" si="22"/>
        <v>85.50132243327724</v>
      </c>
      <c r="J675" s="74">
        <f>SUM('[1]ведомствен.2014'!G499)</f>
        <v>831.8</v>
      </c>
      <c r="K675" s="74">
        <f>SUM('[1]ведомствен.2014'!H499)</f>
        <v>711.2</v>
      </c>
      <c r="M675" s="262">
        <f t="shared" si="20"/>
        <v>0</v>
      </c>
    </row>
    <row r="676" spans="1:13" s="74" customFormat="1" ht="71.25">
      <c r="A676" s="145" t="s">
        <v>1391</v>
      </c>
      <c r="B676" s="181"/>
      <c r="C676" s="147" t="s">
        <v>1336</v>
      </c>
      <c r="D676" s="148" t="s">
        <v>869</v>
      </c>
      <c r="E676" s="148" t="s">
        <v>1392</v>
      </c>
      <c r="F676" s="149"/>
      <c r="G676" s="250">
        <f>SUM(G677:G678)</f>
        <v>193.4</v>
      </c>
      <c r="H676" s="250">
        <f>SUM(H677:H678)</f>
        <v>165</v>
      </c>
      <c r="I676" s="111">
        <f t="shared" si="22"/>
        <v>85.31540847983455</v>
      </c>
      <c r="J676" s="264"/>
      <c r="K676" s="264"/>
      <c r="M676" s="262">
        <f t="shared" si="20"/>
        <v>165</v>
      </c>
    </row>
    <row r="677" spans="1:13" s="74" customFormat="1" ht="14.25">
      <c r="A677" s="106" t="s">
        <v>873</v>
      </c>
      <c r="B677" s="181"/>
      <c r="C677" s="147" t="s">
        <v>1336</v>
      </c>
      <c r="D677" s="148" t="s">
        <v>869</v>
      </c>
      <c r="E677" s="148" t="s">
        <v>1392</v>
      </c>
      <c r="F677" s="149" t="s">
        <v>874</v>
      </c>
      <c r="G677" s="250">
        <v>3</v>
      </c>
      <c r="H677" s="250">
        <v>2.4</v>
      </c>
      <c r="I677" s="111">
        <f t="shared" si="22"/>
        <v>80</v>
      </c>
      <c r="J677" s="264">
        <f>SUM('[1]ведомствен.2014'!G501)</f>
        <v>3</v>
      </c>
      <c r="K677" s="264">
        <f>SUM('[1]ведомствен.2014'!H501)</f>
        <v>2.4</v>
      </c>
      <c r="M677" s="262">
        <f t="shared" si="20"/>
        <v>0</v>
      </c>
    </row>
    <row r="678" spans="1:13" s="74" customFormat="1" ht="14.25">
      <c r="A678" s="145" t="s">
        <v>926</v>
      </c>
      <c r="B678" s="181"/>
      <c r="C678" s="147" t="s">
        <v>1336</v>
      </c>
      <c r="D678" s="148" t="s">
        <v>869</v>
      </c>
      <c r="E678" s="148" t="s">
        <v>1392</v>
      </c>
      <c r="F678" s="149" t="s">
        <v>927</v>
      </c>
      <c r="G678" s="250">
        <v>190.4</v>
      </c>
      <c r="H678" s="250">
        <v>162.6</v>
      </c>
      <c r="I678" s="111">
        <f t="shared" si="22"/>
        <v>85.39915966386555</v>
      </c>
      <c r="J678" s="74">
        <f>SUM('[1]ведомствен.2014'!G502)</f>
        <v>190.4</v>
      </c>
      <c r="K678" s="74">
        <f>SUM('[1]ведомствен.2014'!H502)</f>
        <v>162.6</v>
      </c>
      <c r="M678" s="262">
        <f t="shared" si="20"/>
        <v>0</v>
      </c>
    </row>
    <row r="679" spans="1:13" s="74" customFormat="1" ht="57">
      <c r="A679" s="145" t="s">
        <v>1393</v>
      </c>
      <c r="B679" s="181"/>
      <c r="C679" s="147" t="s">
        <v>1336</v>
      </c>
      <c r="D679" s="148" t="s">
        <v>869</v>
      </c>
      <c r="E679" s="148" t="s">
        <v>1394</v>
      </c>
      <c r="F679" s="149"/>
      <c r="G679" s="250">
        <f>SUM(G680:G681)</f>
        <v>7373.599999999999</v>
      </c>
      <c r="H679" s="250">
        <f>SUM(H680:H681)</f>
        <v>6788.9</v>
      </c>
      <c r="I679" s="111">
        <f t="shared" si="22"/>
        <v>92.0703591190192</v>
      </c>
      <c r="J679" s="264"/>
      <c r="K679" s="264"/>
      <c r="M679" s="262">
        <f t="shared" si="20"/>
        <v>6788.9</v>
      </c>
    </row>
    <row r="680" spans="1:13" s="74" customFormat="1" ht="14.25">
      <c r="A680" s="106" t="s">
        <v>873</v>
      </c>
      <c r="B680" s="181"/>
      <c r="C680" s="147" t="s">
        <v>1336</v>
      </c>
      <c r="D680" s="148" t="s">
        <v>869</v>
      </c>
      <c r="E680" s="148" t="s">
        <v>1394</v>
      </c>
      <c r="F680" s="149" t="s">
        <v>874</v>
      </c>
      <c r="G680" s="250">
        <v>244.2</v>
      </c>
      <c r="H680" s="250">
        <v>209.4</v>
      </c>
      <c r="I680" s="111">
        <f t="shared" si="22"/>
        <v>85.74938574938575</v>
      </c>
      <c r="J680" s="264">
        <f>SUM('[1]ведомствен.2014'!G504)</f>
        <v>244.2</v>
      </c>
      <c r="K680" s="264">
        <f>SUM('[1]ведомствен.2014'!H504)</f>
        <v>209.4</v>
      </c>
      <c r="M680" s="262">
        <f aca="true" t="shared" si="23" ref="M680:M743">SUM(H680-K680)</f>
        <v>0</v>
      </c>
    </row>
    <row r="681" spans="1:13" s="74" customFormat="1" ht="14.25">
      <c r="A681" s="145" t="s">
        <v>926</v>
      </c>
      <c r="B681" s="181"/>
      <c r="C681" s="147" t="s">
        <v>1336</v>
      </c>
      <c r="D681" s="148" t="s">
        <v>869</v>
      </c>
      <c r="E681" s="148" t="s">
        <v>1394</v>
      </c>
      <c r="F681" s="149" t="s">
        <v>927</v>
      </c>
      <c r="G681" s="250">
        <v>7129.4</v>
      </c>
      <c r="H681" s="250">
        <v>6579.5</v>
      </c>
      <c r="I681" s="111">
        <f t="shared" si="22"/>
        <v>92.28686846017898</v>
      </c>
      <c r="J681" s="74">
        <f>SUM('[1]ведомствен.2014'!G505)</f>
        <v>7129.4</v>
      </c>
      <c r="K681" s="74">
        <f>SUM('[1]ведомствен.2014'!H505)</f>
        <v>6579.5</v>
      </c>
      <c r="M681" s="262">
        <f t="shared" si="23"/>
        <v>0</v>
      </c>
    </row>
    <row r="682" spans="1:13" s="74" customFormat="1" ht="42.75">
      <c r="A682" s="145" t="s">
        <v>1395</v>
      </c>
      <c r="B682" s="181"/>
      <c r="C682" s="147" t="s">
        <v>1336</v>
      </c>
      <c r="D682" s="148" t="s">
        <v>869</v>
      </c>
      <c r="E682" s="148" t="s">
        <v>1396</v>
      </c>
      <c r="F682" s="149"/>
      <c r="G682" s="250">
        <f>SUM(G683:G684)</f>
        <v>6257.2</v>
      </c>
      <c r="H682" s="250">
        <f>SUM(H683:H684)</f>
        <v>6155</v>
      </c>
      <c r="I682" s="111">
        <f t="shared" si="22"/>
        <v>98.3666815828166</v>
      </c>
      <c r="M682" s="262">
        <f t="shared" si="23"/>
        <v>6155</v>
      </c>
    </row>
    <row r="683" spans="1:13" s="74" customFormat="1" ht="14.25">
      <c r="A683" s="106" t="s">
        <v>873</v>
      </c>
      <c r="B683" s="181"/>
      <c r="C683" s="147" t="s">
        <v>1336</v>
      </c>
      <c r="D683" s="148" t="s">
        <v>869</v>
      </c>
      <c r="E683" s="148" t="s">
        <v>1396</v>
      </c>
      <c r="F683" s="149" t="s">
        <v>874</v>
      </c>
      <c r="G683" s="250">
        <v>92.5</v>
      </c>
      <c r="H683" s="250">
        <v>91</v>
      </c>
      <c r="I683" s="111">
        <f t="shared" si="22"/>
        <v>98.37837837837839</v>
      </c>
      <c r="J683" s="74">
        <f>SUM('[1]ведомствен.2014'!G507)</f>
        <v>92.5</v>
      </c>
      <c r="K683" s="74">
        <f>SUM('[1]ведомствен.2014'!H507)</f>
        <v>91</v>
      </c>
      <c r="M683" s="262">
        <f t="shared" si="23"/>
        <v>0</v>
      </c>
    </row>
    <row r="684" spans="1:13" s="74" customFormat="1" ht="14.25">
      <c r="A684" s="145" t="s">
        <v>926</v>
      </c>
      <c r="B684" s="181"/>
      <c r="C684" s="147" t="s">
        <v>1336</v>
      </c>
      <c r="D684" s="148" t="s">
        <v>869</v>
      </c>
      <c r="E684" s="148" t="s">
        <v>1396</v>
      </c>
      <c r="F684" s="149" t="s">
        <v>927</v>
      </c>
      <c r="G684" s="250">
        <v>6164.7</v>
      </c>
      <c r="H684" s="250">
        <v>6064</v>
      </c>
      <c r="I684" s="111">
        <f t="shared" si="22"/>
        <v>98.36650607491038</v>
      </c>
      <c r="J684" s="74">
        <f>SUM('[1]ведомствен.2014'!G508)</f>
        <v>6164.7</v>
      </c>
      <c r="K684" s="74">
        <f>SUM('[1]ведомствен.2014'!H508)</f>
        <v>6064</v>
      </c>
      <c r="M684" s="262">
        <f t="shared" si="23"/>
        <v>0</v>
      </c>
    </row>
    <row r="685" spans="1:13" s="215" customFormat="1" ht="42.75">
      <c r="A685" s="245" t="s">
        <v>1397</v>
      </c>
      <c r="B685" s="181"/>
      <c r="C685" s="147" t="s">
        <v>1336</v>
      </c>
      <c r="D685" s="148" t="s">
        <v>869</v>
      </c>
      <c r="E685" s="148" t="s">
        <v>1398</v>
      </c>
      <c r="F685" s="149"/>
      <c r="G685" s="250">
        <f>SUM(G686:G688)</f>
        <v>1944.6999999999998</v>
      </c>
      <c r="H685" s="250">
        <f>SUM(H686:H688)</f>
        <v>1944.6999999999998</v>
      </c>
      <c r="I685" s="111">
        <f t="shared" si="22"/>
        <v>100</v>
      </c>
      <c r="M685" s="262">
        <f t="shared" si="23"/>
        <v>1944.6999999999998</v>
      </c>
    </row>
    <row r="686" spans="1:13" s="215" customFormat="1" ht="14.25">
      <c r="A686" s="106" t="s">
        <v>873</v>
      </c>
      <c r="B686" s="181"/>
      <c r="C686" s="147" t="s">
        <v>1336</v>
      </c>
      <c r="D686" s="148" t="s">
        <v>869</v>
      </c>
      <c r="E686" s="148" t="s">
        <v>1398</v>
      </c>
      <c r="F686" s="149" t="s">
        <v>874</v>
      </c>
      <c r="G686" s="250">
        <v>28.8</v>
      </c>
      <c r="H686" s="250">
        <v>28.8</v>
      </c>
      <c r="I686" s="111">
        <f t="shared" si="22"/>
        <v>100</v>
      </c>
      <c r="J686" s="215">
        <f>SUM('[1]ведомствен.2014'!G510)</f>
        <v>28.8</v>
      </c>
      <c r="K686" s="215">
        <f>SUM('[1]ведомствен.2014'!H510)</f>
        <v>28.8</v>
      </c>
      <c r="M686" s="262">
        <f t="shared" si="23"/>
        <v>0</v>
      </c>
    </row>
    <row r="687" spans="1:13" s="215" customFormat="1" ht="14.25">
      <c r="A687" s="145" t="s">
        <v>926</v>
      </c>
      <c r="B687" s="181"/>
      <c r="C687" s="147" t="s">
        <v>1336</v>
      </c>
      <c r="D687" s="148" t="s">
        <v>869</v>
      </c>
      <c r="E687" s="148" t="s">
        <v>1398</v>
      </c>
      <c r="F687" s="149" t="s">
        <v>927</v>
      </c>
      <c r="G687" s="250">
        <v>1600.6</v>
      </c>
      <c r="H687" s="250">
        <v>1600.6</v>
      </c>
      <c r="I687" s="111">
        <f t="shared" si="22"/>
        <v>100</v>
      </c>
      <c r="J687" s="74">
        <f>SUM('[1]ведомствен.2014'!G511)</f>
        <v>1600.6</v>
      </c>
      <c r="K687" s="74">
        <f>SUM('[1]ведомствен.2014'!H511)</f>
        <v>1600.6</v>
      </c>
      <c r="M687" s="262">
        <f t="shared" si="23"/>
        <v>0</v>
      </c>
    </row>
    <row r="688" spans="1:13" s="74" customFormat="1" ht="42.75">
      <c r="A688" s="145" t="s">
        <v>1372</v>
      </c>
      <c r="B688" s="181"/>
      <c r="C688" s="147" t="s">
        <v>1336</v>
      </c>
      <c r="D688" s="148" t="s">
        <v>869</v>
      </c>
      <c r="E688" s="148" t="s">
        <v>1398</v>
      </c>
      <c r="F688" s="149" t="s">
        <v>935</v>
      </c>
      <c r="G688" s="250">
        <v>315.3</v>
      </c>
      <c r="H688" s="250">
        <v>315.3</v>
      </c>
      <c r="I688" s="111">
        <f t="shared" si="22"/>
        <v>100</v>
      </c>
      <c r="J688" s="74">
        <f>SUM('[1]ведомствен.2014'!G512)</f>
        <v>315.3</v>
      </c>
      <c r="K688" s="74">
        <f>SUM('[1]ведомствен.2014'!H512)</f>
        <v>315.3</v>
      </c>
      <c r="M688" s="262">
        <f t="shared" si="23"/>
        <v>0</v>
      </c>
    </row>
    <row r="689" spans="1:13" s="74" customFormat="1" ht="42.75">
      <c r="A689" s="145" t="s">
        <v>1399</v>
      </c>
      <c r="B689" s="181"/>
      <c r="C689" s="147" t="s">
        <v>1336</v>
      </c>
      <c r="D689" s="148" t="s">
        <v>869</v>
      </c>
      <c r="E689" s="148" t="s">
        <v>1400</v>
      </c>
      <c r="F689" s="149"/>
      <c r="G689" s="250">
        <f>SUM(G690:G691)</f>
        <v>8874.300000000001</v>
      </c>
      <c r="H689" s="250">
        <f>SUM(H690:H691)</f>
        <v>8894.2</v>
      </c>
      <c r="I689" s="111">
        <f t="shared" si="22"/>
        <v>100.22424303888758</v>
      </c>
      <c r="J689" s="264"/>
      <c r="K689" s="264"/>
      <c r="M689" s="262">
        <f t="shared" si="23"/>
        <v>8894.2</v>
      </c>
    </row>
    <row r="690" spans="1:13" s="74" customFormat="1" ht="14.25">
      <c r="A690" s="106" t="s">
        <v>873</v>
      </c>
      <c r="B690" s="181"/>
      <c r="C690" s="147" t="s">
        <v>1336</v>
      </c>
      <c r="D690" s="148" t="s">
        <v>869</v>
      </c>
      <c r="E690" s="148" t="s">
        <v>1400</v>
      </c>
      <c r="F690" s="149" t="s">
        <v>874</v>
      </c>
      <c r="G690" s="250">
        <v>131.2</v>
      </c>
      <c r="H690" s="250">
        <v>131.5</v>
      </c>
      <c r="I690" s="111">
        <f t="shared" si="22"/>
        <v>100.22865853658539</v>
      </c>
      <c r="J690" s="264">
        <f>SUM('[1]ведомствен.2014'!G514)</f>
        <v>131.2</v>
      </c>
      <c r="K690" s="264">
        <f>SUM('[1]ведомствен.2014'!H514)</f>
        <v>131.5</v>
      </c>
      <c r="M690" s="262">
        <f t="shared" si="23"/>
        <v>0</v>
      </c>
    </row>
    <row r="691" spans="1:13" s="74" customFormat="1" ht="14.25">
      <c r="A691" s="145" t="s">
        <v>926</v>
      </c>
      <c r="B691" s="181"/>
      <c r="C691" s="147" t="s">
        <v>1336</v>
      </c>
      <c r="D691" s="148" t="s">
        <v>869</v>
      </c>
      <c r="E691" s="148" t="s">
        <v>1400</v>
      </c>
      <c r="F691" s="149" t="s">
        <v>927</v>
      </c>
      <c r="G691" s="250">
        <v>8743.1</v>
      </c>
      <c r="H691" s="250">
        <v>8762.7</v>
      </c>
      <c r="I691" s="111">
        <f t="shared" si="22"/>
        <v>100.22417677940318</v>
      </c>
      <c r="J691" s="74">
        <f>SUM('[1]ведомствен.2014'!G515)</f>
        <v>8743.1</v>
      </c>
      <c r="K691" s="74">
        <f>SUM('[1]ведомствен.2014'!H515)</f>
        <v>8762.7</v>
      </c>
      <c r="M691" s="262">
        <f t="shared" si="23"/>
        <v>0</v>
      </c>
    </row>
    <row r="692" spans="1:13" s="74" customFormat="1" ht="28.5" hidden="1">
      <c r="A692" s="175" t="s">
        <v>1401</v>
      </c>
      <c r="B692" s="271"/>
      <c r="C692" s="147" t="s">
        <v>1336</v>
      </c>
      <c r="D692" s="148" t="s">
        <v>869</v>
      </c>
      <c r="E692" s="148" t="s">
        <v>1402</v>
      </c>
      <c r="F692" s="149"/>
      <c r="G692" s="272">
        <f>SUM(G693:G694)</f>
        <v>0</v>
      </c>
      <c r="H692" s="272">
        <f>SUM(H693:H694)</f>
        <v>0</v>
      </c>
      <c r="I692" s="111" t="e">
        <f t="shared" si="22"/>
        <v>#DIV/0!</v>
      </c>
      <c r="M692" s="262">
        <f t="shared" si="23"/>
        <v>0</v>
      </c>
    </row>
    <row r="693" spans="1:13" s="74" customFormat="1" ht="14.25" hidden="1">
      <c r="A693" s="124" t="s">
        <v>873</v>
      </c>
      <c r="B693" s="271"/>
      <c r="C693" s="147" t="s">
        <v>1336</v>
      </c>
      <c r="D693" s="148" t="s">
        <v>869</v>
      </c>
      <c r="E693" s="148" t="s">
        <v>1402</v>
      </c>
      <c r="F693" s="149" t="s">
        <v>874</v>
      </c>
      <c r="G693" s="272"/>
      <c r="H693" s="272"/>
      <c r="I693" s="111" t="e">
        <f t="shared" si="22"/>
        <v>#DIV/0!</v>
      </c>
      <c r="J693" s="74">
        <f>SUM('[1]ведомствен.2014'!G517)</f>
        <v>0</v>
      </c>
      <c r="K693" s="74">
        <f>SUM('[1]ведомствен.2014'!H517)</f>
        <v>0</v>
      </c>
      <c r="M693" s="262">
        <f t="shared" si="23"/>
        <v>0</v>
      </c>
    </row>
    <row r="694" spans="1:13" s="74" customFormat="1" ht="14.25" hidden="1">
      <c r="A694" s="175" t="s">
        <v>926</v>
      </c>
      <c r="B694" s="271"/>
      <c r="C694" s="147" t="s">
        <v>1336</v>
      </c>
      <c r="D694" s="148" t="s">
        <v>869</v>
      </c>
      <c r="E694" s="148" t="s">
        <v>1402</v>
      </c>
      <c r="F694" s="149" t="s">
        <v>927</v>
      </c>
      <c r="G694" s="272"/>
      <c r="H694" s="272"/>
      <c r="I694" s="111" t="e">
        <f t="shared" si="22"/>
        <v>#DIV/0!</v>
      </c>
      <c r="J694" s="74">
        <f>SUM('[1]ведомствен.2014'!G518)</f>
        <v>0</v>
      </c>
      <c r="K694" s="74">
        <f>SUM('[1]ведомствен.2014'!H518)</f>
        <v>0</v>
      </c>
      <c r="M694" s="262">
        <f t="shared" si="23"/>
        <v>0</v>
      </c>
    </row>
    <row r="695" spans="1:13" s="74" customFormat="1" ht="42.75">
      <c r="A695" s="176" t="s">
        <v>1403</v>
      </c>
      <c r="B695" s="226"/>
      <c r="C695" s="158" t="s">
        <v>1336</v>
      </c>
      <c r="D695" s="159" t="s">
        <v>869</v>
      </c>
      <c r="E695" s="159" t="s">
        <v>1404</v>
      </c>
      <c r="F695" s="218"/>
      <c r="G695" s="210">
        <f>SUM(G696)</f>
        <v>9912.8</v>
      </c>
      <c r="H695" s="210">
        <f>SUM(H696)</f>
        <v>9834.3</v>
      </c>
      <c r="I695" s="111">
        <f t="shared" si="22"/>
        <v>99.20809458477927</v>
      </c>
      <c r="M695" s="262">
        <f t="shared" si="23"/>
        <v>9834.3</v>
      </c>
    </row>
    <row r="696" spans="1:13" s="74" customFormat="1" ht="14.25">
      <c r="A696" s="176" t="s">
        <v>926</v>
      </c>
      <c r="B696" s="226"/>
      <c r="C696" s="158" t="s">
        <v>1336</v>
      </c>
      <c r="D696" s="159" t="s">
        <v>869</v>
      </c>
      <c r="E696" s="159" t="s">
        <v>1404</v>
      </c>
      <c r="F696" s="218" t="s">
        <v>927</v>
      </c>
      <c r="G696" s="210">
        <v>9912.8</v>
      </c>
      <c r="H696" s="210">
        <v>9834.3</v>
      </c>
      <c r="I696" s="111">
        <f t="shared" si="22"/>
        <v>99.20809458477927</v>
      </c>
      <c r="J696" s="74">
        <f>SUM('[1]ведомствен.2014'!G777)</f>
        <v>9912.8</v>
      </c>
      <c r="K696" s="74">
        <f>SUM('[1]ведомствен.2014'!H777)</f>
        <v>9834.3</v>
      </c>
      <c r="M696" s="262">
        <f t="shared" si="23"/>
        <v>0</v>
      </c>
    </row>
    <row r="697" spans="1:13" s="74" customFormat="1" ht="28.5">
      <c r="A697" s="269" t="s">
        <v>1405</v>
      </c>
      <c r="B697" s="146"/>
      <c r="C697" s="147" t="s">
        <v>1336</v>
      </c>
      <c r="D697" s="148" t="s">
        <v>869</v>
      </c>
      <c r="E697" s="148" t="s">
        <v>1406</v>
      </c>
      <c r="F697" s="149"/>
      <c r="G697" s="250">
        <f>SUM(G698)</f>
        <v>1164.7</v>
      </c>
      <c r="H697" s="250">
        <f>SUM(H698)</f>
        <v>1116</v>
      </c>
      <c r="I697" s="111">
        <f t="shared" si="22"/>
        <v>95.81866575083711</v>
      </c>
      <c r="J697" s="264"/>
      <c r="K697" s="264"/>
      <c r="M697" s="262">
        <f t="shared" si="23"/>
        <v>1116</v>
      </c>
    </row>
    <row r="698" spans="1:13" s="74" customFormat="1" ht="14.25">
      <c r="A698" s="269" t="s">
        <v>1407</v>
      </c>
      <c r="B698" s="146"/>
      <c r="C698" s="147" t="s">
        <v>1336</v>
      </c>
      <c r="D698" s="148" t="s">
        <v>869</v>
      </c>
      <c r="E698" s="148" t="s">
        <v>1408</v>
      </c>
      <c r="F698" s="149"/>
      <c r="G698" s="250">
        <f>SUM(G699:G700)</f>
        <v>1164.7</v>
      </c>
      <c r="H698" s="250">
        <f>SUM(H699:H700)</f>
        <v>1116</v>
      </c>
      <c r="I698" s="111">
        <f t="shared" si="22"/>
        <v>95.81866575083711</v>
      </c>
      <c r="M698" s="262">
        <f t="shared" si="23"/>
        <v>1116</v>
      </c>
    </row>
    <row r="699" spans="1:13" s="74" customFormat="1" ht="14.25">
      <c r="A699" s="106" t="s">
        <v>873</v>
      </c>
      <c r="B699" s="181"/>
      <c r="C699" s="147" t="s">
        <v>1336</v>
      </c>
      <c r="D699" s="148" t="s">
        <v>869</v>
      </c>
      <c r="E699" s="148" t="s">
        <v>1408</v>
      </c>
      <c r="F699" s="149" t="s">
        <v>874</v>
      </c>
      <c r="G699" s="250">
        <v>674.2</v>
      </c>
      <c r="H699" s="250">
        <v>625.5</v>
      </c>
      <c r="I699" s="111">
        <f t="shared" si="22"/>
        <v>92.77662414713734</v>
      </c>
      <c r="J699" s="74">
        <f>SUM('[1]ведомствен.2014'!G521)</f>
        <v>674.2</v>
      </c>
      <c r="K699" s="74">
        <f>SUM('[1]ведомствен.2014'!H521)</f>
        <v>625.5</v>
      </c>
      <c r="M699" s="262">
        <f t="shared" si="23"/>
        <v>0</v>
      </c>
    </row>
    <row r="700" spans="1:13" s="74" customFormat="1" ht="14.25">
      <c r="A700" s="269" t="s">
        <v>926</v>
      </c>
      <c r="B700" s="146"/>
      <c r="C700" s="147" t="s">
        <v>1336</v>
      </c>
      <c r="D700" s="148" t="s">
        <v>869</v>
      </c>
      <c r="E700" s="148" t="s">
        <v>1408</v>
      </c>
      <c r="F700" s="149" t="s">
        <v>927</v>
      </c>
      <c r="G700" s="250">
        <v>490.5</v>
      </c>
      <c r="H700" s="250">
        <v>490.5</v>
      </c>
      <c r="I700" s="111">
        <f t="shared" si="22"/>
        <v>100</v>
      </c>
      <c r="J700" s="74">
        <f>SUM('[1]ведомствен.2014'!G522)</f>
        <v>490.5</v>
      </c>
      <c r="K700" s="74">
        <f>SUM('[1]ведомствен.2014'!H522)</f>
        <v>490.5</v>
      </c>
      <c r="M700" s="262">
        <f t="shared" si="23"/>
        <v>0</v>
      </c>
    </row>
    <row r="701" spans="1:13" s="74" customFormat="1" ht="15">
      <c r="A701" s="174" t="s">
        <v>1074</v>
      </c>
      <c r="B701" s="273"/>
      <c r="C701" s="184" t="s">
        <v>1336</v>
      </c>
      <c r="D701" s="168" t="s">
        <v>869</v>
      </c>
      <c r="E701" s="168" t="s">
        <v>1103</v>
      </c>
      <c r="F701" s="274"/>
      <c r="G701" s="185">
        <f aca="true" t="shared" si="24" ref="G701:H703">SUM(G702)</f>
        <v>3082.2</v>
      </c>
      <c r="H701" s="185">
        <f t="shared" si="24"/>
        <v>3082.2</v>
      </c>
      <c r="I701" s="111">
        <f t="shared" si="22"/>
        <v>100</v>
      </c>
      <c r="M701" s="262">
        <f t="shared" si="23"/>
        <v>3082.2</v>
      </c>
    </row>
    <row r="702" spans="1:13" s="74" customFormat="1" ht="57">
      <c r="A702" s="223" t="s">
        <v>1409</v>
      </c>
      <c r="B702" s="275"/>
      <c r="C702" s="184" t="s">
        <v>1336</v>
      </c>
      <c r="D702" s="168" t="s">
        <v>869</v>
      </c>
      <c r="E702" s="168" t="s">
        <v>1105</v>
      </c>
      <c r="F702" s="274"/>
      <c r="G702" s="185">
        <f t="shared" si="24"/>
        <v>3082.2</v>
      </c>
      <c r="H702" s="185">
        <f t="shared" si="24"/>
        <v>3082.2</v>
      </c>
      <c r="I702" s="111">
        <f t="shared" si="22"/>
        <v>100</v>
      </c>
      <c r="M702" s="262">
        <f t="shared" si="23"/>
        <v>3082.2</v>
      </c>
    </row>
    <row r="703" spans="1:13" s="74" customFormat="1" ht="28.5">
      <c r="A703" s="174" t="s">
        <v>1410</v>
      </c>
      <c r="B703" s="275"/>
      <c r="C703" s="184" t="s">
        <v>1336</v>
      </c>
      <c r="D703" s="168" t="s">
        <v>869</v>
      </c>
      <c r="E703" s="168" t="s">
        <v>1411</v>
      </c>
      <c r="F703" s="274"/>
      <c r="G703" s="185">
        <f t="shared" si="24"/>
        <v>3082.2</v>
      </c>
      <c r="H703" s="185">
        <f t="shared" si="24"/>
        <v>3082.2</v>
      </c>
      <c r="I703" s="111">
        <f t="shared" si="22"/>
        <v>100</v>
      </c>
      <c r="M703" s="262">
        <f t="shared" si="23"/>
        <v>3082.2</v>
      </c>
    </row>
    <row r="704" spans="1:13" s="74" customFormat="1" ht="14.25">
      <c r="A704" s="266" t="s">
        <v>926</v>
      </c>
      <c r="B704" s="275"/>
      <c r="C704" s="184" t="s">
        <v>1336</v>
      </c>
      <c r="D704" s="168" t="s">
        <v>869</v>
      </c>
      <c r="E704" s="168" t="s">
        <v>1411</v>
      </c>
      <c r="F704" s="274" t="s">
        <v>927</v>
      </c>
      <c r="G704" s="185">
        <v>3082.2</v>
      </c>
      <c r="H704" s="185">
        <v>3082.2</v>
      </c>
      <c r="I704" s="111">
        <f t="shared" si="22"/>
        <v>100</v>
      </c>
      <c r="J704" s="74">
        <f>SUM('[1]ведомствен.2014'!G319)</f>
        <v>3082.2</v>
      </c>
      <c r="K704" s="74">
        <f>SUM('[1]ведомствен.2014'!H319)</f>
        <v>3082.2</v>
      </c>
      <c r="M704" s="262">
        <f t="shared" si="23"/>
        <v>0</v>
      </c>
    </row>
    <row r="705" spans="1:13" s="74" customFormat="1" ht="14.25">
      <c r="A705" s="145" t="s">
        <v>1175</v>
      </c>
      <c r="B705" s="146"/>
      <c r="C705" s="147" t="s">
        <v>1336</v>
      </c>
      <c r="D705" s="148" t="s">
        <v>869</v>
      </c>
      <c r="E705" s="148" t="s">
        <v>975</v>
      </c>
      <c r="F705" s="149"/>
      <c r="G705" s="250">
        <f>G706+G708</f>
        <v>2083.6</v>
      </c>
      <c r="H705" s="250">
        <f>H706+H708</f>
        <v>2035.8</v>
      </c>
      <c r="I705" s="111">
        <f t="shared" si="22"/>
        <v>97.70589364561336</v>
      </c>
      <c r="M705" s="262">
        <f t="shared" si="23"/>
        <v>2035.8</v>
      </c>
    </row>
    <row r="706" spans="1:13" s="74" customFormat="1" ht="28.5">
      <c r="A706" s="145" t="s">
        <v>1412</v>
      </c>
      <c r="B706" s="146"/>
      <c r="C706" s="147" t="s">
        <v>1336</v>
      </c>
      <c r="D706" s="148" t="s">
        <v>869</v>
      </c>
      <c r="E706" s="148" t="s">
        <v>1413</v>
      </c>
      <c r="F706" s="149"/>
      <c r="G706" s="250">
        <f>G707</f>
        <v>83.6</v>
      </c>
      <c r="H706" s="250">
        <f>H707</f>
        <v>83.6</v>
      </c>
      <c r="I706" s="111">
        <f t="shared" si="22"/>
        <v>100</v>
      </c>
      <c r="M706" s="262">
        <f t="shared" si="23"/>
        <v>83.6</v>
      </c>
    </row>
    <row r="707" spans="1:13" s="74" customFormat="1" ht="14.25">
      <c r="A707" s="269" t="s">
        <v>926</v>
      </c>
      <c r="B707" s="146"/>
      <c r="C707" s="147" t="s">
        <v>1336</v>
      </c>
      <c r="D707" s="148" t="s">
        <v>869</v>
      </c>
      <c r="E707" s="148" t="s">
        <v>1413</v>
      </c>
      <c r="F707" s="149" t="s">
        <v>927</v>
      </c>
      <c r="G707" s="250">
        <v>83.6</v>
      </c>
      <c r="H707" s="250">
        <v>83.6</v>
      </c>
      <c r="I707" s="111">
        <f t="shared" si="22"/>
        <v>100</v>
      </c>
      <c r="J707" s="74">
        <f>SUM('[1]ведомствен.2014'!G525)</f>
        <v>83.6</v>
      </c>
      <c r="K707" s="74">
        <f>SUM('[1]ведомствен.2014'!H525)</f>
        <v>83.6</v>
      </c>
      <c r="M707" s="262">
        <f t="shared" si="23"/>
        <v>0</v>
      </c>
    </row>
    <row r="708" spans="1:13" s="74" customFormat="1" ht="28.5">
      <c r="A708" s="276" t="s">
        <v>1414</v>
      </c>
      <c r="B708" s="206"/>
      <c r="C708" s="184" t="s">
        <v>1336</v>
      </c>
      <c r="D708" s="168" t="s">
        <v>869</v>
      </c>
      <c r="E708" s="208" t="s">
        <v>1028</v>
      </c>
      <c r="F708" s="277"/>
      <c r="G708" s="222">
        <f>SUM(G709)</f>
        <v>2000</v>
      </c>
      <c r="H708" s="222">
        <f>SUM(H709)</f>
        <v>1952.2</v>
      </c>
      <c r="I708" s="111">
        <f t="shared" si="22"/>
        <v>97.61</v>
      </c>
      <c r="M708" s="262">
        <f t="shared" si="23"/>
        <v>1952.2</v>
      </c>
    </row>
    <row r="709" spans="1:13" s="74" customFormat="1" ht="28.5">
      <c r="A709" s="225" t="s">
        <v>1410</v>
      </c>
      <c r="B709" s="183"/>
      <c r="C709" s="184" t="s">
        <v>1336</v>
      </c>
      <c r="D709" s="168" t="s">
        <v>869</v>
      </c>
      <c r="E709" s="208" t="s">
        <v>1415</v>
      </c>
      <c r="F709" s="277"/>
      <c r="G709" s="201">
        <f>SUM(G710:G710)</f>
        <v>2000</v>
      </c>
      <c r="H709" s="201">
        <f>SUM(H710:H710)</f>
        <v>1952.2</v>
      </c>
      <c r="I709" s="111">
        <f t="shared" si="22"/>
        <v>97.61</v>
      </c>
      <c r="M709" s="262">
        <f t="shared" si="23"/>
        <v>1952.2</v>
      </c>
    </row>
    <row r="710" spans="1:13" s="74" customFormat="1" ht="14.25">
      <c r="A710" s="266" t="s">
        <v>926</v>
      </c>
      <c r="B710" s="278"/>
      <c r="C710" s="184" t="s">
        <v>1336</v>
      </c>
      <c r="D710" s="168" t="s">
        <v>869</v>
      </c>
      <c r="E710" s="208" t="s">
        <v>1415</v>
      </c>
      <c r="F710" s="274" t="s">
        <v>927</v>
      </c>
      <c r="G710" s="185">
        <v>2000</v>
      </c>
      <c r="H710" s="185">
        <v>1952.2</v>
      </c>
      <c r="I710" s="111">
        <f t="shared" si="22"/>
        <v>97.61</v>
      </c>
      <c r="J710" s="74">
        <f>SUM('[1]ведомствен.2014'!G323)</f>
        <v>2000</v>
      </c>
      <c r="K710" s="74">
        <f>SUM('[1]ведомствен.2014'!H323)</f>
        <v>1952.2</v>
      </c>
      <c r="M710" s="262">
        <f t="shared" si="23"/>
        <v>0</v>
      </c>
    </row>
    <row r="711" spans="1:13" s="74" customFormat="1" ht="14.25">
      <c r="A711" s="279" t="s">
        <v>1416</v>
      </c>
      <c r="B711" s="146"/>
      <c r="C711" s="147" t="s">
        <v>1336</v>
      </c>
      <c r="D711" s="148" t="s">
        <v>880</v>
      </c>
      <c r="E711" s="148"/>
      <c r="F711" s="149"/>
      <c r="G711" s="250">
        <f>SUM(G722)+G712</f>
        <v>97177.79999999999</v>
      </c>
      <c r="H711" s="250">
        <f>SUM(H722)+H712</f>
        <v>96450.9</v>
      </c>
      <c r="I711" s="111">
        <f t="shared" si="22"/>
        <v>99.25198965195754</v>
      </c>
      <c r="M711" s="262">
        <f t="shared" si="23"/>
        <v>96450.9</v>
      </c>
    </row>
    <row r="712" spans="1:13" s="74" customFormat="1" ht="14.25">
      <c r="A712" s="106" t="s">
        <v>1360</v>
      </c>
      <c r="B712" s="107"/>
      <c r="C712" s="130" t="s">
        <v>1336</v>
      </c>
      <c r="D712" s="131" t="s">
        <v>880</v>
      </c>
      <c r="E712" s="109" t="s">
        <v>1361</v>
      </c>
      <c r="F712" s="110"/>
      <c r="G712" s="133">
        <f>SUM(G713)+G720</f>
        <v>35965.6</v>
      </c>
      <c r="H712" s="133">
        <f>SUM(H713)+H720</f>
        <v>35238.7</v>
      </c>
      <c r="I712" s="111">
        <f t="shared" si="22"/>
        <v>97.97890206197032</v>
      </c>
      <c r="M712" s="262">
        <f t="shared" si="23"/>
        <v>35238.7</v>
      </c>
    </row>
    <row r="713" spans="1:13" s="74" customFormat="1" ht="42.75">
      <c r="A713" s="116" t="s">
        <v>1417</v>
      </c>
      <c r="B713" s="134"/>
      <c r="C713" s="130" t="s">
        <v>1336</v>
      </c>
      <c r="D713" s="131" t="s">
        <v>880</v>
      </c>
      <c r="E713" s="131" t="s">
        <v>1418</v>
      </c>
      <c r="F713" s="135"/>
      <c r="G713" s="133">
        <f>G718+G714</f>
        <v>35965.6</v>
      </c>
      <c r="H713" s="133">
        <f>H718+H714</f>
        <v>35238.7</v>
      </c>
      <c r="I713" s="111">
        <f t="shared" si="22"/>
        <v>97.97890206197032</v>
      </c>
      <c r="M713" s="262">
        <f t="shared" si="23"/>
        <v>35238.7</v>
      </c>
    </row>
    <row r="714" spans="1:13" s="74" customFormat="1" ht="71.25">
      <c r="A714" s="116" t="s">
        <v>1419</v>
      </c>
      <c r="B714" s="134"/>
      <c r="C714" s="130" t="s">
        <v>1336</v>
      </c>
      <c r="D714" s="131" t="s">
        <v>880</v>
      </c>
      <c r="E714" s="131" t="s">
        <v>1420</v>
      </c>
      <c r="F714" s="135"/>
      <c r="G714" s="133">
        <f>SUM(G715)</f>
        <v>24576.3</v>
      </c>
      <c r="H714" s="133">
        <f>SUM(H715)</f>
        <v>23943.3</v>
      </c>
      <c r="I714" s="111">
        <f t="shared" si="22"/>
        <v>97.42434784731631</v>
      </c>
      <c r="M714" s="262">
        <f t="shared" si="23"/>
        <v>23943.3</v>
      </c>
    </row>
    <row r="715" spans="1:13" s="74" customFormat="1" ht="28.5">
      <c r="A715" s="116" t="s">
        <v>1041</v>
      </c>
      <c r="B715" s="134"/>
      <c r="C715" s="130" t="s">
        <v>1336</v>
      </c>
      <c r="D715" s="131" t="s">
        <v>880</v>
      </c>
      <c r="E715" s="131" t="s">
        <v>1420</v>
      </c>
      <c r="F715" s="135" t="s">
        <v>1042</v>
      </c>
      <c r="G715" s="133">
        <v>24576.3</v>
      </c>
      <c r="H715" s="133">
        <v>23943.3</v>
      </c>
      <c r="I715" s="111">
        <f t="shared" si="22"/>
        <v>97.42434784731631</v>
      </c>
      <c r="J715" s="74">
        <f>SUM('[1]ведомствен.2014'!G328)</f>
        <v>24576.3</v>
      </c>
      <c r="K715" s="74">
        <f>SUM('[1]ведомствен.2014'!H328)</f>
        <v>23943.3</v>
      </c>
      <c r="M715" s="262">
        <f t="shared" si="23"/>
        <v>0</v>
      </c>
    </row>
    <row r="716" spans="1:13" s="74" customFormat="1" ht="14.25" hidden="1">
      <c r="A716" s="116" t="s">
        <v>1421</v>
      </c>
      <c r="B716" s="134"/>
      <c r="C716" s="130" t="s">
        <v>1336</v>
      </c>
      <c r="D716" s="131" t="s">
        <v>880</v>
      </c>
      <c r="E716" s="131" t="s">
        <v>1420</v>
      </c>
      <c r="F716" s="135" t="s">
        <v>1422</v>
      </c>
      <c r="G716" s="133"/>
      <c r="H716" s="133"/>
      <c r="I716" s="111" t="e">
        <f t="shared" si="22"/>
        <v>#DIV/0!</v>
      </c>
      <c r="M716" s="262">
        <f t="shared" si="23"/>
        <v>0</v>
      </c>
    </row>
    <row r="717" spans="1:13" s="74" customFormat="1" ht="28.5" hidden="1">
      <c r="A717" s="116" t="s">
        <v>1423</v>
      </c>
      <c r="B717" s="134"/>
      <c r="C717" s="130" t="s">
        <v>1336</v>
      </c>
      <c r="D717" s="131" t="s">
        <v>880</v>
      </c>
      <c r="E717" s="131" t="s">
        <v>1420</v>
      </c>
      <c r="F717" s="135" t="s">
        <v>1424</v>
      </c>
      <c r="G717" s="133"/>
      <c r="H717" s="133"/>
      <c r="I717" s="111" t="e">
        <f t="shared" si="22"/>
        <v>#DIV/0!</v>
      </c>
      <c r="M717" s="262">
        <f t="shared" si="23"/>
        <v>0</v>
      </c>
    </row>
    <row r="718" spans="1:13" s="74" customFormat="1" ht="57">
      <c r="A718" s="116" t="s">
        <v>1425</v>
      </c>
      <c r="B718" s="134"/>
      <c r="C718" s="130" t="s">
        <v>1336</v>
      </c>
      <c r="D718" s="131" t="s">
        <v>880</v>
      </c>
      <c r="E718" s="131" t="s">
        <v>1426</v>
      </c>
      <c r="F718" s="135"/>
      <c r="G718" s="133">
        <f>SUM(G719)</f>
        <v>11389.3</v>
      </c>
      <c r="H718" s="133">
        <f>SUM(H719)</f>
        <v>11295.4</v>
      </c>
      <c r="I718" s="111">
        <f t="shared" si="22"/>
        <v>99.17554195604646</v>
      </c>
      <c r="M718" s="262">
        <f t="shared" si="23"/>
        <v>11295.4</v>
      </c>
    </row>
    <row r="719" spans="1:13" s="74" customFormat="1" ht="27.75" customHeight="1">
      <c r="A719" s="116" t="s">
        <v>1041</v>
      </c>
      <c r="B719" s="134"/>
      <c r="C719" s="130" t="s">
        <v>1336</v>
      </c>
      <c r="D719" s="131" t="s">
        <v>880</v>
      </c>
      <c r="E719" s="131" t="s">
        <v>1426</v>
      </c>
      <c r="F719" s="135" t="s">
        <v>1042</v>
      </c>
      <c r="G719" s="133">
        <v>11389.3</v>
      </c>
      <c r="H719" s="133">
        <v>11295.4</v>
      </c>
      <c r="I719" s="111">
        <f aca="true" t="shared" si="25" ref="I719:I782">SUM(H719/G719)*100</f>
        <v>99.17554195604646</v>
      </c>
      <c r="J719" s="74">
        <f>SUM('[1]ведомствен.2014'!G332)</f>
        <v>11389.3</v>
      </c>
      <c r="K719" s="74">
        <f>SUM('[1]ведомствен.2014'!H332)</f>
        <v>11295.4</v>
      </c>
      <c r="M719" s="262">
        <f t="shared" si="23"/>
        <v>0</v>
      </c>
    </row>
    <row r="720" spans="1:13" s="74" customFormat="1" ht="57" hidden="1">
      <c r="A720" s="151" t="s">
        <v>1427</v>
      </c>
      <c r="B720" s="152"/>
      <c r="C720" s="130" t="s">
        <v>1336</v>
      </c>
      <c r="D720" s="131" t="s">
        <v>880</v>
      </c>
      <c r="E720" s="131" t="s">
        <v>1428</v>
      </c>
      <c r="F720" s="135"/>
      <c r="G720" s="153">
        <f>SUM(G721)</f>
        <v>0</v>
      </c>
      <c r="H720" s="153">
        <f>SUM(H721)</f>
        <v>0</v>
      </c>
      <c r="I720" s="111" t="e">
        <f t="shared" si="25"/>
        <v>#DIV/0!</v>
      </c>
      <c r="M720" s="262">
        <f t="shared" si="23"/>
        <v>0</v>
      </c>
    </row>
    <row r="721" spans="1:13" s="74" customFormat="1" ht="28.5" hidden="1">
      <c r="A721" s="151" t="s">
        <v>1041</v>
      </c>
      <c r="B721" s="152"/>
      <c r="C721" s="130" t="s">
        <v>1336</v>
      </c>
      <c r="D721" s="131" t="s">
        <v>880</v>
      </c>
      <c r="E721" s="131" t="s">
        <v>1428</v>
      </c>
      <c r="F721" s="135" t="s">
        <v>1042</v>
      </c>
      <c r="G721" s="153"/>
      <c r="H721" s="153"/>
      <c r="I721" s="111" t="e">
        <f t="shared" si="25"/>
        <v>#DIV/0!</v>
      </c>
      <c r="J721" s="74">
        <f>SUM('[1]ведомствен.2014'!G334)</f>
        <v>0</v>
      </c>
      <c r="K721" s="74">
        <f>SUM('[1]ведомствен.2014'!H334)</f>
        <v>0</v>
      </c>
      <c r="M721" s="262">
        <f t="shared" si="23"/>
        <v>0</v>
      </c>
    </row>
    <row r="722" spans="1:13" s="74" customFormat="1" ht="14.25">
      <c r="A722" s="269" t="s">
        <v>1429</v>
      </c>
      <c r="B722" s="146"/>
      <c r="C722" s="147" t="s">
        <v>1336</v>
      </c>
      <c r="D722" s="148" t="s">
        <v>880</v>
      </c>
      <c r="E722" s="148" t="s">
        <v>1430</v>
      </c>
      <c r="F722" s="149"/>
      <c r="G722" s="250">
        <f>SUM(G725)+G723</f>
        <v>61212.2</v>
      </c>
      <c r="H722" s="250">
        <f>SUM(H725)+H723</f>
        <v>61212.2</v>
      </c>
      <c r="I722" s="111">
        <f t="shared" si="25"/>
        <v>100</v>
      </c>
      <c r="J722" s="264"/>
      <c r="K722" s="264"/>
      <c r="M722" s="262">
        <f t="shared" si="23"/>
        <v>61212.2</v>
      </c>
    </row>
    <row r="723" spans="1:13" s="74" customFormat="1" ht="57">
      <c r="A723" s="176" t="s">
        <v>1431</v>
      </c>
      <c r="B723" s="226"/>
      <c r="C723" s="158" t="s">
        <v>1336</v>
      </c>
      <c r="D723" s="159" t="s">
        <v>880</v>
      </c>
      <c r="E723" s="159" t="s">
        <v>1432</v>
      </c>
      <c r="F723" s="218"/>
      <c r="G723" s="210">
        <f>SUM(G724)</f>
        <v>27063.5</v>
      </c>
      <c r="H723" s="210">
        <f>SUM(H724)</f>
        <v>27063.5</v>
      </c>
      <c r="I723" s="111">
        <f t="shared" si="25"/>
        <v>100</v>
      </c>
      <c r="J723" s="264"/>
      <c r="K723" s="264"/>
      <c r="M723" s="262">
        <f t="shared" si="23"/>
        <v>27063.5</v>
      </c>
    </row>
    <row r="724" spans="1:13" s="74" customFormat="1" ht="14.25">
      <c r="A724" s="176" t="s">
        <v>926</v>
      </c>
      <c r="B724" s="226"/>
      <c r="C724" s="158" t="s">
        <v>1336</v>
      </c>
      <c r="D724" s="159" t="s">
        <v>880</v>
      </c>
      <c r="E724" s="159" t="s">
        <v>1432</v>
      </c>
      <c r="F724" s="218" t="s">
        <v>927</v>
      </c>
      <c r="G724" s="210">
        <v>27063.5</v>
      </c>
      <c r="H724" s="210">
        <v>27063.5</v>
      </c>
      <c r="I724" s="111">
        <f t="shared" si="25"/>
        <v>100</v>
      </c>
      <c r="J724" s="264">
        <f>SUM('[1]ведомствен.2014'!G781)</f>
        <v>27063.5</v>
      </c>
      <c r="K724" s="264">
        <f>SUM('[1]ведомствен.2014'!H781)</f>
        <v>27063.5</v>
      </c>
      <c r="M724" s="262">
        <f t="shared" si="23"/>
        <v>0</v>
      </c>
    </row>
    <row r="725" spans="1:13" s="74" customFormat="1" ht="28.5">
      <c r="A725" s="269" t="s">
        <v>1433</v>
      </c>
      <c r="B725" s="146"/>
      <c r="C725" s="147" t="s">
        <v>1336</v>
      </c>
      <c r="D725" s="148" t="s">
        <v>880</v>
      </c>
      <c r="E725" s="148" t="s">
        <v>1434</v>
      </c>
      <c r="F725" s="149"/>
      <c r="G725" s="250">
        <f>SUM(G732+G726+G729)</f>
        <v>34148.7</v>
      </c>
      <c r="H725" s="250">
        <f>SUM(H732+H726+H729)</f>
        <v>34148.7</v>
      </c>
      <c r="I725" s="111">
        <f t="shared" si="25"/>
        <v>100</v>
      </c>
      <c r="J725" s="264"/>
      <c r="K725" s="264"/>
      <c r="M725" s="262">
        <f t="shared" si="23"/>
        <v>34148.7</v>
      </c>
    </row>
    <row r="726" spans="1:13" s="74" customFormat="1" ht="14.25">
      <c r="A726" s="145" t="s">
        <v>1435</v>
      </c>
      <c r="B726" s="181"/>
      <c r="C726" s="147" t="s">
        <v>1336</v>
      </c>
      <c r="D726" s="148" t="s">
        <v>880</v>
      </c>
      <c r="E726" s="148" t="s">
        <v>1436</v>
      </c>
      <c r="F726" s="149"/>
      <c r="G726" s="250">
        <f>SUM(G727:G728)</f>
        <v>5577.4</v>
      </c>
      <c r="H726" s="250">
        <f>SUM(H727:H728)</f>
        <v>5577.4</v>
      </c>
      <c r="I726" s="111">
        <f t="shared" si="25"/>
        <v>100</v>
      </c>
      <c r="M726" s="262">
        <f t="shared" si="23"/>
        <v>5577.4</v>
      </c>
    </row>
    <row r="727" spans="1:13" s="74" customFormat="1" ht="14.25">
      <c r="A727" s="106" t="s">
        <v>873</v>
      </c>
      <c r="B727" s="181"/>
      <c r="C727" s="147" t="s">
        <v>1336</v>
      </c>
      <c r="D727" s="148" t="s">
        <v>880</v>
      </c>
      <c r="E727" s="148" t="s">
        <v>1436</v>
      </c>
      <c r="F727" s="149" t="s">
        <v>874</v>
      </c>
      <c r="G727" s="250">
        <v>82.4</v>
      </c>
      <c r="H727" s="250">
        <v>82.4</v>
      </c>
      <c r="I727" s="111">
        <f t="shared" si="25"/>
        <v>100</v>
      </c>
      <c r="J727" s="74">
        <f>SUM('[1]ведомствен.2014'!G530)</f>
        <v>82.4</v>
      </c>
      <c r="K727" s="74">
        <f>SUM('[1]ведомствен.2014'!H530)</f>
        <v>82.4</v>
      </c>
      <c r="M727" s="262">
        <f t="shared" si="23"/>
        <v>0</v>
      </c>
    </row>
    <row r="728" spans="1:13" s="74" customFormat="1" ht="14.25">
      <c r="A728" s="145" t="s">
        <v>926</v>
      </c>
      <c r="B728" s="181"/>
      <c r="C728" s="147" t="s">
        <v>1336</v>
      </c>
      <c r="D728" s="148" t="s">
        <v>880</v>
      </c>
      <c r="E728" s="148" t="s">
        <v>1436</v>
      </c>
      <c r="F728" s="149" t="s">
        <v>927</v>
      </c>
      <c r="G728" s="250">
        <v>5495</v>
      </c>
      <c r="H728" s="250">
        <v>5495</v>
      </c>
      <c r="I728" s="111">
        <f t="shared" si="25"/>
        <v>100</v>
      </c>
      <c r="J728" s="74">
        <f>SUM('[1]ведомствен.2014'!G531)</f>
        <v>5495</v>
      </c>
      <c r="K728" s="74">
        <f>SUM('[1]ведомствен.2014'!H531)</f>
        <v>5495</v>
      </c>
      <c r="M728" s="262">
        <f t="shared" si="23"/>
        <v>0</v>
      </c>
    </row>
    <row r="729" spans="1:13" s="74" customFormat="1" ht="14.25">
      <c r="A729" s="269" t="s">
        <v>1437</v>
      </c>
      <c r="B729" s="146"/>
      <c r="C729" s="147" t="s">
        <v>1336</v>
      </c>
      <c r="D729" s="148" t="s">
        <v>880</v>
      </c>
      <c r="E729" s="148" t="s">
        <v>1438</v>
      </c>
      <c r="F729" s="149"/>
      <c r="G729" s="250">
        <f>SUM(G730:G731)</f>
        <v>5111.700000000001</v>
      </c>
      <c r="H729" s="250">
        <f>SUM(H730:H731)</f>
        <v>5111.700000000001</v>
      </c>
      <c r="I729" s="111">
        <f t="shared" si="25"/>
        <v>100</v>
      </c>
      <c r="M729" s="262">
        <f t="shared" si="23"/>
        <v>5111.700000000001</v>
      </c>
    </row>
    <row r="730" spans="1:13" s="74" customFormat="1" ht="14.25">
      <c r="A730" s="106" t="s">
        <v>873</v>
      </c>
      <c r="B730" s="181"/>
      <c r="C730" s="147" t="s">
        <v>1336</v>
      </c>
      <c r="D730" s="148" t="s">
        <v>880</v>
      </c>
      <c r="E730" s="148" t="s">
        <v>1438</v>
      </c>
      <c r="F730" s="149" t="s">
        <v>874</v>
      </c>
      <c r="G730" s="250">
        <v>49.6</v>
      </c>
      <c r="H730" s="250">
        <v>49.6</v>
      </c>
      <c r="I730" s="111">
        <f t="shared" si="25"/>
        <v>100</v>
      </c>
      <c r="J730" s="74">
        <f>SUM('[1]ведомствен.2014'!G533)</f>
        <v>49.6</v>
      </c>
      <c r="K730" s="74">
        <f>SUM('[1]ведомствен.2014'!H533)</f>
        <v>49.6</v>
      </c>
      <c r="M730" s="262">
        <f t="shared" si="23"/>
        <v>0</v>
      </c>
    </row>
    <row r="731" spans="1:13" s="74" customFormat="1" ht="14.25">
      <c r="A731" s="269" t="s">
        <v>926</v>
      </c>
      <c r="B731" s="146"/>
      <c r="C731" s="147" t="s">
        <v>1336</v>
      </c>
      <c r="D731" s="148" t="s">
        <v>880</v>
      </c>
      <c r="E731" s="148" t="s">
        <v>1438</v>
      </c>
      <c r="F731" s="149" t="s">
        <v>927</v>
      </c>
      <c r="G731" s="250">
        <v>5062.1</v>
      </c>
      <c r="H731" s="250">
        <v>5062.1</v>
      </c>
      <c r="I731" s="111">
        <f t="shared" si="25"/>
        <v>100</v>
      </c>
      <c r="J731" s="74">
        <f>SUM('[1]ведомствен.2014'!G534)</f>
        <v>5062.1</v>
      </c>
      <c r="K731" s="74">
        <f>SUM('[1]ведомствен.2014'!H534)</f>
        <v>5062.1</v>
      </c>
      <c r="M731" s="262">
        <f t="shared" si="23"/>
        <v>0</v>
      </c>
    </row>
    <row r="732" spans="1:13" s="74" customFormat="1" ht="14.25">
      <c r="A732" s="145" t="s">
        <v>1439</v>
      </c>
      <c r="B732" s="181"/>
      <c r="C732" s="147" t="s">
        <v>1336</v>
      </c>
      <c r="D732" s="148" t="s">
        <v>880</v>
      </c>
      <c r="E732" s="148" t="s">
        <v>1440</v>
      </c>
      <c r="F732" s="149"/>
      <c r="G732" s="250">
        <f>SUM(G733:G734)</f>
        <v>23459.6</v>
      </c>
      <c r="H732" s="250">
        <f>SUM(H733:H734)</f>
        <v>23459.6</v>
      </c>
      <c r="I732" s="111">
        <f t="shared" si="25"/>
        <v>100</v>
      </c>
      <c r="J732" s="264"/>
      <c r="K732" s="264"/>
      <c r="M732" s="262">
        <f t="shared" si="23"/>
        <v>23459.6</v>
      </c>
    </row>
    <row r="733" spans="1:13" s="74" customFormat="1" ht="14.25">
      <c r="A733" s="106" t="s">
        <v>873</v>
      </c>
      <c r="B733" s="181"/>
      <c r="C733" s="147" t="s">
        <v>1336</v>
      </c>
      <c r="D733" s="148" t="s">
        <v>880</v>
      </c>
      <c r="E733" s="148" t="s">
        <v>1440</v>
      </c>
      <c r="F733" s="149" t="s">
        <v>874</v>
      </c>
      <c r="G733" s="250">
        <v>330.8</v>
      </c>
      <c r="H733" s="250">
        <v>330.8</v>
      </c>
      <c r="I733" s="111">
        <f t="shared" si="25"/>
        <v>100</v>
      </c>
      <c r="J733" s="264">
        <f>SUM('[1]ведомствен.2014'!G536)</f>
        <v>330.8</v>
      </c>
      <c r="K733" s="264">
        <f>SUM('[1]ведомствен.2014'!H536)</f>
        <v>330.8</v>
      </c>
      <c r="M733" s="262">
        <f t="shared" si="23"/>
        <v>0</v>
      </c>
    </row>
    <row r="734" spans="1:13" s="74" customFormat="1" ht="14.25">
      <c r="A734" s="145" t="s">
        <v>926</v>
      </c>
      <c r="B734" s="181"/>
      <c r="C734" s="147" t="s">
        <v>1336</v>
      </c>
      <c r="D734" s="148" t="s">
        <v>880</v>
      </c>
      <c r="E734" s="148" t="s">
        <v>1440</v>
      </c>
      <c r="F734" s="149" t="s">
        <v>927</v>
      </c>
      <c r="G734" s="250">
        <v>23128.8</v>
      </c>
      <c r="H734" s="250">
        <v>23128.8</v>
      </c>
      <c r="I734" s="111">
        <f t="shared" si="25"/>
        <v>100</v>
      </c>
      <c r="J734" s="74">
        <f>SUM('[1]ведомствен.2014'!G537)</f>
        <v>23128.8</v>
      </c>
      <c r="K734" s="74">
        <f>SUM('[1]ведомствен.2014'!H537)</f>
        <v>23128.8</v>
      </c>
      <c r="M734" s="262">
        <f t="shared" si="23"/>
        <v>0</v>
      </c>
    </row>
    <row r="735" spans="1:13" s="74" customFormat="1" ht="14.25">
      <c r="A735" s="269" t="s">
        <v>1441</v>
      </c>
      <c r="B735" s="146"/>
      <c r="C735" s="147" t="s">
        <v>1336</v>
      </c>
      <c r="D735" s="148" t="s">
        <v>896</v>
      </c>
      <c r="E735" s="148"/>
      <c r="F735" s="149"/>
      <c r="G735" s="250">
        <f>G736+G749+G761+G759</f>
        <v>31231.899999999998</v>
      </c>
      <c r="H735" s="250">
        <f>H736+H749+H761+H759</f>
        <v>30673.699999999997</v>
      </c>
      <c r="I735" s="111">
        <f t="shared" si="25"/>
        <v>98.21272481021008</v>
      </c>
      <c r="M735" s="262">
        <f t="shared" si="23"/>
        <v>30673.699999999997</v>
      </c>
    </row>
    <row r="736" spans="1:13" s="74" customFormat="1" ht="42.75">
      <c r="A736" s="145" t="s">
        <v>862</v>
      </c>
      <c r="B736" s="146"/>
      <c r="C736" s="147" t="s">
        <v>1336</v>
      </c>
      <c r="D736" s="148" t="s">
        <v>896</v>
      </c>
      <c r="E736" s="148" t="s">
        <v>863</v>
      </c>
      <c r="F736" s="149"/>
      <c r="G736" s="250">
        <f>G737+G740+G744+G746</f>
        <v>27898.8</v>
      </c>
      <c r="H736" s="250">
        <f>H737+H740+H744+H746</f>
        <v>27898.8</v>
      </c>
      <c r="I736" s="111">
        <f t="shared" si="25"/>
        <v>100</v>
      </c>
      <c r="M736" s="262">
        <f t="shared" si="23"/>
        <v>27898.8</v>
      </c>
    </row>
    <row r="737" spans="1:13" s="74" customFormat="1" ht="14.25">
      <c r="A737" s="145" t="s">
        <v>870</v>
      </c>
      <c r="B737" s="146"/>
      <c r="C737" s="147" t="s">
        <v>1336</v>
      </c>
      <c r="D737" s="148" t="s">
        <v>896</v>
      </c>
      <c r="E737" s="148" t="s">
        <v>872</v>
      </c>
      <c r="F737" s="149"/>
      <c r="G737" s="250">
        <f>G738+G739</f>
        <v>3571</v>
      </c>
      <c r="H737" s="250">
        <f>H738+H739</f>
        <v>3571</v>
      </c>
      <c r="I737" s="111">
        <f t="shared" si="25"/>
        <v>100</v>
      </c>
      <c r="M737" s="262">
        <f t="shared" si="23"/>
        <v>3571</v>
      </c>
    </row>
    <row r="738" spans="1:13" s="74" customFormat="1" ht="42.75">
      <c r="A738" s="145" t="s">
        <v>1442</v>
      </c>
      <c r="B738" s="146"/>
      <c r="C738" s="147" t="s">
        <v>1336</v>
      </c>
      <c r="D738" s="148" t="s">
        <v>896</v>
      </c>
      <c r="E738" s="148" t="s">
        <v>872</v>
      </c>
      <c r="F738" s="149" t="s">
        <v>867</v>
      </c>
      <c r="G738" s="250">
        <v>3565.6</v>
      </c>
      <c r="H738" s="250">
        <v>3565.6</v>
      </c>
      <c r="I738" s="111">
        <f t="shared" si="25"/>
        <v>100</v>
      </c>
      <c r="J738" s="74">
        <f>SUM('[1]ведомствен.2014'!G541)</f>
        <v>3565.6</v>
      </c>
      <c r="K738" s="74">
        <f>SUM('[1]ведомствен.2014'!H541)</f>
        <v>3565.6</v>
      </c>
      <c r="M738" s="262">
        <f t="shared" si="23"/>
        <v>0</v>
      </c>
    </row>
    <row r="739" spans="1:13" s="74" customFormat="1" ht="14.25">
      <c r="A739" s="145" t="s">
        <v>873</v>
      </c>
      <c r="B739" s="146"/>
      <c r="C739" s="147" t="s">
        <v>1336</v>
      </c>
      <c r="D739" s="148" t="s">
        <v>896</v>
      </c>
      <c r="E739" s="148" t="s">
        <v>872</v>
      </c>
      <c r="F739" s="149" t="s">
        <v>874</v>
      </c>
      <c r="G739" s="250">
        <v>5.4</v>
      </c>
      <c r="H739" s="250">
        <v>5.4</v>
      </c>
      <c r="I739" s="111">
        <f t="shared" si="25"/>
        <v>100</v>
      </c>
      <c r="J739" s="74">
        <f>SUM('[1]ведомствен.2014'!G542)</f>
        <v>5.4</v>
      </c>
      <c r="K739" s="74">
        <f>SUM('[1]ведомствен.2014'!H542)</f>
        <v>5.4</v>
      </c>
      <c r="M739" s="262">
        <f t="shared" si="23"/>
        <v>0</v>
      </c>
    </row>
    <row r="740" spans="1:13" s="74" customFormat="1" ht="42.75">
      <c r="A740" s="269" t="s">
        <v>1443</v>
      </c>
      <c r="B740" s="146"/>
      <c r="C740" s="147" t="s">
        <v>1336</v>
      </c>
      <c r="D740" s="148" t="s">
        <v>896</v>
      </c>
      <c r="E740" s="148" t="s">
        <v>1444</v>
      </c>
      <c r="F740" s="149"/>
      <c r="G740" s="250">
        <f>SUM(G741:G743)</f>
        <v>4233.2</v>
      </c>
      <c r="H740" s="250">
        <f>SUM(H741:H743)</f>
        <v>4233.2</v>
      </c>
      <c r="I740" s="111">
        <f t="shared" si="25"/>
        <v>100</v>
      </c>
      <c r="M740" s="262">
        <f t="shared" si="23"/>
        <v>4233.2</v>
      </c>
    </row>
    <row r="741" spans="1:13" s="74" customFormat="1" ht="42.75">
      <c r="A741" s="145" t="s">
        <v>1442</v>
      </c>
      <c r="B741" s="146"/>
      <c r="C741" s="147" t="s">
        <v>1336</v>
      </c>
      <c r="D741" s="148" t="s">
        <v>896</v>
      </c>
      <c r="E741" s="148" t="s">
        <v>1444</v>
      </c>
      <c r="F741" s="149" t="s">
        <v>867</v>
      </c>
      <c r="G741" s="250">
        <v>3602.4</v>
      </c>
      <c r="H741" s="250">
        <v>3602.4</v>
      </c>
      <c r="I741" s="111">
        <f t="shared" si="25"/>
        <v>100</v>
      </c>
      <c r="J741" s="74">
        <f>SUM('[1]ведомствен.2014'!G544)</f>
        <v>3602.4</v>
      </c>
      <c r="K741" s="74">
        <f>SUM('[1]ведомствен.2014'!H544)</f>
        <v>3602.4</v>
      </c>
      <c r="M741" s="262">
        <f t="shared" si="23"/>
        <v>0</v>
      </c>
    </row>
    <row r="742" spans="1:13" s="74" customFormat="1" ht="14.25">
      <c r="A742" s="145" t="s">
        <v>873</v>
      </c>
      <c r="B742" s="280"/>
      <c r="C742" s="147" t="s">
        <v>1336</v>
      </c>
      <c r="D742" s="148" t="s">
        <v>896</v>
      </c>
      <c r="E742" s="148" t="s">
        <v>1444</v>
      </c>
      <c r="F742" s="149" t="s">
        <v>874</v>
      </c>
      <c r="G742" s="250">
        <v>539.6</v>
      </c>
      <c r="H742" s="250">
        <v>539.6</v>
      </c>
      <c r="I742" s="111">
        <f t="shared" si="25"/>
        <v>100</v>
      </c>
      <c r="J742" s="74">
        <f>SUM('[1]ведомствен.2014'!G545)</f>
        <v>539.6</v>
      </c>
      <c r="K742" s="74">
        <f>SUM('[1]ведомствен.2014'!H545)</f>
        <v>539.6</v>
      </c>
      <c r="M742" s="262">
        <f t="shared" si="23"/>
        <v>0</v>
      </c>
    </row>
    <row r="743" spans="1:13" s="74" customFormat="1" ht="14.25">
      <c r="A743" s="106" t="s">
        <v>912</v>
      </c>
      <c r="B743" s="281"/>
      <c r="C743" s="147" t="s">
        <v>1336</v>
      </c>
      <c r="D743" s="148" t="s">
        <v>896</v>
      </c>
      <c r="E743" s="148" t="s">
        <v>1444</v>
      </c>
      <c r="F743" s="149" t="s">
        <v>913</v>
      </c>
      <c r="G743" s="250">
        <v>91.2</v>
      </c>
      <c r="H743" s="250">
        <v>91.2</v>
      </c>
      <c r="I743" s="111">
        <f t="shared" si="25"/>
        <v>100</v>
      </c>
      <c r="J743" s="74">
        <f>SUM('[1]ведомствен.2014'!G546)</f>
        <v>91.2</v>
      </c>
      <c r="K743" s="74">
        <f>SUM('[1]ведомствен.2014'!H546)</f>
        <v>91.2</v>
      </c>
      <c r="M743" s="262">
        <f t="shared" si="23"/>
        <v>0</v>
      </c>
    </row>
    <row r="744" spans="1:13" s="74" customFormat="1" ht="28.5">
      <c r="A744" s="269" t="s">
        <v>1445</v>
      </c>
      <c r="B744" s="146"/>
      <c r="C744" s="147" t="s">
        <v>1336</v>
      </c>
      <c r="D744" s="148" t="s">
        <v>896</v>
      </c>
      <c r="E744" s="148" t="s">
        <v>1446</v>
      </c>
      <c r="F744" s="149"/>
      <c r="G744" s="250">
        <f>SUM(G745)</f>
        <v>14572.9</v>
      </c>
      <c r="H744" s="250">
        <f>SUM(H745)</f>
        <v>14572.9</v>
      </c>
      <c r="I744" s="111">
        <f t="shared" si="25"/>
        <v>100</v>
      </c>
      <c r="M744" s="262">
        <f aca="true" t="shared" si="26" ref="M744:M763">SUM(H744-K744)</f>
        <v>14572.9</v>
      </c>
    </row>
    <row r="745" spans="1:13" s="74" customFormat="1" ht="42.75">
      <c r="A745" s="145" t="s">
        <v>1442</v>
      </c>
      <c r="B745" s="146"/>
      <c r="C745" s="147" t="s">
        <v>1336</v>
      </c>
      <c r="D745" s="148" t="s">
        <v>896</v>
      </c>
      <c r="E745" s="148" t="s">
        <v>1446</v>
      </c>
      <c r="F745" s="149" t="s">
        <v>867</v>
      </c>
      <c r="G745" s="250">
        <v>14572.9</v>
      </c>
      <c r="H745" s="250">
        <v>14572.9</v>
      </c>
      <c r="I745" s="111">
        <f t="shared" si="25"/>
        <v>100</v>
      </c>
      <c r="J745" s="74">
        <f>SUM('[1]ведомствен.2014'!G548)</f>
        <v>14572.9</v>
      </c>
      <c r="K745" s="74">
        <f>SUM('[1]ведомствен.2014'!H548)</f>
        <v>14572.9</v>
      </c>
      <c r="M745" s="262">
        <f t="shared" si="26"/>
        <v>0</v>
      </c>
    </row>
    <row r="746" spans="1:13" s="74" customFormat="1" ht="42.75">
      <c r="A746" s="269" t="s">
        <v>1447</v>
      </c>
      <c r="B746" s="280"/>
      <c r="C746" s="147" t="s">
        <v>1336</v>
      </c>
      <c r="D746" s="148" t="s">
        <v>896</v>
      </c>
      <c r="E746" s="148" t="s">
        <v>1448</v>
      </c>
      <c r="F746" s="149"/>
      <c r="G746" s="250">
        <f>G747+G748</f>
        <v>5521.700000000001</v>
      </c>
      <c r="H746" s="250">
        <f>H747+H748</f>
        <v>5521.700000000001</v>
      </c>
      <c r="I746" s="111">
        <f t="shared" si="25"/>
        <v>100</v>
      </c>
      <c r="M746" s="262">
        <f t="shared" si="26"/>
        <v>5521.700000000001</v>
      </c>
    </row>
    <row r="747" spans="1:13" ht="42.75">
      <c r="A747" s="145" t="s">
        <v>1442</v>
      </c>
      <c r="B747" s="146"/>
      <c r="C747" s="147" t="s">
        <v>1336</v>
      </c>
      <c r="D747" s="148" t="s">
        <v>896</v>
      </c>
      <c r="E747" s="148" t="s">
        <v>1448</v>
      </c>
      <c r="F747" s="149" t="s">
        <v>867</v>
      </c>
      <c r="G747" s="250">
        <v>4948.6</v>
      </c>
      <c r="H747" s="250">
        <v>4948.6</v>
      </c>
      <c r="I747" s="111">
        <f t="shared" si="25"/>
        <v>100</v>
      </c>
      <c r="J747" s="74">
        <f>SUM('[1]ведомствен.2014'!G550)</f>
        <v>4948.6</v>
      </c>
      <c r="K747" s="74">
        <f>SUM('[1]ведомствен.2014'!H550)</f>
        <v>4948.6</v>
      </c>
      <c r="M747" s="262">
        <f t="shared" si="26"/>
        <v>0</v>
      </c>
    </row>
    <row r="748" spans="1:13" ht="14.25">
      <c r="A748" s="145" t="s">
        <v>873</v>
      </c>
      <c r="B748" s="146"/>
      <c r="C748" s="147" t="s">
        <v>1336</v>
      </c>
      <c r="D748" s="148" t="s">
        <v>896</v>
      </c>
      <c r="E748" s="148" t="s">
        <v>1448</v>
      </c>
      <c r="F748" s="149" t="s">
        <v>874</v>
      </c>
      <c r="G748" s="250">
        <v>573.1</v>
      </c>
      <c r="H748" s="250">
        <v>573.1</v>
      </c>
      <c r="I748" s="111">
        <f t="shared" si="25"/>
        <v>100</v>
      </c>
      <c r="J748" s="74">
        <f>SUM('[1]ведомствен.2014'!G551)</f>
        <v>573.1</v>
      </c>
      <c r="K748" s="74">
        <f>SUM('[1]ведомствен.2014'!H551)</f>
        <v>573.1</v>
      </c>
      <c r="M748" s="262">
        <f t="shared" si="26"/>
        <v>0</v>
      </c>
    </row>
    <row r="749" spans="1:13" ht="28.5">
      <c r="A749" s="145" t="s">
        <v>916</v>
      </c>
      <c r="B749" s="146"/>
      <c r="C749" s="147" t="s">
        <v>1336</v>
      </c>
      <c r="D749" s="148" t="s">
        <v>896</v>
      </c>
      <c r="E749" s="148" t="s">
        <v>917</v>
      </c>
      <c r="F749" s="149"/>
      <c r="G749" s="250">
        <f>G750+G753+G756</f>
        <v>2624.8999999999996</v>
      </c>
      <c r="H749" s="250">
        <f>H750+H753+H756</f>
        <v>2624.8999999999996</v>
      </c>
      <c r="I749" s="111">
        <f t="shared" si="25"/>
        <v>100</v>
      </c>
      <c r="J749" s="264"/>
      <c r="K749" s="264"/>
      <c r="M749" s="262">
        <f t="shared" si="26"/>
        <v>2624.8999999999996</v>
      </c>
    </row>
    <row r="750" spans="1:13" ht="14.25">
      <c r="A750" s="269" t="s">
        <v>918</v>
      </c>
      <c r="B750" s="280"/>
      <c r="C750" s="147" t="s">
        <v>1336</v>
      </c>
      <c r="D750" s="148" t="s">
        <v>896</v>
      </c>
      <c r="E750" s="148" t="s">
        <v>919</v>
      </c>
      <c r="F750" s="149"/>
      <c r="G750" s="250">
        <f>SUM(G751:G752)</f>
        <v>230.6</v>
      </c>
      <c r="H750" s="250">
        <f>SUM(H751:H752)</f>
        <v>230.6</v>
      </c>
      <c r="I750" s="111">
        <f t="shared" si="25"/>
        <v>100</v>
      </c>
      <c r="J750" s="264"/>
      <c r="K750" s="264"/>
      <c r="M750" s="262">
        <f t="shared" si="26"/>
        <v>230.6</v>
      </c>
    </row>
    <row r="751" spans="1:13" ht="14.25">
      <c r="A751" s="145" t="s">
        <v>873</v>
      </c>
      <c r="B751" s="146"/>
      <c r="C751" s="147" t="s">
        <v>1336</v>
      </c>
      <c r="D751" s="148" t="s">
        <v>896</v>
      </c>
      <c r="E751" s="148" t="s">
        <v>919</v>
      </c>
      <c r="F751" s="149" t="s">
        <v>874</v>
      </c>
      <c r="G751" s="250">
        <v>230</v>
      </c>
      <c r="H751" s="250">
        <v>230</v>
      </c>
      <c r="I751" s="111">
        <f t="shared" si="25"/>
        <v>100</v>
      </c>
      <c r="J751" s="74">
        <f>SUM('[1]ведомствен.2014'!G554)</f>
        <v>230</v>
      </c>
      <c r="K751" s="74">
        <f>SUM('[1]ведомствен.2014'!H554)</f>
        <v>230</v>
      </c>
      <c r="M751" s="262">
        <f t="shared" si="26"/>
        <v>0</v>
      </c>
    </row>
    <row r="752" spans="1:13" ht="14.25">
      <c r="A752" s="124" t="s">
        <v>912</v>
      </c>
      <c r="B752" s="271"/>
      <c r="C752" s="147" t="s">
        <v>1336</v>
      </c>
      <c r="D752" s="148" t="s">
        <v>896</v>
      </c>
      <c r="E752" s="148" t="s">
        <v>919</v>
      </c>
      <c r="F752" s="149" t="s">
        <v>913</v>
      </c>
      <c r="G752" s="272">
        <v>0.6</v>
      </c>
      <c r="H752" s="272">
        <v>0.6</v>
      </c>
      <c r="I752" s="111">
        <f t="shared" si="25"/>
        <v>100</v>
      </c>
      <c r="J752" s="74">
        <f>SUM('[1]ведомствен.2014'!G555)</f>
        <v>0.6</v>
      </c>
      <c r="K752" s="74">
        <f>SUM('[1]ведомствен.2014'!H555)</f>
        <v>0.6</v>
      </c>
      <c r="M752" s="262">
        <f t="shared" si="26"/>
        <v>0</v>
      </c>
    </row>
    <row r="753" spans="1:13" s="74" customFormat="1" ht="28.5">
      <c r="A753" s="269" t="s">
        <v>920</v>
      </c>
      <c r="B753" s="280"/>
      <c r="C753" s="147" t="s">
        <v>1336</v>
      </c>
      <c r="D753" s="148" t="s">
        <v>896</v>
      </c>
      <c r="E753" s="148" t="s">
        <v>921</v>
      </c>
      <c r="F753" s="149"/>
      <c r="G753" s="250">
        <f>SUM(G754:G755)</f>
        <v>1188.1</v>
      </c>
      <c r="H753" s="250">
        <f>SUM(H754:H755)</f>
        <v>1188.1</v>
      </c>
      <c r="I753" s="111">
        <f t="shared" si="25"/>
        <v>100</v>
      </c>
      <c r="M753" s="262">
        <f t="shared" si="26"/>
        <v>1188.1</v>
      </c>
    </row>
    <row r="754" spans="1:13" s="74" customFormat="1" ht="14.25">
      <c r="A754" s="145" t="s">
        <v>873</v>
      </c>
      <c r="B754" s="146"/>
      <c r="C754" s="147" t="s">
        <v>1336</v>
      </c>
      <c r="D754" s="148" t="s">
        <v>896</v>
      </c>
      <c r="E754" s="148" t="s">
        <v>921</v>
      </c>
      <c r="F754" s="149" t="s">
        <v>874</v>
      </c>
      <c r="G754" s="250">
        <v>1167</v>
      </c>
      <c r="H754" s="250">
        <v>1167</v>
      </c>
      <c r="I754" s="111">
        <f t="shared" si="25"/>
        <v>100</v>
      </c>
      <c r="J754" s="74">
        <f>SUM('[1]ведомствен.2014'!G557)</f>
        <v>1167</v>
      </c>
      <c r="K754" s="74">
        <f>SUM('[1]ведомствен.2014'!H557)</f>
        <v>1167</v>
      </c>
      <c r="M754" s="262">
        <f t="shared" si="26"/>
        <v>0</v>
      </c>
    </row>
    <row r="755" spans="1:13" s="74" customFormat="1" ht="14.25">
      <c r="A755" s="124" t="s">
        <v>912</v>
      </c>
      <c r="B755" s="146"/>
      <c r="C755" s="147" t="s">
        <v>1336</v>
      </c>
      <c r="D755" s="148" t="s">
        <v>896</v>
      </c>
      <c r="E755" s="148" t="s">
        <v>921</v>
      </c>
      <c r="F755" s="149" t="s">
        <v>913</v>
      </c>
      <c r="G755" s="250">
        <v>21.1</v>
      </c>
      <c r="H755" s="250">
        <v>21.1</v>
      </c>
      <c r="I755" s="111">
        <f t="shared" si="25"/>
        <v>100</v>
      </c>
      <c r="J755" s="74">
        <f>SUM('[1]ведомствен.2014'!G558)</f>
        <v>21.1</v>
      </c>
      <c r="K755" s="74">
        <f>SUM('[1]ведомствен.2014'!H558)</f>
        <v>21.1</v>
      </c>
      <c r="M755" s="262">
        <f t="shared" si="26"/>
        <v>0</v>
      </c>
    </row>
    <row r="756" spans="1:13" s="74" customFormat="1" ht="28.5">
      <c r="A756" s="269" t="s">
        <v>924</v>
      </c>
      <c r="B756" s="280"/>
      <c r="C756" s="147" t="s">
        <v>1336</v>
      </c>
      <c r="D756" s="148" t="s">
        <v>896</v>
      </c>
      <c r="E756" s="148" t="s">
        <v>925</v>
      </c>
      <c r="F756" s="149"/>
      <c r="G756" s="250">
        <f>G757+G758</f>
        <v>1206.2</v>
      </c>
      <c r="H756" s="250">
        <f>H757+H758</f>
        <v>1206.2</v>
      </c>
      <c r="I756" s="111">
        <f t="shared" si="25"/>
        <v>100</v>
      </c>
      <c r="M756" s="262">
        <f t="shared" si="26"/>
        <v>1206.2</v>
      </c>
    </row>
    <row r="757" spans="1:13" s="74" customFormat="1" ht="18" customHeight="1">
      <c r="A757" s="145" t="s">
        <v>1442</v>
      </c>
      <c r="B757" s="146"/>
      <c r="C757" s="147" t="s">
        <v>1336</v>
      </c>
      <c r="D757" s="148" t="s">
        <v>896</v>
      </c>
      <c r="E757" s="148" t="s">
        <v>925</v>
      </c>
      <c r="F757" s="149" t="s">
        <v>867</v>
      </c>
      <c r="G757" s="250">
        <v>0.2</v>
      </c>
      <c r="H757" s="250">
        <v>0.2</v>
      </c>
      <c r="I757" s="111">
        <f t="shared" si="25"/>
        <v>100</v>
      </c>
      <c r="J757" s="74">
        <f>SUM('[1]ведомствен.2014'!G560)</f>
        <v>0.2</v>
      </c>
      <c r="K757" s="74">
        <f>SUM('[1]ведомствен.2014'!H560)</f>
        <v>0.2</v>
      </c>
      <c r="M757" s="262">
        <f t="shared" si="26"/>
        <v>0</v>
      </c>
    </row>
    <row r="758" spans="1:13" s="74" customFormat="1" ht="18.75" customHeight="1">
      <c r="A758" s="145" t="s">
        <v>873</v>
      </c>
      <c r="B758" s="146"/>
      <c r="C758" s="147" t="s">
        <v>1336</v>
      </c>
      <c r="D758" s="148" t="s">
        <v>896</v>
      </c>
      <c r="E758" s="148" t="s">
        <v>925</v>
      </c>
      <c r="F758" s="149" t="s">
        <v>874</v>
      </c>
      <c r="G758" s="250">
        <v>1206</v>
      </c>
      <c r="H758" s="250">
        <v>1206</v>
      </c>
      <c r="I758" s="111">
        <f t="shared" si="25"/>
        <v>100</v>
      </c>
      <c r="J758" s="74">
        <f>SUM('[1]ведомствен.2014'!G561)</f>
        <v>1206</v>
      </c>
      <c r="K758" s="74">
        <f>SUM('[1]ведомствен.2014'!H561)</f>
        <v>1206</v>
      </c>
      <c r="M758" s="262">
        <f t="shared" si="26"/>
        <v>0</v>
      </c>
    </row>
    <row r="759" spans="1:13" s="74" customFormat="1" ht="28.5">
      <c r="A759" s="120" t="s">
        <v>1449</v>
      </c>
      <c r="B759" s="107"/>
      <c r="C759" s="108" t="s">
        <v>1336</v>
      </c>
      <c r="D759" s="109" t="s">
        <v>896</v>
      </c>
      <c r="E759" s="109" t="s">
        <v>1450</v>
      </c>
      <c r="F759" s="110"/>
      <c r="G759" s="111">
        <f>SUM(G760)</f>
        <v>558.2</v>
      </c>
      <c r="H759" s="111">
        <f>SUM(H760)</f>
        <v>0</v>
      </c>
      <c r="I759" s="111">
        <f t="shared" si="25"/>
        <v>0</v>
      </c>
      <c r="M759" s="262">
        <f t="shared" si="26"/>
        <v>0</v>
      </c>
    </row>
    <row r="760" spans="1:13" s="74" customFormat="1" ht="14.25">
      <c r="A760" s="106" t="s">
        <v>912</v>
      </c>
      <c r="B760" s="107"/>
      <c r="C760" s="108" t="s">
        <v>1336</v>
      </c>
      <c r="D760" s="109" t="s">
        <v>896</v>
      </c>
      <c r="E760" s="109" t="s">
        <v>1450</v>
      </c>
      <c r="F760" s="110" t="s">
        <v>913</v>
      </c>
      <c r="G760" s="111">
        <v>558.2</v>
      </c>
      <c r="H760" s="111"/>
      <c r="I760" s="111">
        <f t="shared" si="25"/>
        <v>0</v>
      </c>
      <c r="J760" s="74">
        <f>SUM('[1]ведомствен.2014'!G379)</f>
        <v>558.2</v>
      </c>
      <c r="K760" s="74">
        <f>SUM('[1]ведомствен.2014'!H379)</f>
        <v>0</v>
      </c>
      <c r="M760" s="262">
        <f t="shared" si="26"/>
        <v>0</v>
      </c>
    </row>
    <row r="761" spans="1:13" s="74" customFormat="1" ht="14.25">
      <c r="A761" s="145" t="s">
        <v>1175</v>
      </c>
      <c r="B761" s="146"/>
      <c r="C761" s="147" t="s">
        <v>1336</v>
      </c>
      <c r="D761" s="148" t="s">
        <v>896</v>
      </c>
      <c r="E761" s="148" t="s">
        <v>975</v>
      </c>
      <c r="F761" s="149"/>
      <c r="G761" s="250">
        <f>G762</f>
        <v>150</v>
      </c>
      <c r="H761" s="250">
        <f>H762</f>
        <v>150</v>
      </c>
      <c r="I761" s="111">
        <f t="shared" si="25"/>
        <v>100</v>
      </c>
      <c r="M761" s="262">
        <f t="shared" si="26"/>
        <v>150</v>
      </c>
    </row>
    <row r="762" spans="1:13" ht="57">
      <c r="A762" s="269" t="s">
        <v>1451</v>
      </c>
      <c r="B762" s="146"/>
      <c r="C762" s="147" t="s">
        <v>1336</v>
      </c>
      <c r="D762" s="148" t="s">
        <v>896</v>
      </c>
      <c r="E762" s="148" t="s">
        <v>1452</v>
      </c>
      <c r="F762" s="149"/>
      <c r="G762" s="250">
        <f>G763</f>
        <v>150</v>
      </c>
      <c r="H762" s="250">
        <f>H763</f>
        <v>150</v>
      </c>
      <c r="I762" s="111">
        <f t="shared" si="25"/>
        <v>100</v>
      </c>
      <c r="J762"/>
      <c r="M762" s="262">
        <f t="shared" si="26"/>
        <v>150</v>
      </c>
    </row>
    <row r="763" spans="1:13" ht="42.75">
      <c r="A763" s="269" t="s">
        <v>1372</v>
      </c>
      <c r="B763" s="146"/>
      <c r="C763" s="147" t="s">
        <v>1336</v>
      </c>
      <c r="D763" s="148" t="s">
        <v>896</v>
      </c>
      <c r="E763" s="148" t="s">
        <v>1452</v>
      </c>
      <c r="F763" s="149" t="s">
        <v>935</v>
      </c>
      <c r="G763" s="250">
        <v>150</v>
      </c>
      <c r="H763" s="250">
        <v>150</v>
      </c>
      <c r="I763" s="111">
        <f t="shared" si="25"/>
        <v>100</v>
      </c>
      <c r="J763" s="74">
        <f>SUM('[1]ведомствен.2014'!G564)</f>
        <v>150</v>
      </c>
      <c r="K763" s="74">
        <f>SUM('[1]ведомствен.2014'!H564)</f>
        <v>150</v>
      </c>
      <c r="M763" s="262">
        <f t="shared" si="26"/>
        <v>0</v>
      </c>
    </row>
    <row r="764" spans="1:13" s="282" customFormat="1" ht="15">
      <c r="A764" s="137" t="s">
        <v>1453</v>
      </c>
      <c r="B764" s="138"/>
      <c r="C764" s="139" t="s">
        <v>909</v>
      </c>
      <c r="D764" s="140"/>
      <c r="E764" s="140"/>
      <c r="F764" s="141"/>
      <c r="G764" s="142">
        <f>SUM(G765)+G779+G791+G799</f>
        <v>10873.7</v>
      </c>
      <c r="H764" s="142">
        <f>SUM(H765)+H779+H791+H799</f>
        <v>10822.2</v>
      </c>
      <c r="I764" s="143">
        <f t="shared" si="25"/>
        <v>99.52638016498524</v>
      </c>
      <c r="J764" s="75"/>
      <c r="K764" s="75"/>
      <c r="L764" s="282">
        <f>SUM('[1]ведомствен.2014'!G580)+'[1]ведомствен.2014'!G335</f>
        <v>10873.7</v>
      </c>
      <c r="M764" s="282">
        <f>SUM('[1]ведомствен.2014'!H580)+'[1]ведомствен.2014'!H335</f>
        <v>10822.2</v>
      </c>
    </row>
    <row r="765" spans="1:11" s="282" customFormat="1" ht="14.25">
      <c r="A765" s="106" t="s">
        <v>1454</v>
      </c>
      <c r="B765" s="107"/>
      <c r="C765" s="108" t="s">
        <v>909</v>
      </c>
      <c r="D765" s="109" t="s">
        <v>859</v>
      </c>
      <c r="E765" s="109"/>
      <c r="F765" s="110"/>
      <c r="G765" s="111">
        <f>SUM(G766+G772)</f>
        <v>7135.1</v>
      </c>
      <c r="H765" s="111">
        <f>SUM(H766+H772)</f>
        <v>7083.5</v>
      </c>
      <c r="I765" s="111">
        <f t="shared" si="25"/>
        <v>99.27681462067805</v>
      </c>
      <c r="J765" s="75"/>
      <c r="K765" s="75"/>
    </row>
    <row r="766" spans="1:11" s="282" customFormat="1" ht="28.5">
      <c r="A766" s="106" t="s">
        <v>1455</v>
      </c>
      <c r="B766" s="107"/>
      <c r="C766" s="108" t="s">
        <v>909</v>
      </c>
      <c r="D766" s="109" t="s">
        <v>859</v>
      </c>
      <c r="E766" s="109" t="s">
        <v>1456</v>
      </c>
      <c r="F766" s="114"/>
      <c r="G766" s="111">
        <f>SUM(G767)</f>
        <v>3854.3</v>
      </c>
      <c r="H766" s="111">
        <f>SUM(H767)</f>
        <v>3802.7000000000003</v>
      </c>
      <c r="I766" s="111">
        <f t="shared" si="25"/>
        <v>98.66123550320421</v>
      </c>
      <c r="J766" s="75"/>
      <c r="K766" s="75"/>
    </row>
    <row r="767" spans="1:11" s="282" customFormat="1" ht="28.5">
      <c r="A767" s="106" t="s">
        <v>952</v>
      </c>
      <c r="B767" s="107"/>
      <c r="C767" s="108" t="s">
        <v>909</v>
      </c>
      <c r="D767" s="109" t="s">
        <v>859</v>
      </c>
      <c r="E767" s="109" t="s">
        <v>1457</v>
      </c>
      <c r="F767" s="114"/>
      <c r="G767" s="111">
        <f>SUM(G768)</f>
        <v>3854.3</v>
      </c>
      <c r="H767" s="111">
        <f>SUM(H768)</f>
        <v>3802.7000000000003</v>
      </c>
      <c r="I767" s="111">
        <f t="shared" si="25"/>
        <v>98.66123550320421</v>
      </c>
      <c r="J767" s="75"/>
      <c r="K767" s="75"/>
    </row>
    <row r="768" spans="1:10" ht="42.75">
      <c r="A768" s="106" t="s">
        <v>1458</v>
      </c>
      <c r="B768" s="107"/>
      <c r="C768" s="108" t="s">
        <v>909</v>
      </c>
      <c r="D768" s="109" t="s">
        <v>859</v>
      </c>
      <c r="E768" s="109" t="s">
        <v>1459</v>
      </c>
      <c r="F768" s="114"/>
      <c r="G768" s="111">
        <f>SUM(G769:G771)</f>
        <v>3854.3</v>
      </c>
      <c r="H768" s="111">
        <f>SUM(H769:H771)</f>
        <v>3802.7000000000003</v>
      </c>
      <c r="I768" s="111">
        <f t="shared" si="25"/>
        <v>98.66123550320421</v>
      </c>
      <c r="J768"/>
    </row>
    <row r="769" spans="1:11" ht="42.75">
      <c r="A769" s="106" t="s">
        <v>866</v>
      </c>
      <c r="B769" s="107"/>
      <c r="C769" s="108" t="s">
        <v>909</v>
      </c>
      <c r="D769" s="109" t="s">
        <v>859</v>
      </c>
      <c r="E769" s="109" t="s">
        <v>1459</v>
      </c>
      <c r="F769" s="110" t="s">
        <v>867</v>
      </c>
      <c r="G769" s="111">
        <v>3228.9</v>
      </c>
      <c r="H769" s="111">
        <v>3213.5</v>
      </c>
      <c r="I769" s="111">
        <f t="shared" si="25"/>
        <v>99.52305738796494</v>
      </c>
      <c r="J769">
        <f>SUM('[1]ведомствен.2014'!G587)</f>
        <v>3228.9</v>
      </c>
      <c r="K769">
        <f>SUM('[1]ведомствен.2014'!H587)</f>
        <v>3213.5</v>
      </c>
    </row>
    <row r="770" spans="1:11" ht="14.25">
      <c r="A770" s="106" t="s">
        <v>873</v>
      </c>
      <c r="B770" s="107"/>
      <c r="C770" s="108" t="s">
        <v>909</v>
      </c>
      <c r="D770" s="109" t="s">
        <v>859</v>
      </c>
      <c r="E770" s="109" t="s">
        <v>1459</v>
      </c>
      <c r="F770" s="110" t="s">
        <v>874</v>
      </c>
      <c r="G770" s="115">
        <v>619.4</v>
      </c>
      <c r="H770" s="115">
        <v>587.8</v>
      </c>
      <c r="I770" s="111">
        <f t="shared" si="25"/>
        <v>94.8982886664514</v>
      </c>
      <c r="J770">
        <f>SUM('[1]ведомствен.2014'!G588)</f>
        <v>619.4</v>
      </c>
      <c r="K770">
        <f>SUM('[1]ведомствен.2014'!H588)</f>
        <v>587.8</v>
      </c>
    </row>
    <row r="771" spans="1:11" ht="14.25">
      <c r="A771" s="106" t="s">
        <v>912</v>
      </c>
      <c r="B771" s="107"/>
      <c r="C771" s="108" t="s">
        <v>909</v>
      </c>
      <c r="D771" s="109" t="s">
        <v>859</v>
      </c>
      <c r="E771" s="109" t="s">
        <v>1459</v>
      </c>
      <c r="F771" s="114" t="s">
        <v>913</v>
      </c>
      <c r="G771" s="111">
        <v>6</v>
      </c>
      <c r="H771" s="111">
        <v>1.4</v>
      </c>
      <c r="I771" s="111">
        <f t="shared" si="25"/>
        <v>23.333333333333332</v>
      </c>
      <c r="J771">
        <f>SUM('[1]ведомствен.2014'!G589)</f>
        <v>6</v>
      </c>
      <c r="K771">
        <f>SUM('[1]ведомствен.2014'!H589)</f>
        <v>1.4</v>
      </c>
    </row>
    <row r="772" spans="1:10" ht="14.25">
      <c r="A772" s="145" t="s">
        <v>1175</v>
      </c>
      <c r="B772" s="107"/>
      <c r="C772" s="108" t="s">
        <v>909</v>
      </c>
      <c r="D772" s="109" t="s">
        <v>859</v>
      </c>
      <c r="E772" s="283" t="s">
        <v>975</v>
      </c>
      <c r="F772" s="110"/>
      <c r="G772" s="111">
        <f>SUM(G773)</f>
        <v>3280.8</v>
      </c>
      <c r="H772" s="111">
        <f>SUM(H773)</f>
        <v>3280.8</v>
      </c>
      <c r="I772" s="111">
        <f t="shared" si="25"/>
        <v>100</v>
      </c>
      <c r="J772"/>
    </row>
    <row r="773" spans="1:10" ht="28.5">
      <c r="A773" s="106" t="s">
        <v>1460</v>
      </c>
      <c r="B773" s="107"/>
      <c r="C773" s="108" t="s">
        <v>909</v>
      </c>
      <c r="D773" s="109" t="s">
        <v>859</v>
      </c>
      <c r="E773" s="283" t="s">
        <v>1461</v>
      </c>
      <c r="F773" s="110"/>
      <c r="G773" s="111">
        <f>SUM(G774:G776)</f>
        <v>3280.8</v>
      </c>
      <c r="H773" s="111">
        <f>SUM(H774:H776)</f>
        <v>3280.8</v>
      </c>
      <c r="I773" s="111">
        <f t="shared" si="25"/>
        <v>100</v>
      </c>
      <c r="J773"/>
    </row>
    <row r="774" spans="1:11" ht="42.75">
      <c r="A774" s="106" t="s">
        <v>866</v>
      </c>
      <c r="B774" s="191"/>
      <c r="C774" s="108" t="s">
        <v>909</v>
      </c>
      <c r="D774" s="109" t="s">
        <v>859</v>
      </c>
      <c r="E774" s="283" t="s">
        <v>1461</v>
      </c>
      <c r="F774" s="110" t="s">
        <v>867</v>
      </c>
      <c r="G774" s="111">
        <v>700</v>
      </c>
      <c r="H774" s="111">
        <v>700</v>
      </c>
      <c r="I774" s="111">
        <f t="shared" si="25"/>
        <v>100</v>
      </c>
      <c r="J774">
        <f>SUM('[1]ведомствен.2014'!G592)</f>
        <v>700</v>
      </c>
      <c r="K774">
        <f>SUM('[1]ведомствен.2014'!H592)</f>
        <v>700</v>
      </c>
    </row>
    <row r="775" spans="1:11" ht="14.25">
      <c r="A775" s="106" t="s">
        <v>873</v>
      </c>
      <c r="B775" s="107"/>
      <c r="C775" s="108" t="s">
        <v>909</v>
      </c>
      <c r="D775" s="109" t="s">
        <v>859</v>
      </c>
      <c r="E775" s="283" t="s">
        <v>1461</v>
      </c>
      <c r="F775" s="110" t="s">
        <v>874</v>
      </c>
      <c r="G775" s="111">
        <v>1608.8</v>
      </c>
      <c r="H775" s="111">
        <v>1608.8</v>
      </c>
      <c r="I775" s="111">
        <f t="shared" si="25"/>
        <v>100</v>
      </c>
      <c r="J775">
        <f>SUM('[1]ведомствен.2014'!G593)</f>
        <v>1608.8</v>
      </c>
      <c r="K775">
        <f>SUM('[1]ведомствен.2014'!H593)</f>
        <v>1608.8</v>
      </c>
    </row>
    <row r="776" spans="1:11" ht="30.75" customHeight="1">
      <c r="A776" s="145" t="s">
        <v>1174</v>
      </c>
      <c r="B776" s="107"/>
      <c r="C776" s="108" t="s">
        <v>909</v>
      </c>
      <c r="D776" s="109" t="s">
        <v>859</v>
      </c>
      <c r="E776" s="283" t="s">
        <v>1461</v>
      </c>
      <c r="F776" s="110" t="s">
        <v>935</v>
      </c>
      <c r="G776" s="111">
        <v>972</v>
      </c>
      <c r="H776" s="111">
        <v>972</v>
      </c>
      <c r="I776" s="111">
        <f t="shared" si="25"/>
        <v>100</v>
      </c>
      <c r="J776">
        <f>SUM('[1]ведомствен.2014'!G594)</f>
        <v>972</v>
      </c>
      <c r="K776">
        <f>SUM('[1]ведомствен.2014'!H594)</f>
        <v>972</v>
      </c>
    </row>
    <row r="777" spans="1:9" s="282" customFormat="1" ht="42.75" hidden="1">
      <c r="A777" s="106" t="s">
        <v>1462</v>
      </c>
      <c r="B777" s="107"/>
      <c r="C777" s="108" t="s">
        <v>909</v>
      </c>
      <c r="D777" s="109" t="s">
        <v>859</v>
      </c>
      <c r="E777" s="283" t="s">
        <v>1463</v>
      </c>
      <c r="F777" s="110"/>
      <c r="G777" s="111">
        <f>SUM(G778)</f>
        <v>0</v>
      </c>
      <c r="H777" s="111">
        <f>SUM(H778)</f>
        <v>0</v>
      </c>
      <c r="I777" s="111" t="e">
        <f t="shared" si="25"/>
        <v>#DIV/0!</v>
      </c>
    </row>
    <row r="778" spans="1:9" s="282" customFormat="1" ht="28.5" hidden="1">
      <c r="A778" s="145" t="s">
        <v>1270</v>
      </c>
      <c r="B778" s="107"/>
      <c r="C778" s="108" t="s">
        <v>909</v>
      </c>
      <c r="D778" s="109" t="s">
        <v>859</v>
      </c>
      <c r="E778" s="283" t="s">
        <v>1463</v>
      </c>
      <c r="F778" s="110" t="s">
        <v>1203</v>
      </c>
      <c r="G778" s="111"/>
      <c r="H778" s="111"/>
      <c r="I778" s="111" t="e">
        <f t="shared" si="25"/>
        <v>#DIV/0!</v>
      </c>
    </row>
    <row r="779" spans="1:9" s="282" customFormat="1" ht="14.25">
      <c r="A779" s="106" t="s">
        <v>1464</v>
      </c>
      <c r="B779" s="107"/>
      <c r="C779" s="108" t="s">
        <v>909</v>
      </c>
      <c r="D779" s="109" t="s">
        <v>861</v>
      </c>
      <c r="E779" s="119"/>
      <c r="F779" s="114"/>
      <c r="G779" s="126">
        <f>SUM(G783)+G780</f>
        <v>2626.6</v>
      </c>
      <c r="H779" s="126">
        <f>SUM(H783)+H780</f>
        <v>2626.6</v>
      </c>
      <c r="I779" s="111">
        <f t="shared" si="25"/>
        <v>100</v>
      </c>
    </row>
    <row r="780" spans="1:9" s="214" customFormat="1" ht="18" customHeight="1">
      <c r="A780" s="124" t="s">
        <v>1405</v>
      </c>
      <c r="B780" s="125"/>
      <c r="C780" s="108" t="s">
        <v>909</v>
      </c>
      <c r="D780" s="109" t="s">
        <v>861</v>
      </c>
      <c r="E780" s="119" t="s">
        <v>1406</v>
      </c>
      <c r="F780" s="114"/>
      <c r="G780" s="126">
        <f>SUM(G781)</f>
        <v>1000</v>
      </c>
      <c r="H780" s="126">
        <f>SUM(H781)</f>
        <v>1000</v>
      </c>
      <c r="I780" s="111">
        <f t="shared" si="25"/>
        <v>100</v>
      </c>
    </row>
    <row r="781" spans="1:9" s="214" customFormat="1" ht="39" customHeight="1">
      <c r="A781" s="124" t="s">
        <v>1465</v>
      </c>
      <c r="B781" s="125"/>
      <c r="C781" s="108" t="s">
        <v>909</v>
      </c>
      <c r="D781" s="109" t="s">
        <v>861</v>
      </c>
      <c r="E781" s="119" t="s">
        <v>1466</v>
      </c>
      <c r="F781" s="114"/>
      <c r="G781" s="126">
        <f>SUM(G782)</f>
        <v>1000</v>
      </c>
      <c r="H781" s="126">
        <f>SUM(H782)</f>
        <v>1000</v>
      </c>
      <c r="I781" s="111">
        <f t="shared" si="25"/>
        <v>100</v>
      </c>
    </row>
    <row r="782" spans="1:11" s="214" customFormat="1" ht="31.5" customHeight="1">
      <c r="A782" s="175" t="s">
        <v>1174</v>
      </c>
      <c r="B782" s="125"/>
      <c r="C782" s="108" t="s">
        <v>909</v>
      </c>
      <c r="D782" s="109" t="s">
        <v>861</v>
      </c>
      <c r="E782" s="119" t="s">
        <v>1466</v>
      </c>
      <c r="F782" s="114" t="s">
        <v>935</v>
      </c>
      <c r="G782" s="126">
        <v>1000</v>
      </c>
      <c r="H782" s="126">
        <v>1000</v>
      </c>
      <c r="I782" s="111">
        <f t="shared" si="25"/>
        <v>100</v>
      </c>
      <c r="J782" s="214">
        <f>SUM('[1]ведомствен.2014'!G600)</f>
        <v>1000</v>
      </c>
      <c r="K782" s="214">
        <f>SUM('[1]ведомствен.2014'!H600)</f>
        <v>1000</v>
      </c>
    </row>
    <row r="783" spans="1:11" s="282" customFormat="1" ht="14.25">
      <c r="A783" s="145" t="s">
        <v>1102</v>
      </c>
      <c r="B783" s="191"/>
      <c r="C783" s="108" t="s">
        <v>909</v>
      </c>
      <c r="D783" s="109" t="s">
        <v>861</v>
      </c>
      <c r="E783" s="109" t="s">
        <v>1103</v>
      </c>
      <c r="F783" s="114"/>
      <c r="G783" s="126">
        <f>SUM(G784+G789)</f>
        <v>1626.6</v>
      </c>
      <c r="H783" s="126">
        <f>SUM(H784+H789)</f>
        <v>1626.6</v>
      </c>
      <c r="I783" s="111">
        <f aca="true" t="shared" si="27" ref="I783:I816">SUM(H783/G783)*100</f>
        <v>100</v>
      </c>
      <c r="J783"/>
      <c r="K783"/>
    </row>
    <row r="784" spans="1:9" s="282" customFormat="1" ht="42.75">
      <c r="A784" s="106" t="s">
        <v>1467</v>
      </c>
      <c r="B784" s="191"/>
      <c r="C784" s="108" t="s">
        <v>909</v>
      </c>
      <c r="D784" s="109" t="s">
        <v>861</v>
      </c>
      <c r="E784" s="109" t="s">
        <v>1468</v>
      </c>
      <c r="F784" s="114"/>
      <c r="G784" s="111">
        <f>SUM(G787)+G785</f>
        <v>626.6</v>
      </c>
      <c r="H784" s="111">
        <f>SUM(H787)+H785</f>
        <v>626.6</v>
      </c>
      <c r="I784" s="111">
        <f t="shared" si="27"/>
        <v>100</v>
      </c>
    </row>
    <row r="785" spans="1:9" s="282" customFormat="1" ht="28.5">
      <c r="A785" s="124" t="s">
        <v>1469</v>
      </c>
      <c r="B785" s="127"/>
      <c r="C785" s="108" t="s">
        <v>909</v>
      </c>
      <c r="D785" s="109" t="s">
        <v>861</v>
      </c>
      <c r="E785" s="109" t="s">
        <v>1470</v>
      </c>
      <c r="F785" s="114"/>
      <c r="G785" s="126">
        <f>SUM(G786)</f>
        <v>468.6</v>
      </c>
      <c r="H785" s="126">
        <f>SUM(H786)</f>
        <v>468.6</v>
      </c>
      <c r="I785" s="111">
        <f t="shared" si="27"/>
        <v>100</v>
      </c>
    </row>
    <row r="786" spans="1:11" s="282" customFormat="1" ht="28.5">
      <c r="A786" s="175" t="s">
        <v>1174</v>
      </c>
      <c r="B786" s="127"/>
      <c r="C786" s="108" t="s">
        <v>909</v>
      </c>
      <c r="D786" s="109" t="s">
        <v>861</v>
      </c>
      <c r="E786" s="109" t="s">
        <v>1470</v>
      </c>
      <c r="F786" s="114" t="s">
        <v>935</v>
      </c>
      <c r="G786" s="126">
        <v>468.6</v>
      </c>
      <c r="H786" s="126">
        <v>468.6</v>
      </c>
      <c r="I786" s="111">
        <f t="shared" si="27"/>
        <v>100</v>
      </c>
      <c r="J786" s="282">
        <f>SUM('[1]ведомствен.2014'!G604)</f>
        <v>468.6</v>
      </c>
      <c r="K786" s="282">
        <f>SUM('[1]ведомствен.2014'!H604)</f>
        <v>468.6</v>
      </c>
    </row>
    <row r="787" spans="1:9" s="282" customFormat="1" ht="31.5" customHeight="1">
      <c r="A787" s="124" t="s">
        <v>1471</v>
      </c>
      <c r="B787" s="127"/>
      <c r="C787" s="108" t="s">
        <v>909</v>
      </c>
      <c r="D787" s="109" t="s">
        <v>861</v>
      </c>
      <c r="E787" s="109" t="s">
        <v>1472</v>
      </c>
      <c r="F787" s="114"/>
      <c r="G787" s="126">
        <f>SUM(G788)</f>
        <v>158</v>
      </c>
      <c r="H787" s="126">
        <f>SUM(H788)</f>
        <v>158</v>
      </c>
      <c r="I787" s="111">
        <f t="shared" si="27"/>
        <v>100</v>
      </c>
    </row>
    <row r="788" spans="1:11" s="282" customFormat="1" ht="35.25" customHeight="1">
      <c r="A788" s="175" t="s">
        <v>1174</v>
      </c>
      <c r="B788" s="127"/>
      <c r="C788" s="108" t="s">
        <v>909</v>
      </c>
      <c r="D788" s="109" t="s">
        <v>861</v>
      </c>
      <c r="E788" s="109" t="s">
        <v>1472</v>
      </c>
      <c r="F788" s="110" t="s">
        <v>935</v>
      </c>
      <c r="G788" s="126">
        <v>158</v>
      </c>
      <c r="H788" s="126">
        <v>158</v>
      </c>
      <c r="I788" s="111">
        <f t="shared" si="27"/>
        <v>100</v>
      </c>
      <c r="J788" s="282">
        <f>SUM('[1]ведомствен.2014'!G606)</f>
        <v>158</v>
      </c>
      <c r="K788" s="282">
        <f>SUM('[1]ведомствен.2014'!H606)</f>
        <v>158</v>
      </c>
    </row>
    <row r="789" spans="1:9" s="282" customFormat="1" ht="35.25" customHeight="1">
      <c r="A789" s="175" t="s">
        <v>1473</v>
      </c>
      <c r="B789" s="127"/>
      <c r="C789" s="108" t="s">
        <v>909</v>
      </c>
      <c r="D789" s="109" t="s">
        <v>861</v>
      </c>
      <c r="E789" s="109" t="s">
        <v>1474</v>
      </c>
      <c r="F789" s="110"/>
      <c r="G789" s="126">
        <f>SUM(G790)</f>
        <v>1000</v>
      </c>
      <c r="H789" s="126">
        <f>SUM(H790)</f>
        <v>1000</v>
      </c>
      <c r="I789" s="111">
        <f t="shared" si="27"/>
        <v>100</v>
      </c>
    </row>
    <row r="790" spans="1:11" s="282" customFormat="1" ht="35.25" customHeight="1">
      <c r="A790" s="175" t="s">
        <v>1174</v>
      </c>
      <c r="B790" s="127"/>
      <c r="C790" s="108" t="s">
        <v>909</v>
      </c>
      <c r="D790" s="109" t="s">
        <v>861</v>
      </c>
      <c r="E790" s="109" t="s">
        <v>1474</v>
      </c>
      <c r="F790" s="110" t="s">
        <v>935</v>
      </c>
      <c r="G790" s="126">
        <v>1000</v>
      </c>
      <c r="H790" s="126">
        <v>1000</v>
      </c>
      <c r="I790" s="111">
        <f t="shared" si="27"/>
        <v>100</v>
      </c>
      <c r="J790" s="282">
        <f>SUM('[1]ведомствен.2014'!G608)</f>
        <v>1000</v>
      </c>
      <c r="K790" s="282">
        <f>SUM('[1]ведомствен.2014'!H608)</f>
        <v>1000</v>
      </c>
    </row>
    <row r="791" spans="1:9" s="282" customFormat="1" ht="21.75" customHeight="1">
      <c r="A791" s="175" t="s">
        <v>1475</v>
      </c>
      <c r="B791" s="127"/>
      <c r="C791" s="108" t="s">
        <v>909</v>
      </c>
      <c r="D791" s="109" t="s">
        <v>869</v>
      </c>
      <c r="E791" s="109"/>
      <c r="F791" s="110"/>
      <c r="G791" s="126">
        <f>SUM(G795)+G792</f>
        <v>692.4</v>
      </c>
      <c r="H791" s="126">
        <f>SUM(H795)+H792</f>
        <v>692.5</v>
      </c>
      <c r="I791" s="111">
        <f t="shared" si="27"/>
        <v>100.01444251877527</v>
      </c>
    </row>
    <row r="792" spans="1:9" s="282" customFormat="1" ht="35.25" customHeight="1">
      <c r="A792" s="175" t="s">
        <v>1476</v>
      </c>
      <c r="B792" s="127"/>
      <c r="C792" s="108" t="s">
        <v>909</v>
      </c>
      <c r="D792" s="109" t="s">
        <v>869</v>
      </c>
      <c r="E792" s="109" t="s">
        <v>1477</v>
      </c>
      <c r="F792" s="110"/>
      <c r="G792" s="126">
        <f>SUM(G793)</f>
        <v>306.5</v>
      </c>
      <c r="H792" s="126">
        <f>SUM(H793)</f>
        <v>306.5</v>
      </c>
      <c r="I792" s="111">
        <f t="shared" si="27"/>
        <v>100</v>
      </c>
    </row>
    <row r="793" spans="1:9" s="282" customFormat="1" ht="50.25" customHeight="1">
      <c r="A793" s="175" t="s">
        <v>1478</v>
      </c>
      <c r="B793" s="127"/>
      <c r="C793" s="108" t="s">
        <v>909</v>
      </c>
      <c r="D793" s="109" t="s">
        <v>869</v>
      </c>
      <c r="E793" s="109" t="s">
        <v>1479</v>
      </c>
      <c r="F793" s="110"/>
      <c r="G793" s="126">
        <f>SUM(G794)</f>
        <v>306.5</v>
      </c>
      <c r="H793" s="126">
        <f>SUM(H794)</f>
        <v>306.5</v>
      </c>
      <c r="I793" s="111">
        <f t="shared" si="27"/>
        <v>100</v>
      </c>
    </row>
    <row r="794" spans="1:11" s="282" customFormat="1" ht="35.25" customHeight="1">
      <c r="A794" s="175" t="s">
        <v>1174</v>
      </c>
      <c r="B794" s="127"/>
      <c r="C794" s="108" t="s">
        <v>909</v>
      </c>
      <c r="D794" s="109" t="s">
        <v>869</v>
      </c>
      <c r="E794" s="109" t="s">
        <v>1479</v>
      </c>
      <c r="F794" s="110" t="s">
        <v>935</v>
      </c>
      <c r="G794" s="126">
        <v>306.5</v>
      </c>
      <c r="H794" s="126">
        <v>306.5</v>
      </c>
      <c r="I794" s="111">
        <f t="shared" si="27"/>
        <v>100</v>
      </c>
      <c r="J794" s="282">
        <f>SUM('[1]ведомствен.2014'!G612)</f>
        <v>306.5</v>
      </c>
      <c r="K794" s="282">
        <f>SUM('[1]ведомствен.2014'!H612)</f>
        <v>306.5</v>
      </c>
    </row>
    <row r="795" spans="1:9" s="282" customFormat="1" ht="24" customHeight="1">
      <c r="A795" s="175" t="s">
        <v>1102</v>
      </c>
      <c r="B795" s="127"/>
      <c r="C795" s="108" t="s">
        <v>909</v>
      </c>
      <c r="D795" s="109" t="s">
        <v>869</v>
      </c>
      <c r="E795" s="109" t="s">
        <v>1103</v>
      </c>
      <c r="F795" s="114"/>
      <c r="G795" s="126">
        <f aca="true" t="shared" si="28" ref="G795:H797">SUM(G796)</f>
        <v>385.9</v>
      </c>
      <c r="H795" s="126">
        <f t="shared" si="28"/>
        <v>386</v>
      </c>
      <c r="I795" s="111">
        <f t="shared" si="27"/>
        <v>100.02591344908008</v>
      </c>
    </row>
    <row r="796" spans="1:9" s="282" customFormat="1" ht="47.25" customHeight="1">
      <c r="A796" s="124" t="s">
        <v>1467</v>
      </c>
      <c r="B796" s="127"/>
      <c r="C796" s="108" t="s">
        <v>909</v>
      </c>
      <c r="D796" s="109" t="s">
        <v>869</v>
      </c>
      <c r="E796" s="109" t="s">
        <v>1468</v>
      </c>
      <c r="F796" s="114"/>
      <c r="G796" s="126">
        <f t="shared" si="28"/>
        <v>385.9</v>
      </c>
      <c r="H796" s="126">
        <f t="shared" si="28"/>
        <v>386</v>
      </c>
      <c r="I796" s="111">
        <f t="shared" si="27"/>
        <v>100.02591344908008</v>
      </c>
    </row>
    <row r="797" spans="1:9" s="282" customFormat="1" ht="35.25" customHeight="1">
      <c r="A797" s="124" t="s">
        <v>1469</v>
      </c>
      <c r="B797" s="127"/>
      <c r="C797" s="108" t="s">
        <v>909</v>
      </c>
      <c r="D797" s="109" t="s">
        <v>869</v>
      </c>
      <c r="E797" s="109" t="s">
        <v>1470</v>
      </c>
      <c r="F797" s="114"/>
      <c r="G797" s="126">
        <f t="shared" si="28"/>
        <v>385.9</v>
      </c>
      <c r="H797" s="126">
        <f t="shared" si="28"/>
        <v>386</v>
      </c>
      <c r="I797" s="111">
        <f t="shared" si="27"/>
        <v>100.02591344908008</v>
      </c>
    </row>
    <row r="798" spans="1:11" s="282" customFormat="1" ht="35.25" customHeight="1">
      <c r="A798" s="175" t="s">
        <v>1174</v>
      </c>
      <c r="B798" s="127"/>
      <c r="C798" s="108" t="s">
        <v>909</v>
      </c>
      <c r="D798" s="109" t="s">
        <v>869</v>
      </c>
      <c r="E798" s="109" t="s">
        <v>1470</v>
      </c>
      <c r="F798" s="114" t="s">
        <v>935</v>
      </c>
      <c r="G798" s="126">
        <v>385.9</v>
      </c>
      <c r="H798" s="126">
        <v>386</v>
      </c>
      <c r="I798" s="111">
        <f t="shared" si="27"/>
        <v>100.02591344908008</v>
      </c>
      <c r="J798" s="282">
        <f>SUM('[1]ведомствен.2014'!G616)</f>
        <v>385.9</v>
      </c>
      <c r="K798" s="282">
        <f>SUM('[1]ведомствен.2014'!H616)</f>
        <v>386</v>
      </c>
    </row>
    <row r="799" spans="1:10" ht="14.25" customHeight="1">
      <c r="A799" s="106" t="s">
        <v>1480</v>
      </c>
      <c r="B799" s="107"/>
      <c r="C799" s="108" t="s">
        <v>909</v>
      </c>
      <c r="D799" s="109" t="s">
        <v>892</v>
      </c>
      <c r="E799" s="119"/>
      <c r="F799" s="114"/>
      <c r="G799" s="111">
        <f>SUM(G800+G806+G808)+G803</f>
        <v>419.6</v>
      </c>
      <c r="H799" s="111">
        <f>SUM(H800+H806+H808)+H803</f>
        <v>419.6</v>
      </c>
      <c r="I799" s="111">
        <f t="shared" si="27"/>
        <v>100</v>
      </c>
      <c r="J799"/>
    </row>
    <row r="800" spans="1:10" ht="42.75" hidden="1">
      <c r="A800" s="106" t="s">
        <v>862</v>
      </c>
      <c r="B800" s="107"/>
      <c r="C800" s="108" t="s">
        <v>909</v>
      </c>
      <c r="D800" s="109" t="s">
        <v>892</v>
      </c>
      <c r="E800" s="109" t="s">
        <v>863</v>
      </c>
      <c r="F800" s="114"/>
      <c r="G800" s="111">
        <f>SUM(G801)</f>
        <v>0</v>
      </c>
      <c r="H800" s="111">
        <f>SUM(H801)</f>
        <v>0</v>
      </c>
      <c r="I800" s="111" t="e">
        <f t="shared" si="27"/>
        <v>#DIV/0!</v>
      </c>
      <c r="J800"/>
    </row>
    <row r="801" spans="1:10" ht="14.25" hidden="1">
      <c r="A801" s="106" t="s">
        <v>870</v>
      </c>
      <c r="B801" s="107"/>
      <c r="C801" s="108" t="s">
        <v>909</v>
      </c>
      <c r="D801" s="109" t="s">
        <v>892</v>
      </c>
      <c r="E801" s="109" t="s">
        <v>872</v>
      </c>
      <c r="F801" s="114"/>
      <c r="G801" s="111">
        <f>SUM(G802)</f>
        <v>0</v>
      </c>
      <c r="H801" s="111">
        <f>SUM(H802)</f>
        <v>0</v>
      </c>
      <c r="I801" s="111" t="e">
        <f t="shared" si="27"/>
        <v>#DIV/0!</v>
      </c>
      <c r="J801"/>
    </row>
    <row r="802" spans="1:10" ht="14.25" hidden="1">
      <c r="A802" s="106" t="s">
        <v>877</v>
      </c>
      <c r="B802" s="107"/>
      <c r="C802" s="108" t="s">
        <v>909</v>
      </c>
      <c r="D802" s="109" t="s">
        <v>892</v>
      </c>
      <c r="E802" s="109" t="s">
        <v>872</v>
      </c>
      <c r="F802" s="110" t="s">
        <v>878</v>
      </c>
      <c r="G802" s="111"/>
      <c r="H802" s="111"/>
      <c r="I802" s="111" t="e">
        <f t="shared" si="27"/>
        <v>#DIV/0!</v>
      </c>
      <c r="J802"/>
    </row>
    <row r="803" spans="1:10" ht="14.25">
      <c r="A803" s="145" t="s">
        <v>1091</v>
      </c>
      <c r="B803" s="107"/>
      <c r="C803" s="108" t="s">
        <v>909</v>
      </c>
      <c r="D803" s="109" t="s">
        <v>892</v>
      </c>
      <c r="E803" s="283" t="s">
        <v>975</v>
      </c>
      <c r="F803" s="110"/>
      <c r="G803" s="111">
        <f>SUM(G804)</f>
        <v>419.6</v>
      </c>
      <c r="H803" s="111">
        <f>SUM(H804)</f>
        <v>419.6</v>
      </c>
      <c r="I803" s="111">
        <f t="shared" si="27"/>
        <v>100</v>
      </c>
      <c r="J803"/>
    </row>
    <row r="804" spans="1:9" s="214" customFormat="1" ht="42.75">
      <c r="A804" s="127" t="s">
        <v>1481</v>
      </c>
      <c r="B804" s="125"/>
      <c r="C804" s="108" t="s">
        <v>909</v>
      </c>
      <c r="D804" s="109" t="s">
        <v>892</v>
      </c>
      <c r="E804" s="119" t="s">
        <v>1032</v>
      </c>
      <c r="F804" s="114"/>
      <c r="G804" s="126">
        <f>SUM(G805)</f>
        <v>419.6</v>
      </c>
      <c r="H804" s="126">
        <f>SUM(H805)</f>
        <v>419.6</v>
      </c>
      <c r="I804" s="111">
        <f t="shared" si="27"/>
        <v>100</v>
      </c>
    </row>
    <row r="805" spans="1:11" s="284" customFormat="1" ht="28.5">
      <c r="A805" s="151" t="s">
        <v>1041</v>
      </c>
      <c r="B805" s="125"/>
      <c r="C805" s="108" t="s">
        <v>909</v>
      </c>
      <c r="D805" s="109" t="s">
        <v>892</v>
      </c>
      <c r="E805" s="119" t="s">
        <v>1032</v>
      </c>
      <c r="F805" s="114" t="s">
        <v>1042</v>
      </c>
      <c r="G805" s="126">
        <v>419.6</v>
      </c>
      <c r="H805" s="126">
        <v>419.6</v>
      </c>
      <c r="I805" s="111">
        <f t="shared" si="27"/>
        <v>100</v>
      </c>
      <c r="J805" s="284">
        <f>SUM('[1]ведомствен.2014'!G339)</f>
        <v>419.6</v>
      </c>
      <c r="K805" s="284">
        <f>SUM('[1]ведомствен.2014'!H339)</f>
        <v>419.6</v>
      </c>
    </row>
    <row r="806" spans="1:9" s="285" customFormat="1" ht="14.25" hidden="1">
      <c r="A806" s="145" t="s">
        <v>910</v>
      </c>
      <c r="B806" s="107"/>
      <c r="C806" s="108" t="s">
        <v>909</v>
      </c>
      <c r="D806" s="109" t="s">
        <v>892</v>
      </c>
      <c r="E806" s="119" t="s">
        <v>1232</v>
      </c>
      <c r="F806" s="114"/>
      <c r="G806" s="111">
        <f>SUM(G807)</f>
        <v>0</v>
      </c>
      <c r="H806" s="111">
        <f>SUM(H807)</f>
        <v>0</v>
      </c>
      <c r="I806" s="111" t="e">
        <f t="shared" si="27"/>
        <v>#DIV/0!</v>
      </c>
    </row>
    <row r="807" spans="1:9" s="282" customFormat="1" ht="14.25" hidden="1">
      <c r="A807" s="106" t="s">
        <v>877</v>
      </c>
      <c r="B807" s="107"/>
      <c r="C807" s="108" t="s">
        <v>909</v>
      </c>
      <c r="D807" s="109" t="s">
        <v>892</v>
      </c>
      <c r="E807" s="119" t="s">
        <v>1232</v>
      </c>
      <c r="F807" s="114" t="s">
        <v>878</v>
      </c>
      <c r="G807" s="111"/>
      <c r="H807" s="111"/>
      <c r="I807" s="111" t="e">
        <f t="shared" si="27"/>
        <v>#DIV/0!</v>
      </c>
    </row>
    <row r="808" spans="1:9" s="282" customFormat="1" ht="28.5" hidden="1">
      <c r="A808" s="120" t="s">
        <v>1482</v>
      </c>
      <c r="B808" s="107"/>
      <c r="C808" s="108" t="s">
        <v>909</v>
      </c>
      <c r="D808" s="109" t="s">
        <v>892</v>
      </c>
      <c r="E808" s="109" t="s">
        <v>1483</v>
      </c>
      <c r="F808" s="122"/>
      <c r="G808" s="111">
        <f>SUM(G810)</f>
        <v>0</v>
      </c>
      <c r="H808" s="111">
        <f>SUM(H810)</f>
        <v>0</v>
      </c>
      <c r="I808" s="111" t="e">
        <f t="shared" si="27"/>
        <v>#DIV/0!</v>
      </c>
    </row>
    <row r="809" spans="1:9" s="282" customFormat="1" ht="14.25" hidden="1">
      <c r="A809" s="120" t="s">
        <v>1484</v>
      </c>
      <c r="B809" s="107"/>
      <c r="C809" s="108" t="s">
        <v>909</v>
      </c>
      <c r="D809" s="109" t="s">
        <v>892</v>
      </c>
      <c r="E809" s="109" t="s">
        <v>1485</v>
      </c>
      <c r="F809" s="122"/>
      <c r="G809" s="111">
        <f>SUM(G810)</f>
        <v>0</v>
      </c>
      <c r="H809" s="111">
        <f>SUM(H810)</f>
        <v>0</v>
      </c>
      <c r="I809" s="111" t="e">
        <f t="shared" si="27"/>
        <v>#DIV/0!</v>
      </c>
    </row>
    <row r="810" spans="1:11" s="282" customFormat="1" ht="14.25" hidden="1">
      <c r="A810" s="106" t="s">
        <v>877</v>
      </c>
      <c r="B810" s="107"/>
      <c r="C810" s="108" t="s">
        <v>909</v>
      </c>
      <c r="D810" s="109" t="s">
        <v>892</v>
      </c>
      <c r="E810" s="109" t="s">
        <v>1485</v>
      </c>
      <c r="F810" s="122" t="s">
        <v>878</v>
      </c>
      <c r="G810" s="111"/>
      <c r="H810" s="111"/>
      <c r="I810" s="111" t="e">
        <f t="shared" si="27"/>
        <v>#DIV/0!</v>
      </c>
      <c r="J810" s="286"/>
      <c r="K810" s="286"/>
    </row>
    <row r="811" spans="1:11" ht="15">
      <c r="A811" s="137" t="s">
        <v>1486</v>
      </c>
      <c r="B811" s="138"/>
      <c r="C811" s="162" t="s">
        <v>915</v>
      </c>
      <c r="D811" s="163" t="s">
        <v>1487</v>
      </c>
      <c r="E811" s="163"/>
      <c r="F811" s="164"/>
      <c r="G811" s="142">
        <f>SUM(G812)</f>
        <v>27900</v>
      </c>
      <c r="H811" s="142">
        <f>SUM(H812)</f>
        <v>27597.8</v>
      </c>
      <c r="I811" s="143">
        <f t="shared" si="27"/>
        <v>98.9168458781362</v>
      </c>
      <c r="K811" s="75"/>
    </row>
    <row r="812" spans="1:11" ht="28.5">
      <c r="A812" s="106" t="s">
        <v>1488</v>
      </c>
      <c r="B812" s="138"/>
      <c r="C812" s="108" t="s">
        <v>915</v>
      </c>
      <c r="D812" s="109" t="s">
        <v>859</v>
      </c>
      <c r="E812" s="109"/>
      <c r="F812" s="110"/>
      <c r="G812" s="111">
        <f>SUM(G813)</f>
        <v>27900</v>
      </c>
      <c r="H812" s="111">
        <f>SUM(H813)</f>
        <v>27597.8</v>
      </c>
      <c r="I812" s="111">
        <f t="shared" si="27"/>
        <v>98.9168458781362</v>
      </c>
      <c r="K812" s="75"/>
    </row>
    <row r="813" spans="1:11" ht="14.25">
      <c r="A813" s="106" t="s">
        <v>1489</v>
      </c>
      <c r="B813" s="107"/>
      <c r="C813" s="108" t="s">
        <v>915</v>
      </c>
      <c r="D813" s="109" t="s">
        <v>859</v>
      </c>
      <c r="E813" s="109" t="s">
        <v>1490</v>
      </c>
      <c r="F813" s="122"/>
      <c r="G813" s="111">
        <f>SUM(G815)</f>
        <v>27900</v>
      </c>
      <c r="H813" s="111">
        <f>SUM(H815)</f>
        <v>27597.8</v>
      </c>
      <c r="I813" s="111">
        <f t="shared" si="27"/>
        <v>98.9168458781362</v>
      </c>
      <c r="K813" s="75"/>
    </row>
    <row r="814" spans="1:11" ht="14.25">
      <c r="A814" s="106" t="s">
        <v>1491</v>
      </c>
      <c r="B814" s="107"/>
      <c r="C814" s="108" t="s">
        <v>915</v>
      </c>
      <c r="D814" s="109" t="s">
        <v>859</v>
      </c>
      <c r="E814" s="109" t="s">
        <v>1492</v>
      </c>
      <c r="F814" s="122"/>
      <c r="G814" s="111">
        <f>SUM(G815)</f>
        <v>27900</v>
      </c>
      <c r="H814" s="111">
        <f>SUM(H815)</f>
        <v>27597.8</v>
      </c>
      <c r="I814" s="111">
        <f t="shared" si="27"/>
        <v>98.9168458781362</v>
      </c>
      <c r="K814" s="75"/>
    </row>
    <row r="815" spans="1:11" ht="15" thickBot="1">
      <c r="A815" s="287" t="s">
        <v>1493</v>
      </c>
      <c r="B815" s="107"/>
      <c r="C815" s="288" t="s">
        <v>915</v>
      </c>
      <c r="D815" s="289" t="s">
        <v>859</v>
      </c>
      <c r="E815" s="289" t="s">
        <v>1492</v>
      </c>
      <c r="F815" s="290" t="s">
        <v>73</v>
      </c>
      <c r="G815" s="111">
        <f>27500+400</f>
        <v>27900</v>
      </c>
      <c r="H815" s="111">
        <v>27597.8</v>
      </c>
      <c r="I815" s="291">
        <f t="shared" si="27"/>
        <v>98.9168458781362</v>
      </c>
      <c r="J815" s="75">
        <f>SUM('[1]ведомствен.2014'!G384)</f>
        <v>27900</v>
      </c>
      <c r="K815" s="75">
        <f>SUM('[1]ведомствен.2014'!H384)</f>
        <v>27597.8</v>
      </c>
    </row>
    <row r="816" spans="1:12" ht="17.25" customHeight="1" thickBot="1">
      <c r="A816" s="292" t="s">
        <v>1494</v>
      </c>
      <c r="B816" s="293"/>
      <c r="C816" s="294"/>
      <c r="D816" s="295"/>
      <c r="E816" s="295"/>
      <c r="F816" s="296"/>
      <c r="G816" s="297">
        <f>SUM(G13+G89+G120+G175+G290+G302+G465+G541+G611+G764+G811)</f>
        <v>3757218.3</v>
      </c>
      <c r="H816" s="297">
        <f>SUM(H13+H89+H120+H175+H290+H302+H465+H541+H611+H764+H811)</f>
        <v>3721273.6999999993</v>
      </c>
      <c r="I816" s="298">
        <f t="shared" si="27"/>
        <v>99.04331882978424</v>
      </c>
      <c r="J816" s="237">
        <f>SUM(J13:J815)</f>
        <v>3757318.300000001</v>
      </c>
      <c r="K816" s="237">
        <f>SUM(K13:K815)</f>
        <v>3721273.720000001</v>
      </c>
      <c r="L816" s="237"/>
    </row>
    <row r="817" ht="9.75" customHeight="1">
      <c r="G817" s="299"/>
    </row>
    <row r="818" spans="7:11" ht="12.75" hidden="1">
      <c r="G818" s="300">
        <f>SUM(J816-G816)</f>
        <v>100.00000000139698</v>
      </c>
      <c r="J818" s="75">
        <f>SUM('[1]ведомствен.2014'!G963-'[1]функцион.2014'!J814)</f>
        <v>-1.862645149230957E-09</v>
      </c>
      <c r="K818" s="75">
        <f>SUM(H816-K816)</f>
        <v>-0.0200000018812716</v>
      </c>
    </row>
  </sheetData>
  <sheetProtection/>
  <printOptions/>
  <pageMargins left="1.1023622047244095" right="0.5118110236220472" top="0.5511811023622047" bottom="0.35433070866141736" header="0.31496062992125984" footer="0.31496062992125984"/>
  <pageSetup fitToHeight="30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L970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82.28125" style="305" customWidth="1"/>
    <col min="2" max="2" width="6.8515625" style="306" customWidth="1"/>
    <col min="3" max="3" width="7.7109375" style="214" customWidth="1"/>
    <col min="4" max="4" width="6.8515625" style="214" customWidth="1"/>
    <col min="5" max="5" width="12.7109375" style="214" customWidth="1"/>
    <col min="6" max="6" width="10.140625" style="214" customWidth="1"/>
    <col min="7" max="7" width="17.140625" style="308" hidden="1" customWidth="1"/>
    <col min="8" max="8" width="16.140625" style="308" customWidth="1"/>
    <col min="9" max="9" width="13.28125" style="308" hidden="1" customWidth="1"/>
    <col min="10" max="10" width="5.7109375" style="214" customWidth="1"/>
    <col min="11" max="11" width="12.421875" style="214" hidden="1" customWidth="1"/>
    <col min="12" max="12" width="10.140625" style="214" bestFit="1" customWidth="1"/>
    <col min="13" max="16384" width="9.140625" style="214" customWidth="1"/>
  </cols>
  <sheetData>
    <row r="1" spans="4:9" ht="15">
      <c r="D1" s="284"/>
      <c r="E1" s="284"/>
      <c r="F1"/>
      <c r="G1"/>
      <c r="H1" s="2" t="s">
        <v>1561</v>
      </c>
      <c r="I1" s="2" t="s">
        <v>1496</v>
      </c>
    </row>
    <row r="2" spans="1:9" ht="26.25" customHeight="1">
      <c r="A2" s="305" t="s">
        <v>1499</v>
      </c>
      <c r="D2" s="390"/>
      <c r="E2" s="391"/>
      <c r="F2" s="391"/>
      <c r="G2" s="391"/>
      <c r="H2" s="2" t="s">
        <v>1564</v>
      </c>
      <c r="I2" s="2"/>
    </row>
    <row r="3" spans="5:9" ht="15">
      <c r="E3" s="284"/>
      <c r="F3" s="2"/>
      <c r="G3" s="282"/>
      <c r="H3" s="2" t="s">
        <v>1497</v>
      </c>
      <c r="I3" s="282"/>
    </row>
    <row r="4" spans="6:9" ht="15">
      <c r="F4" s="2"/>
      <c r="G4" s="282"/>
      <c r="H4" s="2" t="s">
        <v>1566</v>
      </c>
      <c r="I4" s="282"/>
    </row>
    <row r="5" spans="6:9" ht="15">
      <c r="F5" s="2"/>
      <c r="G5" s="282"/>
      <c r="H5" s="282"/>
      <c r="I5" s="282"/>
    </row>
    <row r="6" spans="2:9" ht="15.75" customHeight="1">
      <c r="B6" s="309" t="s">
        <v>1500</v>
      </c>
      <c r="F6"/>
      <c r="G6" s="304"/>
      <c r="H6" s="304"/>
      <c r="I6" s="2" t="s">
        <v>1498</v>
      </c>
    </row>
    <row r="7" ht="15.75">
      <c r="B7" s="309" t="s">
        <v>1501</v>
      </c>
    </row>
    <row r="8" ht="15.75">
      <c r="B8" s="309" t="s">
        <v>1502</v>
      </c>
    </row>
    <row r="9" ht="16.5" thickBot="1">
      <c r="B9" s="310"/>
    </row>
    <row r="10" spans="1:9" ht="15">
      <c r="A10" s="417" t="s">
        <v>1503</v>
      </c>
      <c r="B10" s="311" t="s">
        <v>1504</v>
      </c>
      <c r="C10" s="312"/>
      <c r="D10" s="313"/>
      <c r="E10" s="313"/>
      <c r="F10" s="314"/>
      <c r="G10" s="87" t="s">
        <v>200</v>
      </c>
      <c r="H10" s="315" t="s">
        <v>849</v>
      </c>
      <c r="I10" s="315" t="s">
        <v>850</v>
      </c>
    </row>
    <row r="11" spans="1:9" ht="46.5" customHeight="1" thickBot="1">
      <c r="A11" s="418"/>
      <c r="B11" s="316" t="s">
        <v>851</v>
      </c>
      <c r="C11" s="317" t="s">
        <v>852</v>
      </c>
      <c r="D11" s="317" t="s">
        <v>853</v>
      </c>
      <c r="E11" s="317" t="s">
        <v>854</v>
      </c>
      <c r="F11" s="318" t="s">
        <v>855</v>
      </c>
      <c r="G11" s="95" t="s">
        <v>1505</v>
      </c>
      <c r="H11" s="319" t="s">
        <v>1495</v>
      </c>
      <c r="I11" s="320" t="s">
        <v>857</v>
      </c>
    </row>
    <row r="12" spans="1:9" ht="15">
      <c r="A12" s="321" t="s">
        <v>1506</v>
      </c>
      <c r="B12" s="99" t="s">
        <v>1507</v>
      </c>
      <c r="C12" s="322"/>
      <c r="D12" s="322"/>
      <c r="E12" s="322"/>
      <c r="F12" s="323"/>
      <c r="G12" s="324">
        <f>SUM(G13)</f>
        <v>19523</v>
      </c>
      <c r="H12" s="324">
        <f>SUM(H13)</f>
        <v>19352.199999999997</v>
      </c>
      <c r="I12" s="325">
        <f aca="true" t="shared" si="0" ref="I12:I75">SUM(H12/G12*100)</f>
        <v>99.12513445679454</v>
      </c>
    </row>
    <row r="13" spans="1:9" ht="15">
      <c r="A13" s="124" t="s">
        <v>858</v>
      </c>
      <c r="B13" s="108"/>
      <c r="C13" s="109" t="s">
        <v>859</v>
      </c>
      <c r="D13" s="109"/>
      <c r="E13" s="109"/>
      <c r="F13" s="110"/>
      <c r="G13" s="126">
        <f>SUM(G14+G18+G25)</f>
        <v>19523</v>
      </c>
      <c r="H13" s="126">
        <f>SUM(H14+H18+H25)</f>
        <v>19352.199999999997</v>
      </c>
      <c r="I13" s="326">
        <f t="shared" si="0"/>
        <v>99.12513445679454</v>
      </c>
    </row>
    <row r="14" spans="1:9" ht="28.5">
      <c r="A14" s="124" t="s">
        <v>860</v>
      </c>
      <c r="B14" s="108"/>
      <c r="C14" s="109" t="s">
        <v>859</v>
      </c>
      <c r="D14" s="109" t="s">
        <v>861</v>
      </c>
      <c r="E14" s="109"/>
      <c r="F14" s="110"/>
      <c r="G14" s="126">
        <f>SUM(G15)</f>
        <v>1567.4</v>
      </c>
      <c r="H14" s="126">
        <f>SUM(H15)</f>
        <v>1567.4</v>
      </c>
      <c r="I14" s="326">
        <f t="shared" si="0"/>
        <v>100</v>
      </c>
    </row>
    <row r="15" spans="1:9" ht="28.5">
      <c r="A15" s="124" t="s">
        <v>862</v>
      </c>
      <c r="B15" s="108"/>
      <c r="C15" s="109" t="s">
        <v>859</v>
      </c>
      <c r="D15" s="109" t="s">
        <v>861</v>
      </c>
      <c r="E15" s="109" t="s">
        <v>863</v>
      </c>
      <c r="F15" s="110"/>
      <c r="G15" s="126">
        <f>SUM(G17)</f>
        <v>1567.4</v>
      </c>
      <c r="H15" s="126">
        <f>SUM(H17)</f>
        <v>1567.4</v>
      </c>
      <c r="I15" s="326">
        <f t="shared" si="0"/>
        <v>100</v>
      </c>
    </row>
    <row r="16" spans="1:9" ht="15">
      <c r="A16" s="124" t="s">
        <v>864</v>
      </c>
      <c r="B16" s="108"/>
      <c r="C16" s="109" t="s">
        <v>859</v>
      </c>
      <c r="D16" s="109" t="s">
        <v>861</v>
      </c>
      <c r="E16" s="109" t="s">
        <v>865</v>
      </c>
      <c r="F16" s="110"/>
      <c r="G16" s="126">
        <f>SUM(G17)</f>
        <v>1567.4</v>
      </c>
      <c r="H16" s="126">
        <f>SUM(H17)</f>
        <v>1567.4</v>
      </c>
      <c r="I16" s="326">
        <f t="shared" si="0"/>
        <v>100</v>
      </c>
    </row>
    <row r="17" spans="1:9" ht="28.5">
      <c r="A17" s="124" t="s">
        <v>866</v>
      </c>
      <c r="B17" s="108"/>
      <c r="C17" s="109" t="s">
        <v>859</v>
      </c>
      <c r="D17" s="109" t="s">
        <v>861</v>
      </c>
      <c r="E17" s="109" t="s">
        <v>865</v>
      </c>
      <c r="F17" s="110" t="s">
        <v>867</v>
      </c>
      <c r="G17" s="126">
        <f>1725-157.6</f>
        <v>1567.4</v>
      </c>
      <c r="H17" s="126">
        <f>1725-157.6</f>
        <v>1567.4</v>
      </c>
      <c r="I17" s="326">
        <f t="shared" si="0"/>
        <v>100</v>
      </c>
    </row>
    <row r="18" spans="1:9" ht="28.5">
      <c r="A18" s="124" t="s">
        <v>868</v>
      </c>
      <c r="B18" s="108"/>
      <c r="C18" s="109" t="s">
        <v>859</v>
      </c>
      <c r="D18" s="109" t="s">
        <v>869</v>
      </c>
      <c r="E18" s="109"/>
      <c r="F18" s="110"/>
      <c r="G18" s="126">
        <f>SUM(G19)</f>
        <v>11460.800000000001</v>
      </c>
      <c r="H18" s="126">
        <f>SUM(H19)</f>
        <v>11441.3</v>
      </c>
      <c r="I18" s="326">
        <f t="shared" si="0"/>
        <v>99.82985480943736</v>
      </c>
    </row>
    <row r="19" spans="1:9" ht="28.5">
      <c r="A19" s="124" t="s">
        <v>862</v>
      </c>
      <c r="B19" s="108"/>
      <c r="C19" s="109" t="s">
        <v>859</v>
      </c>
      <c r="D19" s="109" t="s">
        <v>869</v>
      </c>
      <c r="E19" s="109" t="s">
        <v>863</v>
      </c>
      <c r="F19" s="114"/>
      <c r="G19" s="126">
        <f>SUM(G20+G23)</f>
        <v>11460.800000000001</v>
      </c>
      <c r="H19" s="126">
        <f>SUM(H20+H23)</f>
        <v>11441.3</v>
      </c>
      <c r="I19" s="326">
        <f t="shared" si="0"/>
        <v>99.82985480943736</v>
      </c>
    </row>
    <row r="20" spans="1:12" ht="15">
      <c r="A20" s="124" t="s">
        <v>870</v>
      </c>
      <c r="B20" s="108"/>
      <c r="C20" s="109" t="s">
        <v>1508</v>
      </c>
      <c r="D20" s="109" t="s">
        <v>869</v>
      </c>
      <c r="E20" s="109" t="s">
        <v>872</v>
      </c>
      <c r="F20" s="114"/>
      <c r="G20" s="126">
        <f>SUM(G21+G22)</f>
        <v>11460.800000000001</v>
      </c>
      <c r="H20" s="126">
        <f>SUM(H21+H22)</f>
        <v>11441.3</v>
      </c>
      <c r="I20" s="326">
        <f t="shared" si="0"/>
        <v>99.82985480943736</v>
      </c>
      <c r="L20" s="327"/>
    </row>
    <row r="21" spans="1:9" ht="28.5">
      <c r="A21" s="124" t="s">
        <v>866</v>
      </c>
      <c r="B21" s="108"/>
      <c r="C21" s="109" t="s">
        <v>859</v>
      </c>
      <c r="D21" s="109" t="s">
        <v>869</v>
      </c>
      <c r="E21" s="109" t="s">
        <v>872</v>
      </c>
      <c r="F21" s="110" t="s">
        <v>867</v>
      </c>
      <c r="G21" s="126">
        <f>11314.2+146.6</f>
        <v>11460.800000000001</v>
      </c>
      <c r="H21" s="126">
        <v>11441.3</v>
      </c>
      <c r="I21" s="326">
        <f t="shared" si="0"/>
        <v>99.82985480943736</v>
      </c>
    </row>
    <row r="22" spans="1:9" ht="15" hidden="1">
      <c r="A22" s="124" t="s">
        <v>873</v>
      </c>
      <c r="B22" s="108"/>
      <c r="C22" s="109" t="s">
        <v>859</v>
      </c>
      <c r="D22" s="109" t="s">
        <v>869</v>
      </c>
      <c r="E22" s="109" t="s">
        <v>872</v>
      </c>
      <c r="F22" s="110" t="s">
        <v>874</v>
      </c>
      <c r="G22" s="328"/>
      <c r="H22" s="328"/>
      <c r="I22" s="326"/>
    </row>
    <row r="23" spans="1:9" ht="15" hidden="1">
      <c r="A23" s="124" t="s">
        <v>875</v>
      </c>
      <c r="B23" s="108"/>
      <c r="C23" s="109" t="s">
        <v>871</v>
      </c>
      <c r="D23" s="109" t="s">
        <v>869</v>
      </c>
      <c r="E23" s="109" t="s">
        <v>876</v>
      </c>
      <c r="F23" s="110"/>
      <c r="G23" s="126">
        <f>SUM(G24)</f>
        <v>0</v>
      </c>
      <c r="H23" s="126">
        <f>SUM(H24)</f>
        <v>0</v>
      </c>
      <c r="I23" s="326" t="e">
        <f t="shared" si="0"/>
        <v>#DIV/0!</v>
      </c>
    </row>
    <row r="24" spans="1:9" ht="15" hidden="1">
      <c r="A24" s="124" t="s">
        <v>877</v>
      </c>
      <c r="B24" s="108"/>
      <c r="C24" s="109" t="s">
        <v>871</v>
      </c>
      <c r="D24" s="109" t="s">
        <v>869</v>
      </c>
      <c r="E24" s="109" t="s">
        <v>876</v>
      </c>
      <c r="F24" s="110" t="s">
        <v>878</v>
      </c>
      <c r="G24" s="126"/>
      <c r="H24" s="126"/>
      <c r="I24" s="326" t="e">
        <f t="shared" si="0"/>
        <v>#DIV/0!</v>
      </c>
    </row>
    <row r="25" spans="1:9" ht="15">
      <c r="A25" s="124" t="s">
        <v>914</v>
      </c>
      <c r="B25" s="108"/>
      <c r="C25" s="109" t="s">
        <v>859</v>
      </c>
      <c r="D25" s="109" t="s">
        <v>915</v>
      </c>
      <c r="E25" s="109"/>
      <c r="F25" s="114"/>
      <c r="G25" s="126">
        <f>SUM(G26)</f>
        <v>6494.799999999999</v>
      </c>
      <c r="H25" s="126">
        <f>SUM(H26)</f>
        <v>6343.499999999999</v>
      </c>
      <c r="I25" s="326">
        <f t="shared" si="0"/>
        <v>97.67044404754573</v>
      </c>
    </row>
    <row r="26" spans="1:9" ht="28.5">
      <c r="A26" s="124" t="s">
        <v>916</v>
      </c>
      <c r="B26" s="108"/>
      <c r="C26" s="109" t="s">
        <v>859</v>
      </c>
      <c r="D26" s="109" t="s">
        <v>915</v>
      </c>
      <c r="E26" s="109" t="s">
        <v>917</v>
      </c>
      <c r="F26" s="114"/>
      <c r="G26" s="126">
        <f>SUM(G27+G30+G32)</f>
        <v>6494.799999999999</v>
      </c>
      <c r="H26" s="126">
        <f>SUM(H27+H30+H32)</f>
        <v>6343.499999999999</v>
      </c>
      <c r="I26" s="326">
        <f t="shared" si="0"/>
        <v>97.67044404754573</v>
      </c>
    </row>
    <row r="27" spans="1:9" ht="15">
      <c r="A27" s="124" t="s">
        <v>918</v>
      </c>
      <c r="B27" s="108"/>
      <c r="C27" s="109" t="s">
        <v>859</v>
      </c>
      <c r="D27" s="109" t="s">
        <v>915</v>
      </c>
      <c r="E27" s="109" t="s">
        <v>919</v>
      </c>
      <c r="F27" s="110"/>
      <c r="G27" s="328">
        <f>SUM(G28:G29)</f>
        <v>564.1999999999999</v>
      </c>
      <c r="H27" s="328">
        <f>SUM(H28:H29)</f>
        <v>538</v>
      </c>
      <c r="I27" s="326">
        <f t="shared" si="0"/>
        <v>95.35625664657924</v>
      </c>
    </row>
    <row r="28" spans="1:9" ht="15">
      <c r="A28" s="124" t="s">
        <v>873</v>
      </c>
      <c r="B28" s="108"/>
      <c r="C28" s="109" t="s">
        <v>859</v>
      </c>
      <c r="D28" s="109" t="s">
        <v>915</v>
      </c>
      <c r="E28" s="109" t="s">
        <v>919</v>
      </c>
      <c r="F28" s="110" t="s">
        <v>874</v>
      </c>
      <c r="G28" s="328">
        <v>519.8</v>
      </c>
      <c r="H28" s="328">
        <v>493.6</v>
      </c>
      <c r="I28" s="326">
        <f t="shared" si="0"/>
        <v>94.95959984609466</v>
      </c>
    </row>
    <row r="29" spans="1:9" ht="15">
      <c r="A29" s="124" t="s">
        <v>912</v>
      </c>
      <c r="B29" s="108"/>
      <c r="C29" s="109" t="s">
        <v>859</v>
      </c>
      <c r="D29" s="109" t="s">
        <v>915</v>
      </c>
      <c r="E29" s="109" t="s">
        <v>919</v>
      </c>
      <c r="F29" s="110" t="s">
        <v>913</v>
      </c>
      <c r="G29" s="328">
        <v>44.4</v>
      </c>
      <c r="H29" s="328">
        <v>44.4</v>
      </c>
      <c r="I29" s="326">
        <f t="shared" si="0"/>
        <v>100</v>
      </c>
    </row>
    <row r="30" spans="1:9" ht="28.5">
      <c r="A30" s="124" t="s">
        <v>920</v>
      </c>
      <c r="B30" s="108"/>
      <c r="C30" s="109" t="s">
        <v>859</v>
      </c>
      <c r="D30" s="109" t="s">
        <v>915</v>
      </c>
      <c r="E30" s="109" t="s">
        <v>921</v>
      </c>
      <c r="F30" s="110"/>
      <c r="G30" s="328">
        <f>SUM(G31)</f>
        <v>363.4</v>
      </c>
      <c r="H30" s="328">
        <f>SUM(H31)</f>
        <v>363.4</v>
      </c>
      <c r="I30" s="326">
        <f t="shared" si="0"/>
        <v>100</v>
      </c>
    </row>
    <row r="31" spans="1:9" ht="15">
      <c r="A31" s="124" t="s">
        <v>873</v>
      </c>
      <c r="B31" s="108"/>
      <c r="C31" s="109" t="s">
        <v>859</v>
      </c>
      <c r="D31" s="109" t="s">
        <v>915</v>
      </c>
      <c r="E31" s="109" t="s">
        <v>921</v>
      </c>
      <c r="F31" s="110" t="s">
        <v>874</v>
      </c>
      <c r="G31" s="328">
        <v>363.4</v>
      </c>
      <c r="H31" s="328">
        <v>363.4</v>
      </c>
      <c r="I31" s="326">
        <f t="shared" si="0"/>
        <v>100</v>
      </c>
    </row>
    <row r="32" spans="1:9" ht="28.5">
      <c r="A32" s="329" t="s">
        <v>924</v>
      </c>
      <c r="B32" s="108"/>
      <c r="C32" s="109" t="s">
        <v>859</v>
      </c>
      <c r="D32" s="109" t="s">
        <v>915</v>
      </c>
      <c r="E32" s="109" t="s">
        <v>925</v>
      </c>
      <c r="F32" s="122"/>
      <c r="G32" s="126">
        <f>SUM(G33:G35)</f>
        <v>5567.2</v>
      </c>
      <c r="H32" s="126">
        <f>SUM(H33:H35)</f>
        <v>5442.099999999999</v>
      </c>
      <c r="I32" s="326">
        <f t="shared" si="0"/>
        <v>97.75290990084781</v>
      </c>
    </row>
    <row r="33" spans="1:9" ht="15">
      <c r="A33" s="124" t="s">
        <v>873</v>
      </c>
      <c r="B33" s="108"/>
      <c r="C33" s="109" t="s">
        <v>859</v>
      </c>
      <c r="D33" s="109" t="s">
        <v>915</v>
      </c>
      <c r="E33" s="109" t="s">
        <v>925</v>
      </c>
      <c r="F33" s="122" t="s">
        <v>874</v>
      </c>
      <c r="G33" s="126">
        <f>4877.9+9.3</f>
        <v>4887.2</v>
      </c>
      <c r="H33" s="126">
        <v>4840.9</v>
      </c>
      <c r="I33" s="326">
        <f t="shared" si="0"/>
        <v>99.05262727123915</v>
      </c>
    </row>
    <row r="34" spans="1:9" ht="15">
      <c r="A34" s="124" t="s">
        <v>926</v>
      </c>
      <c r="B34" s="108"/>
      <c r="C34" s="109" t="s">
        <v>859</v>
      </c>
      <c r="D34" s="109" t="s">
        <v>915</v>
      </c>
      <c r="E34" s="109" t="s">
        <v>925</v>
      </c>
      <c r="F34" s="122" t="s">
        <v>927</v>
      </c>
      <c r="G34" s="126">
        <v>667.7</v>
      </c>
      <c r="H34" s="126">
        <v>598.4</v>
      </c>
      <c r="I34" s="326">
        <f t="shared" si="0"/>
        <v>89.62108731466226</v>
      </c>
    </row>
    <row r="35" spans="1:9" ht="15">
      <c r="A35" s="124" t="s">
        <v>912</v>
      </c>
      <c r="B35" s="108"/>
      <c r="C35" s="109" t="s">
        <v>859</v>
      </c>
      <c r="D35" s="109" t="s">
        <v>915</v>
      </c>
      <c r="E35" s="109" t="s">
        <v>925</v>
      </c>
      <c r="F35" s="122" t="s">
        <v>913</v>
      </c>
      <c r="G35" s="126">
        <f>10.6+1.7</f>
        <v>12.299999999999999</v>
      </c>
      <c r="H35" s="126">
        <v>2.8</v>
      </c>
      <c r="I35" s="326">
        <f t="shared" si="0"/>
        <v>22.764227642276424</v>
      </c>
    </row>
    <row r="36" spans="1:9" ht="15">
      <c r="A36" s="330" t="s">
        <v>1509</v>
      </c>
      <c r="B36" s="139" t="s">
        <v>1510</v>
      </c>
      <c r="C36" s="119"/>
      <c r="D36" s="119"/>
      <c r="E36" s="119"/>
      <c r="F36" s="114"/>
      <c r="G36" s="331">
        <f aca="true" t="shared" si="1" ref="G36:H38">SUM(G37)</f>
        <v>6539.2</v>
      </c>
      <c r="H36" s="331">
        <f t="shared" si="1"/>
        <v>6533.9</v>
      </c>
      <c r="I36" s="332">
        <f t="shared" si="0"/>
        <v>99.91895033031564</v>
      </c>
    </row>
    <row r="37" spans="1:9" ht="15">
      <c r="A37" s="124" t="s">
        <v>858</v>
      </c>
      <c r="B37" s="108"/>
      <c r="C37" s="109" t="s">
        <v>859</v>
      </c>
      <c r="D37" s="109"/>
      <c r="E37" s="109"/>
      <c r="F37" s="110"/>
      <c r="G37" s="126">
        <f>SUM(G38)+G45</f>
        <v>6539.2</v>
      </c>
      <c r="H37" s="126">
        <f>SUM(H38)+H45</f>
        <v>6533.9</v>
      </c>
      <c r="I37" s="326">
        <f t="shared" si="0"/>
        <v>99.91895033031564</v>
      </c>
    </row>
    <row r="38" spans="1:9" ht="28.5">
      <c r="A38" s="329" t="s">
        <v>895</v>
      </c>
      <c r="B38" s="108"/>
      <c r="C38" s="109" t="s">
        <v>859</v>
      </c>
      <c r="D38" s="109" t="s">
        <v>896</v>
      </c>
      <c r="E38" s="109"/>
      <c r="F38" s="110"/>
      <c r="G38" s="126">
        <f t="shared" si="1"/>
        <v>5565.5</v>
      </c>
      <c r="H38" s="126">
        <f t="shared" si="1"/>
        <v>5563.3</v>
      </c>
      <c r="I38" s="326">
        <f t="shared" si="0"/>
        <v>99.96047075734435</v>
      </c>
    </row>
    <row r="39" spans="1:9" ht="28.5">
      <c r="A39" s="124" t="s">
        <v>862</v>
      </c>
      <c r="B39" s="108"/>
      <c r="C39" s="109" t="s">
        <v>859</v>
      </c>
      <c r="D39" s="109" t="s">
        <v>896</v>
      </c>
      <c r="E39" s="109" t="s">
        <v>863</v>
      </c>
      <c r="F39" s="114"/>
      <c r="G39" s="126">
        <f>SUM(G40+G43)</f>
        <v>5565.5</v>
      </c>
      <c r="H39" s="126">
        <f>SUM(H40+H43)</f>
        <v>5563.3</v>
      </c>
      <c r="I39" s="326">
        <f t="shared" si="0"/>
        <v>99.96047075734435</v>
      </c>
    </row>
    <row r="40" spans="1:9" ht="15">
      <c r="A40" s="124" t="s">
        <v>870</v>
      </c>
      <c r="B40" s="108"/>
      <c r="C40" s="109" t="s">
        <v>859</v>
      </c>
      <c r="D40" s="109" t="s">
        <v>896</v>
      </c>
      <c r="E40" s="109" t="s">
        <v>872</v>
      </c>
      <c r="F40" s="114"/>
      <c r="G40" s="126">
        <f>SUM(G41)+G42</f>
        <v>4188.8</v>
      </c>
      <c r="H40" s="126">
        <f>SUM(H41)+H42</f>
        <v>4186.6</v>
      </c>
      <c r="I40" s="326">
        <f t="shared" si="0"/>
        <v>99.94747899159664</v>
      </c>
    </row>
    <row r="41" spans="1:9" ht="28.5">
      <c r="A41" s="124" t="s">
        <v>866</v>
      </c>
      <c r="B41" s="108"/>
      <c r="C41" s="109" t="s">
        <v>859</v>
      </c>
      <c r="D41" s="109" t="s">
        <v>896</v>
      </c>
      <c r="E41" s="109" t="s">
        <v>872</v>
      </c>
      <c r="F41" s="110" t="s">
        <v>867</v>
      </c>
      <c r="G41" s="126">
        <f>3229.6+547.9+77.8+19.9+315.3-4.4</f>
        <v>4186.1</v>
      </c>
      <c r="H41" s="126">
        <v>4183.8</v>
      </c>
      <c r="I41" s="326">
        <f t="shared" si="0"/>
        <v>99.94505625761448</v>
      </c>
    </row>
    <row r="42" spans="1:9" ht="15">
      <c r="A42" s="124" t="s">
        <v>873</v>
      </c>
      <c r="B42" s="108"/>
      <c r="C42" s="109" t="s">
        <v>859</v>
      </c>
      <c r="D42" s="109" t="s">
        <v>896</v>
      </c>
      <c r="E42" s="109" t="s">
        <v>872</v>
      </c>
      <c r="F42" s="110" t="s">
        <v>874</v>
      </c>
      <c r="G42" s="328">
        <f>8.3+0.8-6.4</f>
        <v>2.700000000000001</v>
      </c>
      <c r="H42" s="328">
        <v>2.8</v>
      </c>
      <c r="I42" s="326">
        <f t="shared" si="0"/>
        <v>103.70370370370365</v>
      </c>
    </row>
    <row r="43" spans="1:9" s="180" customFormat="1" ht="28.5">
      <c r="A43" s="124" t="s">
        <v>899</v>
      </c>
      <c r="B43" s="108"/>
      <c r="C43" s="109" t="s">
        <v>871</v>
      </c>
      <c r="D43" s="109" t="s">
        <v>896</v>
      </c>
      <c r="E43" s="109" t="s">
        <v>900</v>
      </c>
      <c r="F43" s="122"/>
      <c r="G43" s="126">
        <f>SUM(G44)</f>
        <v>1376.7</v>
      </c>
      <c r="H43" s="126">
        <f>SUM(H44)</f>
        <v>1376.7</v>
      </c>
      <c r="I43" s="326">
        <f t="shared" si="0"/>
        <v>100</v>
      </c>
    </row>
    <row r="44" spans="1:9" s="180" customFormat="1" ht="28.5">
      <c r="A44" s="124" t="s">
        <v>866</v>
      </c>
      <c r="B44" s="108"/>
      <c r="C44" s="109" t="s">
        <v>871</v>
      </c>
      <c r="D44" s="109" t="s">
        <v>896</v>
      </c>
      <c r="E44" s="109" t="s">
        <v>900</v>
      </c>
      <c r="F44" s="110" t="s">
        <v>867</v>
      </c>
      <c r="G44" s="126">
        <f>1692-315.3</f>
        <v>1376.7</v>
      </c>
      <c r="H44" s="126">
        <v>1376.7</v>
      </c>
      <c r="I44" s="326">
        <f t="shared" si="0"/>
        <v>100</v>
      </c>
    </row>
    <row r="45" spans="1:9" s="180" customFormat="1" ht="15">
      <c r="A45" s="124" t="s">
        <v>914</v>
      </c>
      <c r="B45" s="108"/>
      <c r="C45" s="109" t="s">
        <v>859</v>
      </c>
      <c r="D45" s="109" t="s">
        <v>915</v>
      </c>
      <c r="E45" s="109"/>
      <c r="F45" s="114"/>
      <c r="G45" s="126">
        <f>SUM(G46)</f>
        <v>973.7</v>
      </c>
      <c r="H45" s="126">
        <f>SUM(H46)</f>
        <v>970.5999999999999</v>
      </c>
      <c r="I45" s="326">
        <f t="shared" si="0"/>
        <v>99.6816267844305</v>
      </c>
    </row>
    <row r="46" spans="1:9" s="180" customFormat="1" ht="28.5">
      <c r="A46" s="124" t="s">
        <v>916</v>
      </c>
      <c r="B46" s="108"/>
      <c r="C46" s="109" t="s">
        <v>859</v>
      </c>
      <c r="D46" s="109" t="s">
        <v>915</v>
      </c>
      <c r="E46" s="109" t="s">
        <v>917</v>
      </c>
      <c r="F46" s="114"/>
      <c r="G46" s="126">
        <f>SUM(G47+G50+G52)</f>
        <v>973.7</v>
      </c>
      <c r="H46" s="126">
        <f>SUM(H47+H50+H52)</f>
        <v>970.5999999999999</v>
      </c>
      <c r="I46" s="326">
        <f t="shared" si="0"/>
        <v>99.6816267844305</v>
      </c>
    </row>
    <row r="47" spans="1:9" s="180" customFormat="1" ht="15">
      <c r="A47" s="124" t="s">
        <v>918</v>
      </c>
      <c r="B47" s="108"/>
      <c r="C47" s="109" t="s">
        <v>859</v>
      </c>
      <c r="D47" s="109" t="s">
        <v>915</v>
      </c>
      <c r="E47" s="109" t="s">
        <v>919</v>
      </c>
      <c r="F47" s="110"/>
      <c r="G47" s="328">
        <f>SUM(G48:G49)</f>
        <v>116</v>
      </c>
      <c r="H47" s="328">
        <f>SUM(H48:H49)</f>
        <v>115.8</v>
      </c>
      <c r="I47" s="326">
        <f t="shared" si="0"/>
        <v>99.82758620689654</v>
      </c>
    </row>
    <row r="48" spans="1:9" s="180" customFormat="1" ht="15">
      <c r="A48" s="124" t="s">
        <v>873</v>
      </c>
      <c r="B48" s="108"/>
      <c r="C48" s="109" t="s">
        <v>859</v>
      </c>
      <c r="D48" s="109" t="s">
        <v>915</v>
      </c>
      <c r="E48" s="109" t="s">
        <v>919</v>
      </c>
      <c r="F48" s="110" t="s">
        <v>874</v>
      </c>
      <c r="G48" s="328">
        <f>157-43.8</f>
        <v>113.2</v>
      </c>
      <c r="H48" s="328">
        <v>113.1</v>
      </c>
      <c r="I48" s="326">
        <f t="shared" si="0"/>
        <v>99.91166077738515</v>
      </c>
    </row>
    <row r="49" spans="1:9" s="180" customFormat="1" ht="15">
      <c r="A49" s="124" t="s">
        <v>912</v>
      </c>
      <c r="B49" s="108"/>
      <c r="C49" s="109" t="s">
        <v>859</v>
      </c>
      <c r="D49" s="109" t="s">
        <v>915</v>
      </c>
      <c r="E49" s="109" t="s">
        <v>919</v>
      </c>
      <c r="F49" s="110" t="s">
        <v>913</v>
      </c>
      <c r="G49" s="328">
        <v>2.8</v>
      </c>
      <c r="H49" s="328">
        <v>2.7</v>
      </c>
      <c r="I49" s="326">
        <f t="shared" si="0"/>
        <v>96.42857142857144</v>
      </c>
    </row>
    <row r="50" spans="1:9" s="180" customFormat="1" ht="28.5">
      <c r="A50" s="124" t="s">
        <v>920</v>
      </c>
      <c r="B50" s="108"/>
      <c r="C50" s="109" t="s">
        <v>859</v>
      </c>
      <c r="D50" s="109" t="s">
        <v>915</v>
      </c>
      <c r="E50" s="109" t="s">
        <v>921</v>
      </c>
      <c r="F50" s="110"/>
      <c r="G50" s="328">
        <f>SUM(G51)</f>
        <v>197.5</v>
      </c>
      <c r="H50" s="328">
        <f>SUM(H51)</f>
        <v>195</v>
      </c>
      <c r="I50" s="326">
        <f t="shared" si="0"/>
        <v>98.73417721518987</v>
      </c>
    </row>
    <row r="51" spans="1:9" s="180" customFormat="1" ht="15">
      <c r="A51" s="124" t="s">
        <v>873</v>
      </c>
      <c r="B51" s="108"/>
      <c r="C51" s="109" t="s">
        <v>859</v>
      </c>
      <c r="D51" s="109" t="s">
        <v>915</v>
      </c>
      <c r="E51" s="109" t="s">
        <v>921</v>
      </c>
      <c r="F51" s="110" t="s">
        <v>874</v>
      </c>
      <c r="G51" s="328">
        <f>199.5+43-45</f>
        <v>197.5</v>
      </c>
      <c r="H51" s="328">
        <v>195</v>
      </c>
      <c r="I51" s="326">
        <f t="shared" si="0"/>
        <v>98.73417721518987</v>
      </c>
    </row>
    <row r="52" spans="1:9" s="180" customFormat="1" ht="28.5">
      <c r="A52" s="329" t="s">
        <v>924</v>
      </c>
      <c r="B52" s="108"/>
      <c r="C52" s="109" t="s">
        <v>859</v>
      </c>
      <c r="D52" s="109" t="s">
        <v>915</v>
      </c>
      <c r="E52" s="109" t="s">
        <v>925</v>
      </c>
      <c r="F52" s="122"/>
      <c r="G52" s="126">
        <f>SUM(G53:G54)</f>
        <v>660.2</v>
      </c>
      <c r="H52" s="126">
        <f>SUM(H53:H54)</f>
        <v>659.8</v>
      </c>
      <c r="I52" s="326">
        <f t="shared" si="0"/>
        <v>99.93941229930323</v>
      </c>
    </row>
    <row r="53" spans="1:9" s="180" customFormat="1" ht="15">
      <c r="A53" s="124" t="s">
        <v>873</v>
      </c>
      <c r="B53" s="108"/>
      <c r="C53" s="109" t="s">
        <v>859</v>
      </c>
      <c r="D53" s="109" t="s">
        <v>915</v>
      </c>
      <c r="E53" s="109" t="s">
        <v>925</v>
      </c>
      <c r="F53" s="122" t="s">
        <v>874</v>
      </c>
      <c r="G53" s="126">
        <f>597+11.6+45</f>
        <v>653.6</v>
      </c>
      <c r="H53" s="126">
        <v>653.4</v>
      </c>
      <c r="I53" s="326">
        <f t="shared" si="0"/>
        <v>99.96940024479804</v>
      </c>
    </row>
    <row r="54" spans="1:9" s="180" customFormat="1" ht="15">
      <c r="A54" s="124" t="s">
        <v>912</v>
      </c>
      <c r="B54" s="108"/>
      <c r="C54" s="109" t="s">
        <v>859</v>
      </c>
      <c r="D54" s="109" t="s">
        <v>915</v>
      </c>
      <c r="E54" s="109" t="s">
        <v>925</v>
      </c>
      <c r="F54" s="122" t="s">
        <v>913</v>
      </c>
      <c r="G54" s="126">
        <v>6.6</v>
      </c>
      <c r="H54" s="126">
        <v>6.4</v>
      </c>
      <c r="I54" s="326">
        <f t="shared" si="0"/>
        <v>96.96969696969698</v>
      </c>
    </row>
    <row r="55" spans="1:11" ht="15">
      <c r="A55" s="333" t="s">
        <v>1511</v>
      </c>
      <c r="B55" s="162" t="s">
        <v>1512</v>
      </c>
      <c r="C55" s="283"/>
      <c r="D55" s="283"/>
      <c r="E55" s="283"/>
      <c r="F55" s="334"/>
      <c r="G55" s="331">
        <f>SUM(G56+G103+G137+G180+G294+G306+G312)+G337</f>
        <v>735855</v>
      </c>
      <c r="H55" s="331">
        <f>SUM(H56+H103+H137+H180+H294+H306+H312)+H337</f>
        <v>723826.6000000001</v>
      </c>
      <c r="I55" s="332">
        <f t="shared" si="0"/>
        <v>98.36538448471507</v>
      </c>
      <c r="K55" s="214">
        <f>332817.3+100499.7+16967.1+205951.1+21459.4+38.6+51.7+86.3-916.7-683.2+172.8-1181.2</f>
        <v>675262.9000000001</v>
      </c>
    </row>
    <row r="56" spans="1:11" ht="15">
      <c r="A56" s="124" t="s">
        <v>858</v>
      </c>
      <c r="B56" s="108"/>
      <c r="C56" s="109" t="s">
        <v>859</v>
      </c>
      <c r="D56" s="109"/>
      <c r="E56" s="109"/>
      <c r="F56" s="110"/>
      <c r="G56" s="126">
        <f>SUM(G57+G79+G76)</f>
        <v>136519.5</v>
      </c>
      <c r="H56" s="126">
        <f>SUM(H57+H79+H76)</f>
        <v>136169.2</v>
      </c>
      <c r="I56" s="326">
        <f t="shared" si="0"/>
        <v>99.74340661956718</v>
      </c>
      <c r="K56" s="327">
        <f>SUM(K55-G55)</f>
        <v>-60592.09999999986</v>
      </c>
    </row>
    <row r="57" spans="1:11" ht="28.5">
      <c r="A57" s="124" t="s">
        <v>879</v>
      </c>
      <c r="B57" s="108"/>
      <c r="C57" s="109" t="s">
        <v>859</v>
      </c>
      <c r="D57" s="109" t="s">
        <v>880</v>
      </c>
      <c r="E57" s="109"/>
      <c r="F57" s="110"/>
      <c r="G57" s="126">
        <f>SUM(G58)</f>
        <v>96305.4</v>
      </c>
      <c r="H57" s="126">
        <f>SUM(H58)</f>
        <v>96176.40000000001</v>
      </c>
      <c r="I57" s="326">
        <f t="shared" si="0"/>
        <v>99.86605112485906</v>
      </c>
      <c r="K57" s="214">
        <f>116547.2+21459.4+38.6+51.7-916.7+86.3</f>
        <v>137266.5</v>
      </c>
    </row>
    <row r="58" spans="1:9" ht="28.5">
      <c r="A58" s="124" t="s">
        <v>862</v>
      </c>
      <c r="B58" s="108"/>
      <c r="C58" s="109" t="s">
        <v>859</v>
      </c>
      <c r="D58" s="109" t="s">
        <v>880</v>
      </c>
      <c r="E58" s="109" t="s">
        <v>863</v>
      </c>
      <c r="F58" s="114"/>
      <c r="G58" s="126">
        <f>SUM(G59+G74+G62+G65+G68+G71)</f>
        <v>96305.4</v>
      </c>
      <c r="H58" s="126">
        <f>SUM(H59+H74+H62+H65+H68+H71)</f>
        <v>96176.40000000001</v>
      </c>
      <c r="I58" s="326">
        <f t="shared" si="0"/>
        <v>99.86605112485906</v>
      </c>
    </row>
    <row r="59" spans="1:9" ht="15">
      <c r="A59" s="124" t="s">
        <v>870</v>
      </c>
      <c r="B59" s="108"/>
      <c r="C59" s="109" t="s">
        <v>859</v>
      </c>
      <c r="D59" s="109" t="s">
        <v>880</v>
      </c>
      <c r="E59" s="109" t="s">
        <v>872</v>
      </c>
      <c r="F59" s="114"/>
      <c r="G59" s="126">
        <f>SUM(G60+G61)</f>
        <v>92995.4</v>
      </c>
      <c r="H59" s="126">
        <f>SUM(H60+H61)</f>
        <v>92885.40000000001</v>
      </c>
      <c r="I59" s="326">
        <f t="shared" si="0"/>
        <v>99.88171457943082</v>
      </c>
    </row>
    <row r="60" spans="1:9" ht="28.5">
      <c r="A60" s="124" t="s">
        <v>866</v>
      </c>
      <c r="B60" s="108"/>
      <c r="C60" s="109" t="s">
        <v>859</v>
      </c>
      <c r="D60" s="109" t="s">
        <v>880</v>
      </c>
      <c r="E60" s="109" t="s">
        <v>872</v>
      </c>
      <c r="F60" s="110" t="s">
        <v>867</v>
      </c>
      <c r="G60" s="126">
        <f>71505.9+21459.4</f>
        <v>92965.29999999999</v>
      </c>
      <c r="H60" s="126">
        <v>92855.3</v>
      </c>
      <c r="I60" s="326">
        <f t="shared" si="0"/>
        <v>99.88167628136522</v>
      </c>
    </row>
    <row r="61" spans="1:9" ht="15">
      <c r="A61" s="124" t="s">
        <v>873</v>
      </c>
      <c r="B61" s="108"/>
      <c r="C61" s="109" t="s">
        <v>859</v>
      </c>
      <c r="D61" s="109" t="s">
        <v>880</v>
      </c>
      <c r="E61" s="109" t="s">
        <v>872</v>
      </c>
      <c r="F61" s="110" t="s">
        <v>874</v>
      </c>
      <c r="G61" s="328">
        <v>30.1</v>
      </c>
      <c r="H61" s="328">
        <v>30.1</v>
      </c>
      <c r="I61" s="326">
        <f t="shared" si="0"/>
        <v>100</v>
      </c>
    </row>
    <row r="62" spans="1:9" ht="28.5">
      <c r="A62" s="124" t="s">
        <v>881</v>
      </c>
      <c r="B62" s="108"/>
      <c r="C62" s="109" t="s">
        <v>859</v>
      </c>
      <c r="D62" s="109" t="s">
        <v>880</v>
      </c>
      <c r="E62" s="109" t="s">
        <v>882</v>
      </c>
      <c r="F62" s="110"/>
      <c r="G62" s="126">
        <f>SUM(G63:G64)</f>
        <v>1392.4</v>
      </c>
      <c r="H62" s="126">
        <f>SUM(H63:H64)</f>
        <v>1392.4</v>
      </c>
      <c r="I62" s="326">
        <f t="shared" si="0"/>
        <v>100</v>
      </c>
    </row>
    <row r="63" spans="1:9" ht="28.5">
      <c r="A63" s="124" t="s">
        <v>866</v>
      </c>
      <c r="B63" s="108"/>
      <c r="C63" s="109" t="s">
        <v>859</v>
      </c>
      <c r="D63" s="109" t="s">
        <v>880</v>
      </c>
      <c r="E63" s="109" t="s">
        <v>882</v>
      </c>
      <c r="F63" s="110" t="s">
        <v>867</v>
      </c>
      <c r="G63" s="126">
        <v>1366.4</v>
      </c>
      <c r="H63" s="126">
        <v>1366.4</v>
      </c>
      <c r="I63" s="326">
        <f t="shared" si="0"/>
        <v>100</v>
      </c>
    </row>
    <row r="64" spans="1:9" ht="15">
      <c r="A64" s="124" t="s">
        <v>873</v>
      </c>
      <c r="B64" s="108"/>
      <c r="C64" s="109" t="s">
        <v>859</v>
      </c>
      <c r="D64" s="109" t="s">
        <v>880</v>
      </c>
      <c r="E64" s="109" t="s">
        <v>882</v>
      </c>
      <c r="F64" s="110" t="s">
        <v>874</v>
      </c>
      <c r="G64" s="328">
        <v>26</v>
      </c>
      <c r="H64" s="328">
        <v>26</v>
      </c>
      <c r="I64" s="326">
        <f t="shared" si="0"/>
        <v>100</v>
      </c>
    </row>
    <row r="65" spans="1:9" s="335" customFormat="1" ht="42.75">
      <c r="A65" s="124" t="s">
        <v>883</v>
      </c>
      <c r="B65" s="108"/>
      <c r="C65" s="109" t="s">
        <v>859</v>
      </c>
      <c r="D65" s="109" t="s">
        <v>880</v>
      </c>
      <c r="E65" s="109" t="s">
        <v>884</v>
      </c>
      <c r="F65" s="110"/>
      <c r="G65" s="126">
        <f>SUM(G66:G67)</f>
        <v>93.8</v>
      </c>
      <c r="H65" s="126">
        <f>SUM(H66:H67)</f>
        <v>93.8</v>
      </c>
      <c r="I65" s="326">
        <f t="shared" si="0"/>
        <v>100</v>
      </c>
    </row>
    <row r="66" spans="1:9" s="335" customFormat="1" ht="28.5">
      <c r="A66" s="124" t="s">
        <v>866</v>
      </c>
      <c r="B66" s="108"/>
      <c r="C66" s="109" t="s">
        <v>859</v>
      </c>
      <c r="D66" s="109" t="s">
        <v>880</v>
      </c>
      <c r="E66" s="109" t="s">
        <v>884</v>
      </c>
      <c r="F66" s="110" t="s">
        <v>867</v>
      </c>
      <c r="G66" s="126">
        <v>72.3</v>
      </c>
      <c r="H66" s="126">
        <v>72.3</v>
      </c>
      <c r="I66" s="326">
        <f t="shared" si="0"/>
        <v>100</v>
      </c>
    </row>
    <row r="67" spans="1:9" s="335" customFormat="1" ht="15">
      <c r="A67" s="124" t="s">
        <v>873</v>
      </c>
      <c r="B67" s="108"/>
      <c r="C67" s="109" t="s">
        <v>859</v>
      </c>
      <c r="D67" s="109" t="s">
        <v>880</v>
      </c>
      <c r="E67" s="109" t="s">
        <v>884</v>
      </c>
      <c r="F67" s="110" t="s">
        <v>874</v>
      </c>
      <c r="G67" s="328">
        <v>21.5</v>
      </c>
      <c r="H67" s="328">
        <v>21.5</v>
      </c>
      <c r="I67" s="326">
        <f t="shared" si="0"/>
        <v>100</v>
      </c>
    </row>
    <row r="68" spans="1:9" s="335" customFormat="1" ht="28.5">
      <c r="A68" s="151" t="s">
        <v>885</v>
      </c>
      <c r="B68" s="118"/>
      <c r="C68" s="119" t="s">
        <v>859</v>
      </c>
      <c r="D68" s="119" t="s">
        <v>880</v>
      </c>
      <c r="E68" s="119" t="s">
        <v>886</v>
      </c>
      <c r="F68" s="114"/>
      <c r="G68" s="126">
        <f>SUM(G69:G70)</f>
        <v>179.6</v>
      </c>
      <c r="H68" s="126">
        <f>SUM(H69:H70)</f>
        <v>179.6</v>
      </c>
      <c r="I68" s="326">
        <f t="shared" si="0"/>
        <v>100</v>
      </c>
    </row>
    <row r="69" spans="1:9" s="180" customFormat="1" ht="28.5">
      <c r="A69" s="124" t="s">
        <v>866</v>
      </c>
      <c r="B69" s="108"/>
      <c r="C69" s="109" t="s">
        <v>859</v>
      </c>
      <c r="D69" s="109" t="s">
        <v>880</v>
      </c>
      <c r="E69" s="119" t="s">
        <v>886</v>
      </c>
      <c r="F69" s="110" t="s">
        <v>867</v>
      </c>
      <c r="G69" s="126">
        <v>140</v>
      </c>
      <c r="H69" s="126">
        <v>140</v>
      </c>
      <c r="I69" s="326">
        <f t="shared" si="0"/>
        <v>100</v>
      </c>
    </row>
    <row r="70" spans="1:9" s="180" customFormat="1" ht="15">
      <c r="A70" s="124" t="s">
        <v>873</v>
      </c>
      <c r="B70" s="108"/>
      <c r="C70" s="109" t="s">
        <v>859</v>
      </c>
      <c r="D70" s="109" t="s">
        <v>880</v>
      </c>
      <c r="E70" s="119" t="s">
        <v>886</v>
      </c>
      <c r="F70" s="110" t="s">
        <v>874</v>
      </c>
      <c r="G70" s="328">
        <v>39.6</v>
      </c>
      <c r="H70" s="328">
        <v>39.6</v>
      </c>
      <c r="I70" s="326">
        <f t="shared" si="0"/>
        <v>100</v>
      </c>
    </row>
    <row r="71" spans="1:9" s="180" customFormat="1" ht="15">
      <c r="A71" s="151" t="s">
        <v>887</v>
      </c>
      <c r="B71" s="118"/>
      <c r="C71" s="119" t="s">
        <v>859</v>
      </c>
      <c r="D71" s="119" t="s">
        <v>880</v>
      </c>
      <c r="E71" s="119" t="s">
        <v>888</v>
      </c>
      <c r="F71" s="114"/>
      <c r="G71" s="126">
        <f>SUM(G72:G73)</f>
        <v>357.70000000000005</v>
      </c>
      <c r="H71" s="126">
        <f>SUM(H72:H73)</f>
        <v>357.70000000000005</v>
      </c>
      <c r="I71" s="326">
        <f t="shared" si="0"/>
        <v>100</v>
      </c>
    </row>
    <row r="72" spans="1:9" s="180" customFormat="1" ht="28.5">
      <c r="A72" s="124" t="s">
        <v>866</v>
      </c>
      <c r="B72" s="108"/>
      <c r="C72" s="109" t="s">
        <v>859</v>
      </c>
      <c r="D72" s="109" t="s">
        <v>880</v>
      </c>
      <c r="E72" s="119" t="s">
        <v>888</v>
      </c>
      <c r="F72" s="110" t="s">
        <v>867</v>
      </c>
      <c r="G72" s="126">
        <v>288.8</v>
      </c>
      <c r="H72" s="126">
        <v>288.8</v>
      </c>
      <c r="I72" s="326">
        <f t="shared" si="0"/>
        <v>100</v>
      </c>
    </row>
    <row r="73" spans="1:9" s="180" customFormat="1" ht="15">
      <c r="A73" s="124" t="s">
        <v>873</v>
      </c>
      <c r="B73" s="108"/>
      <c r="C73" s="109" t="s">
        <v>859</v>
      </c>
      <c r="D73" s="109" t="s">
        <v>880</v>
      </c>
      <c r="E73" s="119" t="s">
        <v>888</v>
      </c>
      <c r="F73" s="110" t="s">
        <v>874</v>
      </c>
      <c r="G73" s="328">
        <v>68.9</v>
      </c>
      <c r="H73" s="328">
        <v>68.9</v>
      </c>
      <c r="I73" s="326">
        <f t="shared" si="0"/>
        <v>100</v>
      </c>
    </row>
    <row r="74" spans="1:9" s="180" customFormat="1" ht="28.5">
      <c r="A74" s="124" t="s">
        <v>889</v>
      </c>
      <c r="B74" s="108"/>
      <c r="C74" s="109" t="s">
        <v>871</v>
      </c>
      <c r="D74" s="109" t="s">
        <v>880</v>
      </c>
      <c r="E74" s="109" t="s">
        <v>890</v>
      </c>
      <c r="F74" s="114"/>
      <c r="G74" s="126">
        <f>SUM(G75)</f>
        <v>1286.5</v>
      </c>
      <c r="H74" s="126">
        <f>SUM(H75)</f>
        <v>1267.5</v>
      </c>
      <c r="I74" s="326">
        <f t="shared" si="0"/>
        <v>98.52312475709289</v>
      </c>
    </row>
    <row r="75" spans="1:9" s="180" customFormat="1" ht="28.5">
      <c r="A75" s="124" t="s">
        <v>866</v>
      </c>
      <c r="B75" s="108"/>
      <c r="C75" s="109" t="s">
        <v>859</v>
      </c>
      <c r="D75" s="109" t="s">
        <v>880</v>
      </c>
      <c r="E75" s="109" t="s">
        <v>890</v>
      </c>
      <c r="F75" s="110" t="s">
        <v>867</v>
      </c>
      <c r="G75" s="126">
        <f>1247.9+38.6</f>
        <v>1286.5</v>
      </c>
      <c r="H75" s="126">
        <v>1267.5</v>
      </c>
      <c r="I75" s="326">
        <f t="shared" si="0"/>
        <v>98.52312475709289</v>
      </c>
    </row>
    <row r="76" spans="1:9" ht="15" hidden="1">
      <c r="A76" s="124" t="s">
        <v>891</v>
      </c>
      <c r="B76" s="108"/>
      <c r="C76" s="109" t="s">
        <v>859</v>
      </c>
      <c r="D76" s="109" t="s">
        <v>892</v>
      </c>
      <c r="E76" s="109"/>
      <c r="F76" s="114"/>
      <c r="G76" s="126">
        <f>SUM(G77)</f>
        <v>0</v>
      </c>
      <c r="H76" s="126">
        <f>SUM(H77)</f>
        <v>0</v>
      </c>
      <c r="I76" s="326" t="e">
        <f aca="true" t="shared" si="2" ref="I76:I139">SUM(H76/G76*100)</f>
        <v>#DIV/0!</v>
      </c>
    </row>
    <row r="77" spans="1:9" ht="28.5" hidden="1">
      <c r="A77" s="329" t="s">
        <v>893</v>
      </c>
      <c r="B77" s="108"/>
      <c r="C77" s="109" t="s">
        <v>859</v>
      </c>
      <c r="D77" s="109" t="s">
        <v>892</v>
      </c>
      <c r="E77" s="109" t="s">
        <v>894</v>
      </c>
      <c r="F77" s="114"/>
      <c r="G77" s="126">
        <f>SUM(G78)</f>
        <v>0</v>
      </c>
      <c r="H77" s="126">
        <f>SUM(H78)</f>
        <v>0</v>
      </c>
      <c r="I77" s="326" t="e">
        <f t="shared" si="2"/>
        <v>#DIV/0!</v>
      </c>
    </row>
    <row r="78" spans="1:9" ht="15" hidden="1">
      <c r="A78" s="124" t="s">
        <v>877</v>
      </c>
      <c r="B78" s="108"/>
      <c r="C78" s="109" t="s">
        <v>859</v>
      </c>
      <c r="D78" s="109" t="s">
        <v>892</v>
      </c>
      <c r="E78" s="109" t="s">
        <v>894</v>
      </c>
      <c r="F78" s="110" t="s">
        <v>878</v>
      </c>
      <c r="G78" s="126"/>
      <c r="H78" s="126"/>
      <c r="I78" s="326" t="e">
        <f t="shared" si="2"/>
        <v>#DIV/0!</v>
      </c>
    </row>
    <row r="79" spans="1:9" ht="15">
      <c r="A79" s="124" t="s">
        <v>914</v>
      </c>
      <c r="B79" s="108"/>
      <c r="C79" s="109" t="s">
        <v>859</v>
      </c>
      <c r="D79" s="109" t="s">
        <v>915</v>
      </c>
      <c r="E79" s="109"/>
      <c r="F79" s="114"/>
      <c r="G79" s="126">
        <f>SUM(G82+G95)+G80</f>
        <v>40214.1</v>
      </c>
      <c r="H79" s="126">
        <f>SUM(H82+H95)+H80</f>
        <v>39992.8</v>
      </c>
      <c r="I79" s="326">
        <f t="shared" si="2"/>
        <v>99.4496955048105</v>
      </c>
    </row>
    <row r="80" spans="1:9" ht="15">
      <c r="A80" s="124" t="s">
        <v>910</v>
      </c>
      <c r="B80" s="108"/>
      <c r="C80" s="109" t="s">
        <v>859</v>
      </c>
      <c r="D80" s="109" t="s">
        <v>915</v>
      </c>
      <c r="E80" s="109" t="s">
        <v>911</v>
      </c>
      <c r="F80" s="110"/>
      <c r="G80" s="126">
        <f>SUM(G81)</f>
        <v>100</v>
      </c>
      <c r="H80" s="126">
        <f>SUM(H81)</f>
        <v>100</v>
      </c>
      <c r="I80" s="326">
        <f t="shared" si="2"/>
        <v>100</v>
      </c>
    </row>
    <row r="81" spans="1:9" ht="18.75" customHeight="1">
      <c r="A81" s="124" t="s">
        <v>873</v>
      </c>
      <c r="B81" s="125"/>
      <c r="C81" s="109" t="s">
        <v>859</v>
      </c>
      <c r="D81" s="109" t="s">
        <v>915</v>
      </c>
      <c r="E81" s="109" t="s">
        <v>911</v>
      </c>
      <c r="F81" s="128" t="s">
        <v>874</v>
      </c>
      <c r="G81" s="126">
        <v>100</v>
      </c>
      <c r="H81" s="126">
        <v>100</v>
      </c>
      <c r="I81" s="326">
        <f t="shared" si="2"/>
        <v>100</v>
      </c>
    </row>
    <row r="82" spans="1:9" ht="28.5">
      <c r="A82" s="151" t="s">
        <v>916</v>
      </c>
      <c r="B82" s="336"/>
      <c r="C82" s="337" t="s">
        <v>859</v>
      </c>
      <c r="D82" s="337" t="s">
        <v>915</v>
      </c>
      <c r="E82" s="337" t="s">
        <v>917</v>
      </c>
      <c r="F82" s="132"/>
      <c r="G82" s="153">
        <f>G83+G86+G88+G91</f>
        <v>37510.1</v>
      </c>
      <c r="H82" s="153">
        <f>H83+H86+H88+H91</f>
        <v>37288.8</v>
      </c>
      <c r="I82" s="326">
        <f t="shared" si="2"/>
        <v>99.41002556644744</v>
      </c>
    </row>
    <row r="83" spans="1:9" ht="15">
      <c r="A83" s="151" t="s">
        <v>918</v>
      </c>
      <c r="B83" s="130"/>
      <c r="C83" s="131" t="s">
        <v>859</v>
      </c>
      <c r="D83" s="131" t="s">
        <v>915</v>
      </c>
      <c r="E83" s="131" t="s">
        <v>919</v>
      </c>
      <c r="F83" s="135"/>
      <c r="G83" s="153">
        <f>G84+G85</f>
        <v>2881.7999999999997</v>
      </c>
      <c r="H83" s="153">
        <f>H84+H85</f>
        <v>2814.8999999999996</v>
      </c>
      <c r="I83" s="326">
        <f t="shared" si="2"/>
        <v>97.67853424942744</v>
      </c>
    </row>
    <row r="84" spans="1:9" ht="15">
      <c r="A84" s="151" t="s">
        <v>873</v>
      </c>
      <c r="B84" s="130"/>
      <c r="C84" s="131" t="s">
        <v>859</v>
      </c>
      <c r="D84" s="131" t="s">
        <v>915</v>
      </c>
      <c r="E84" s="131" t="s">
        <v>919</v>
      </c>
      <c r="F84" s="135" t="s">
        <v>874</v>
      </c>
      <c r="G84" s="153">
        <v>2812.1</v>
      </c>
      <c r="H84" s="153">
        <v>2745.2</v>
      </c>
      <c r="I84" s="326">
        <f t="shared" si="2"/>
        <v>97.62099498595356</v>
      </c>
    </row>
    <row r="85" spans="1:9" ht="15">
      <c r="A85" s="151" t="s">
        <v>912</v>
      </c>
      <c r="B85" s="130"/>
      <c r="C85" s="131" t="s">
        <v>859</v>
      </c>
      <c r="D85" s="131" t="s">
        <v>915</v>
      </c>
      <c r="E85" s="131" t="s">
        <v>919</v>
      </c>
      <c r="F85" s="135" t="s">
        <v>913</v>
      </c>
      <c r="G85" s="153">
        <v>69.7</v>
      </c>
      <c r="H85" s="153">
        <v>69.7</v>
      </c>
      <c r="I85" s="326">
        <f t="shared" si="2"/>
        <v>100</v>
      </c>
    </row>
    <row r="86" spans="1:9" ht="28.5">
      <c r="A86" s="151" t="s">
        <v>920</v>
      </c>
      <c r="B86" s="130"/>
      <c r="C86" s="131" t="s">
        <v>859</v>
      </c>
      <c r="D86" s="131" t="s">
        <v>915</v>
      </c>
      <c r="E86" s="131" t="s">
        <v>921</v>
      </c>
      <c r="F86" s="135"/>
      <c r="G86" s="153">
        <f>SUM(G87)</f>
        <v>10916.7</v>
      </c>
      <c r="H86" s="153">
        <f>SUM(H87)</f>
        <v>10871.8</v>
      </c>
      <c r="I86" s="326">
        <f t="shared" si="2"/>
        <v>99.58870354594336</v>
      </c>
    </row>
    <row r="87" spans="1:9" ht="15">
      <c r="A87" s="151" t="s">
        <v>873</v>
      </c>
      <c r="B87" s="130"/>
      <c r="C87" s="131" t="s">
        <v>859</v>
      </c>
      <c r="D87" s="131" t="s">
        <v>915</v>
      </c>
      <c r="E87" s="131" t="s">
        <v>921</v>
      </c>
      <c r="F87" s="135" t="s">
        <v>874</v>
      </c>
      <c r="G87" s="153">
        <v>10916.7</v>
      </c>
      <c r="H87" s="153">
        <v>10871.8</v>
      </c>
      <c r="I87" s="326">
        <f t="shared" si="2"/>
        <v>99.58870354594336</v>
      </c>
    </row>
    <row r="88" spans="1:9" ht="28.5">
      <c r="A88" s="151" t="s">
        <v>922</v>
      </c>
      <c r="B88" s="130"/>
      <c r="C88" s="131" t="s">
        <v>859</v>
      </c>
      <c r="D88" s="131" t="s">
        <v>915</v>
      </c>
      <c r="E88" s="131" t="s">
        <v>923</v>
      </c>
      <c r="F88" s="135"/>
      <c r="G88" s="153">
        <f>SUM(G89)+G90</f>
        <v>4819.5</v>
      </c>
      <c r="H88" s="153">
        <f>SUM(H89)+H90</f>
        <v>4810.1</v>
      </c>
      <c r="I88" s="326">
        <f t="shared" si="2"/>
        <v>99.8049590206453</v>
      </c>
    </row>
    <row r="89" spans="1:9" ht="15">
      <c r="A89" s="151" t="s">
        <v>873</v>
      </c>
      <c r="B89" s="130"/>
      <c r="C89" s="131" t="s">
        <v>859</v>
      </c>
      <c r="D89" s="131" t="s">
        <v>915</v>
      </c>
      <c r="E89" s="131" t="s">
        <v>923</v>
      </c>
      <c r="F89" s="135" t="s">
        <v>874</v>
      </c>
      <c r="G89" s="153">
        <v>4818.9</v>
      </c>
      <c r="H89" s="153">
        <v>4809.5</v>
      </c>
      <c r="I89" s="326">
        <f t="shared" si="2"/>
        <v>99.80493473614311</v>
      </c>
    </row>
    <row r="90" spans="1:9" ht="15">
      <c r="A90" s="151" t="s">
        <v>912</v>
      </c>
      <c r="B90" s="130"/>
      <c r="C90" s="131" t="s">
        <v>859</v>
      </c>
      <c r="D90" s="131" t="s">
        <v>915</v>
      </c>
      <c r="E90" s="131" t="s">
        <v>923</v>
      </c>
      <c r="F90" s="135" t="s">
        <v>913</v>
      </c>
      <c r="G90" s="153">
        <v>0.6</v>
      </c>
      <c r="H90" s="153">
        <v>0.6</v>
      </c>
      <c r="I90" s="326">
        <f t="shared" si="2"/>
        <v>100</v>
      </c>
    </row>
    <row r="91" spans="1:9" ht="28.5">
      <c r="A91" s="151" t="s">
        <v>924</v>
      </c>
      <c r="B91" s="130"/>
      <c r="C91" s="131" t="s">
        <v>859</v>
      </c>
      <c r="D91" s="131" t="s">
        <v>915</v>
      </c>
      <c r="E91" s="131" t="s">
        <v>925</v>
      </c>
      <c r="F91" s="135"/>
      <c r="G91" s="153">
        <f>G92+G94+G93</f>
        <v>18892.1</v>
      </c>
      <c r="H91" s="153">
        <f>H92+H94+H93</f>
        <v>18792</v>
      </c>
      <c r="I91" s="326">
        <f t="shared" si="2"/>
        <v>99.47014889821672</v>
      </c>
    </row>
    <row r="92" spans="1:9" ht="15">
      <c r="A92" s="151" t="s">
        <v>873</v>
      </c>
      <c r="B92" s="130"/>
      <c r="C92" s="131" t="s">
        <v>859</v>
      </c>
      <c r="D92" s="131" t="s">
        <v>915</v>
      </c>
      <c r="E92" s="131" t="s">
        <v>925</v>
      </c>
      <c r="F92" s="135" t="s">
        <v>874</v>
      </c>
      <c r="G92" s="153">
        <v>11236.3</v>
      </c>
      <c r="H92" s="153">
        <v>11136.2</v>
      </c>
      <c r="I92" s="326">
        <f t="shared" si="2"/>
        <v>99.10913734948338</v>
      </c>
    </row>
    <row r="93" spans="1:9" ht="15">
      <c r="A93" s="266" t="s">
        <v>926</v>
      </c>
      <c r="B93" s="130"/>
      <c r="C93" s="131" t="s">
        <v>859</v>
      </c>
      <c r="D93" s="131" t="s">
        <v>915</v>
      </c>
      <c r="E93" s="131" t="s">
        <v>925</v>
      </c>
      <c r="F93" s="135" t="s">
        <v>927</v>
      </c>
      <c r="G93" s="153">
        <v>96</v>
      </c>
      <c r="H93" s="153">
        <v>96</v>
      </c>
      <c r="I93" s="326">
        <f t="shared" si="2"/>
        <v>100</v>
      </c>
    </row>
    <row r="94" spans="1:9" ht="15">
      <c r="A94" s="151" t="s">
        <v>912</v>
      </c>
      <c r="B94" s="130"/>
      <c r="C94" s="131" t="s">
        <v>859</v>
      </c>
      <c r="D94" s="131" t="s">
        <v>915</v>
      </c>
      <c r="E94" s="131" t="s">
        <v>925</v>
      </c>
      <c r="F94" s="135" t="s">
        <v>913</v>
      </c>
      <c r="G94" s="153">
        <v>7559.8</v>
      </c>
      <c r="H94" s="153">
        <v>7559.8</v>
      </c>
      <c r="I94" s="326">
        <f t="shared" si="2"/>
        <v>100</v>
      </c>
    </row>
    <row r="95" spans="1:9" ht="28.5">
      <c r="A95" s="151" t="s">
        <v>928</v>
      </c>
      <c r="B95" s="130"/>
      <c r="C95" s="131" t="s">
        <v>859</v>
      </c>
      <c r="D95" s="131" t="s">
        <v>915</v>
      </c>
      <c r="E95" s="131" t="s">
        <v>929</v>
      </c>
      <c r="F95" s="135"/>
      <c r="G95" s="153">
        <f>G96</f>
        <v>2604</v>
      </c>
      <c r="H95" s="153">
        <f>H96</f>
        <v>2604</v>
      </c>
      <c r="I95" s="326">
        <f t="shared" si="2"/>
        <v>100</v>
      </c>
    </row>
    <row r="96" spans="1:9" ht="15">
      <c r="A96" s="151" t="s">
        <v>930</v>
      </c>
      <c r="B96" s="130"/>
      <c r="C96" s="131" t="s">
        <v>859</v>
      </c>
      <c r="D96" s="131" t="s">
        <v>915</v>
      </c>
      <c r="E96" s="131" t="s">
        <v>931</v>
      </c>
      <c r="F96" s="135"/>
      <c r="G96" s="153">
        <f>G97+G99</f>
        <v>2604</v>
      </c>
      <c r="H96" s="153">
        <f>H97+H99</f>
        <v>2604</v>
      </c>
      <c r="I96" s="326">
        <f t="shared" si="2"/>
        <v>100</v>
      </c>
    </row>
    <row r="97" spans="1:9" ht="28.5">
      <c r="A97" s="338" t="s">
        <v>932</v>
      </c>
      <c r="B97" s="130"/>
      <c r="C97" s="131" t="s">
        <v>859</v>
      </c>
      <c r="D97" s="131" t="s">
        <v>915</v>
      </c>
      <c r="E97" s="131" t="s">
        <v>933</v>
      </c>
      <c r="F97" s="135"/>
      <c r="G97" s="153">
        <f>SUM(G98)</f>
        <v>2380.3</v>
      </c>
      <c r="H97" s="153">
        <f>SUM(H98)</f>
        <v>2380.3</v>
      </c>
      <c r="I97" s="326">
        <f t="shared" si="2"/>
        <v>100</v>
      </c>
    </row>
    <row r="98" spans="1:9" ht="28.5">
      <c r="A98" s="151" t="s">
        <v>934</v>
      </c>
      <c r="B98" s="130"/>
      <c r="C98" s="131" t="s">
        <v>859</v>
      </c>
      <c r="D98" s="131" t="s">
        <v>915</v>
      </c>
      <c r="E98" s="131" t="s">
        <v>933</v>
      </c>
      <c r="F98" s="135" t="s">
        <v>935</v>
      </c>
      <c r="G98" s="153">
        <v>2380.3</v>
      </c>
      <c r="H98" s="153">
        <v>2380.3</v>
      </c>
      <c r="I98" s="326">
        <f t="shared" si="2"/>
        <v>100</v>
      </c>
    </row>
    <row r="99" spans="1:9" ht="15">
      <c r="A99" s="124" t="s">
        <v>936</v>
      </c>
      <c r="B99" s="130"/>
      <c r="C99" s="131" t="s">
        <v>859</v>
      </c>
      <c r="D99" s="131" t="s">
        <v>915</v>
      </c>
      <c r="E99" s="131" t="s">
        <v>937</v>
      </c>
      <c r="F99" s="135"/>
      <c r="G99" s="153">
        <f>SUM(G100)</f>
        <v>223.7</v>
      </c>
      <c r="H99" s="153">
        <f>SUM(H100)</f>
        <v>223.7</v>
      </c>
      <c r="I99" s="326">
        <f t="shared" si="2"/>
        <v>100</v>
      </c>
    </row>
    <row r="100" spans="1:9" ht="15">
      <c r="A100" s="151" t="s">
        <v>938</v>
      </c>
      <c r="B100" s="130"/>
      <c r="C100" s="131" t="s">
        <v>859</v>
      </c>
      <c r="D100" s="131" t="s">
        <v>915</v>
      </c>
      <c r="E100" s="131" t="s">
        <v>939</v>
      </c>
      <c r="F100" s="135"/>
      <c r="G100" s="153">
        <f>SUM(G101)</f>
        <v>223.7</v>
      </c>
      <c r="H100" s="153">
        <f>SUM(H101)</f>
        <v>223.7</v>
      </c>
      <c r="I100" s="326">
        <f t="shared" si="2"/>
        <v>100</v>
      </c>
    </row>
    <row r="101" spans="1:9" ht="28.5">
      <c r="A101" s="151" t="s">
        <v>934</v>
      </c>
      <c r="B101" s="130"/>
      <c r="C101" s="131" t="s">
        <v>859</v>
      </c>
      <c r="D101" s="131" t="s">
        <v>915</v>
      </c>
      <c r="E101" s="131" t="s">
        <v>939</v>
      </c>
      <c r="F101" s="135" t="s">
        <v>935</v>
      </c>
      <c r="G101" s="153">
        <v>223.7</v>
      </c>
      <c r="H101" s="153">
        <v>223.7</v>
      </c>
      <c r="I101" s="326">
        <f t="shared" si="2"/>
        <v>100</v>
      </c>
    </row>
    <row r="102" spans="1:9" ht="15" hidden="1">
      <c r="A102" s="151" t="s">
        <v>938</v>
      </c>
      <c r="B102" s="130"/>
      <c r="C102" s="131" t="s">
        <v>859</v>
      </c>
      <c r="D102" s="131" t="s">
        <v>915</v>
      </c>
      <c r="E102" s="131" t="s">
        <v>939</v>
      </c>
      <c r="F102" s="135"/>
      <c r="G102" s="153"/>
      <c r="H102" s="153"/>
      <c r="I102" s="326" t="e">
        <f t="shared" si="2"/>
        <v>#DIV/0!</v>
      </c>
    </row>
    <row r="103" spans="1:11" ht="15">
      <c r="A103" s="151" t="s">
        <v>940</v>
      </c>
      <c r="B103" s="130"/>
      <c r="C103" s="131" t="s">
        <v>869</v>
      </c>
      <c r="D103" s="131"/>
      <c r="E103" s="131"/>
      <c r="F103" s="135"/>
      <c r="G103" s="153">
        <f>SUM(G110)+G104</f>
        <v>26605</v>
      </c>
      <c r="H103" s="153">
        <f>SUM(H110)+H104</f>
        <v>25988.800000000003</v>
      </c>
      <c r="I103" s="326">
        <f t="shared" si="2"/>
        <v>97.68389400488631</v>
      </c>
      <c r="K103" s="214">
        <f>5707.1+16967.1</f>
        <v>22674.199999999997</v>
      </c>
    </row>
    <row r="104" spans="1:9" ht="15">
      <c r="A104" s="339" t="s">
        <v>941</v>
      </c>
      <c r="B104" s="130"/>
      <c r="C104" s="131" t="s">
        <v>869</v>
      </c>
      <c r="D104" s="131" t="s">
        <v>880</v>
      </c>
      <c r="E104" s="131"/>
      <c r="F104" s="135"/>
      <c r="G104" s="153">
        <f>SUM(G106)</f>
        <v>5707.1</v>
      </c>
      <c r="H104" s="153">
        <f>SUM(H106)</f>
        <v>5707.1</v>
      </c>
      <c r="I104" s="326">
        <f t="shared" si="2"/>
        <v>100</v>
      </c>
    </row>
    <row r="105" spans="1:9" ht="15">
      <c r="A105" s="151" t="s">
        <v>942</v>
      </c>
      <c r="B105" s="130"/>
      <c r="C105" s="131" t="s">
        <v>869</v>
      </c>
      <c r="D105" s="131" t="s">
        <v>880</v>
      </c>
      <c r="E105" s="131" t="s">
        <v>943</v>
      </c>
      <c r="F105" s="135"/>
      <c r="G105" s="153">
        <f>SUM(G106)</f>
        <v>5707.1</v>
      </c>
      <c r="H105" s="153">
        <f>SUM(H106)</f>
        <v>5707.1</v>
      </c>
      <c r="I105" s="326">
        <f t="shared" si="2"/>
        <v>100</v>
      </c>
    </row>
    <row r="106" spans="1:9" s="335" customFormat="1" ht="28.5">
      <c r="A106" s="151" t="s">
        <v>944</v>
      </c>
      <c r="B106" s="130"/>
      <c r="C106" s="131" t="s">
        <v>869</v>
      </c>
      <c r="D106" s="131" t="s">
        <v>880</v>
      </c>
      <c r="E106" s="131" t="s">
        <v>945</v>
      </c>
      <c r="F106" s="135"/>
      <c r="G106" s="153">
        <f>G107+G108+G109</f>
        <v>5707.1</v>
      </c>
      <c r="H106" s="153">
        <f>H107+H108+H109</f>
        <v>5707.1</v>
      </c>
      <c r="I106" s="326">
        <f t="shared" si="2"/>
        <v>100</v>
      </c>
    </row>
    <row r="107" spans="1:9" s="335" customFormat="1" ht="28.5">
      <c r="A107" s="151" t="s">
        <v>866</v>
      </c>
      <c r="B107" s="130"/>
      <c r="C107" s="131" t="s">
        <v>869</v>
      </c>
      <c r="D107" s="131" t="s">
        <v>880</v>
      </c>
      <c r="E107" s="131" t="s">
        <v>945</v>
      </c>
      <c r="F107" s="135" t="s">
        <v>867</v>
      </c>
      <c r="G107" s="153">
        <v>3832.4</v>
      </c>
      <c r="H107" s="153">
        <v>3832.4</v>
      </c>
      <c r="I107" s="326">
        <f t="shared" si="2"/>
        <v>100</v>
      </c>
    </row>
    <row r="108" spans="1:9" ht="15">
      <c r="A108" s="151" t="s">
        <v>873</v>
      </c>
      <c r="B108" s="130"/>
      <c r="C108" s="131" t="s">
        <v>869</v>
      </c>
      <c r="D108" s="131" t="s">
        <v>880</v>
      </c>
      <c r="E108" s="131" t="s">
        <v>945</v>
      </c>
      <c r="F108" s="135" t="s">
        <v>874</v>
      </c>
      <c r="G108" s="153">
        <v>1783.4</v>
      </c>
      <c r="H108" s="153">
        <v>1783.4</v>
      </c>
      <c r="I108" s="326">
        <f t="shared" si="2"/>
        <v>100</v>
      </c>
    </row>
    <row r="109" spans="1:9" ht="15">
      <c r="A109" s="151" t="s">
        <v>912</v>
      </c>
      <c r="B109" s="130"/>
      <c r="C109" s="131" t="s">
        <v>869</v>
      </c>
      <c r="D109" s="131" t="s">
        <v>880</v>
      </c>
      <c r="E109" s="131" t="s">
        <v>945</v>
      </c>
      <c r="F109" s="135" t="s">
        <v>913</v>
      </c>
      <c r="G109" s="153">
        <v>91.3</v>
      </c>
      <c r="H109" s="153">
        <v>91.3</v>
      </c>
      <c r="I109" s="326">
        <f t="shared" si="2"/>
        <v>100</v>
      </c>
    </row>
    <row r="110" spans="1:9" ht="28.5">
      <c r="A110" s="175" t="s">
        <v>946</v>
      </c>
      <c r="B110" s="147"/>
      <c r="C110" s="148" t="s">
        <v>869</v>
      </c>
      <c r="D110" s="148" t="s">
        <v>947</v>
      </c>
      <c r="E110" s="148"/>
      <c r="F110" s="149"/>
      <c r="G110" s="179">
        <f>G122+G127+G111+G132</f>
        <v>20897.899999999998</v>
      </c>
      <c r="H110" s="179">
        <f>H122+H127+H111+H132</f>
        <v>20281.7</v>
      </c>
      <c r="I110" s="326">
        <f t="shared" si="2"/>
        <v>97.05137836816141</v>
      </c>
    </row>
    <row r="111" spans="1:9" ht="28.5" hidden="1">
      <c r="A111" s="151" t="s">
        <v>948</v>
      </c>
      <c r="B111" s="130"/>
      <c r="C111" s="131" t="s">
        <v>869</v>
      </c>
      <c r="D111" s="131" t="s">
        <v>947</v>
      </c>
      <c r="E111" s="131" t="s">
        <v>1513</v>
      </c>
      <c r="F111" s="135"/>
      <c r="G111" s="153">
        <f>SUM(G114)+G112</f>
        <v>17303.6</v>
      </c>
      <c r="H111" s="153">
        <f>SUM(H114)+H112</f>
        <v>17284.5</v>
      </c>
      <c r="I111" s="326">
        <f t="shared" si="2"/>
        <v>99.88961834531544</v>
      </c>
    </row>
    <row r="112" spans="1:9" ht="28.5">
      <c r="A112" s="151" t="s">
        <v>950</v>
      </c>
      <c r="B112" s="130"/>
      <c r="C112" s="131" t="s">
        <v>869</v>
      </c>
      <c r="D112" s="131" t="s">
        <v>947</v>
      </c>
      <c r="E112" s="131" t="s">
        <v>951</v>
      </c>
      <c r="F112" s="135"/>
      <c r="G112" s="153">
        <f>SUM(G113)</f>
        <v>4806.5</v>
      </c>
      <c r="H112" s="153">
        <f>SUM(H113)</f>
        <v>4806.5</v>
      </c>
      <c r="I112" s="326">
        <f t="shared" si="2"/>
        <v>100</v>
      </c>
    </row>
    <row r="113" spans="1:9" ht="15">
      <c r="A113" s="151" t="s">
        <v>873</v>
      </c>
      <c r="B113" s="130"/>
      <c r="C113" s="131" t="s">
        <v>869</v>
      </c>
      <c r="D113" s="131" t="s">
        <v>947</v>
      </c>
      <c r="E113" s="131" t="s">
        <v>951</v>
      </c>
      <c r="F113" s="135" t="s">
        <v>874</v>
      </c>
      <c r="G113" s="153">
        <v>4806.5</v>
      </c>
      <c r="H113" s="153">
        <v>4806.5</v>
      </c>
      <c r="I113" s="326">
        <f t="shared" si="2"/>
        <v>100</v>
      </c>
    </row>
    <row r="114" spans="1:9" ht="28.5">
      <c r="A114" s="151" t="s">
        <v>952</v>
      </c>
      <c r="B114" s="130"/>
      <c r="C114" s="131" t="s">
        <v>869</v>
      </c>
      <c r="D114" s="131" t="s">
        <v>947</v>
      </c>
      <c r="E114" s="131" t="s">
        <v>953</v>
      </c>
      <c r="F114" s="135"/>
      <c r="G114" s="153">
        <f>G115+G119+G121</f>
        <v>12497.099999999999</v>
      </c>
      <c r="H114" s="153">
        <f>H115+H119+H121</f>
        <v>12477.999999999998</v>
      </c>
      <c r="I114" s="326">
        <f t="shared" si="2"/>
        <v>99.84716454217379</v>
      </c>
    </row>
    <row r="115" spans="1:9" ht="28.5">
      <c r="A115" s="151" t="s">
        <v>866</v>
      </c>
      <c r="B115" s="130"/>
      <c r="C115" s="131" t="s">
        <v>869</v>
      </c>
      <c r="D115" s="131" t="s">
        <v>947</v>
      </c>
      <c r="E115" s="131" t="s">
        <v>953</v>
      </c>
      <c r="F115" s="135" t="s">
        <v>867</v>
      </c>
      <c r="G115" s="153">
        <v>9883.9</v>
      </c>
      <c r="H115" s="153">
        <v>9883.9</v>
      </c>
      <c r="I115" s="326">
        <f t="shared" si="2"/>
        <v>100</v>
      </c>
    </row>
    <row r="116" spans="1:9" ht="15" hidden="1">
      <c r="A116" s="151" t="s">
        <v>954</v>
      </c>
      <c r="B116" s="130"/>
      <c r="C116" s="131" t="s">
        <v>869</v>
      </c>
      <c r="D116" s="131" t="s">
        <v>947</v>
      </c>
      <c r="E116" s="131" t="s">
        <v>953</v>
      </c>
      <c r="F116" s="135" t="s">
        <v>955</v>
      </c>
      <c r="G116" s="153"/>
      <c r="H116" s="153"/>
      <c r="I116" s="326" t="e">
        <f t="shared" si="2"/>
        <v>#DIV/0!</v>
      </c>
    </row>
    <row r="117" spans="1:9" ht="28.5" hidden="1">
      <c r="A117" s="151" t="s">
        <v>956</v>
      </c>
      <c r="B117" s="340"/>
      <c r="C117" s="131" t="s">
        <v>869</v>
      </c>
      <c r="D117" s="131" t="s">
        <v>947</v>
      </c>
      <c r="E117" s="131" t="s">
        <v>953</v>
      </c>
      <c r="F117" s="135" t="s">
        <v>957</v>
      </c>
      <c r="G117" s="153"/>
      <c r="H117" s="153"/>
      <c r="I117" s="326" t="e">
        <f t="shared" si="2"/>
        <v>#DIV/0!</v>
      </c>
    </row>
    <row r="118" spans="1:9" ht="28.5" hidden="1">
      <c r="A118" s="151" t="s">
        <v>958</v>
      </c>
      <c r="B118" s="340"/>
      <c r="C118" s="131" t="s">
        <v>869</v>
      </c>
      <c r="D118" s="131" t="s">
        <v>947</v>
      </c>
      <c r="E118" s="131" t="s">
        <v>953</v>
      </c>
      <c r="F118" s="135" t="s">
        <v>959</v>
      </c>
      <c r="G118" s="153"/>
      <c r="H118" s="153"/>
      <c r="I118" s="326" t="e">
        <f t="shared" si="2"/>
        <v>#DIV/0!</v>
      </c>
    </row>
    <row r="119" spans="1:9" ht="15">
      <c r="A119" s="151" t="s">
        <v>873</v>
      </c>
      <c r="B119" s="340"/>
      <c r="C119" s="131" t="s">
        <v>869</v>
      </c>
      <c r="D119" s="131" t="s">
        <v>947</v>
      </c>
      <c r="E119" s="131" t="s">
        <v>953</v>
      </c>
      <c r="F119" s="135" t="s">
        <v>874</v>
      </c>
      <c r="G119" s="153">
        <v>2351.7</v>
      </c>
      <c r="H119" s="153">
        <v>2335.7</v>
      </c>
      <c r="I119" s="326">
        <f t="shared" si="2"/>
        <v>99.31964111068588</v>
      </c>
    </row>
    <row r="120" spans="1:9" ht="15" hidden="1">
      <c r="A120" s="151" t="s">
        <v>960</v>
      </c>
      <c r="B120" s="340"/>
      <c r="C120" s="131" t="s">
        <v>869</v>
      </c>
      <c r="D120" s="131" t="s">
        <v>947</v>
      </c>
      <c r="E120" s="131" t="s">
        <v>953</v>
      </c>
      <c r="F120" s="135" t="s">
        <v>961</v>
      </c>
      <c r="G120" s="153"/>
      <c r="H120" s="153"/>
      <c r="I120" s="326" t="e">
        <f t="shared" si="2"/>
        <v>#DIV/0!</v>
      </c>
    </row>
    <row r="121" spans="1:9" ht="15">
      <c r="A121" s="341" t="s">
        <v>912</v>
      </c>
      <c r="B121" s="342"/>
      <c r="C121" s="343" t="s">
        <v>869</v>
      </c>
      <c r="D121" s="343" t="s">
        <v>947</v>
      </c>
      <c r="E121" s="343" t="s">
        <v>953</v>
      </c>
      <c r="F121" s="344" t="s">
        <v>913</v>
      </c>
      <c r="G121" s="345">
        <v>261.5</v>
      </c>
      <c r="H121" s="345">
        <v>258.4</v>
      </c>
      <c r="I121" s="326">
        <f t="shared" si="2"/>
        <v>98.81453154875716</v>
      </c>
    </row>
    <row r="122" spans="1:9" ht="28.5">
      <c r="A122" s="151" t="s">
        <v>964</v>
      </c>
      <c r="B122" s="130"/>
      <c r="C122" s="131" t="s">
        <v>869</v>
      </c>
      <c r="D122" s="131" t="s">
        <v>947</v>
      </c>
      <c r="E122" s="131" t="s">
        <v>965</v>
      </c>
      <c r="F122" s="135"/>
      <c r="G122" s="153">
        <f>SUM(G124+G126)</f>
        <v>2374.3</v>
      </c>
      <c r="H122" s="153">
        <f>SUM(H124+H126)</f>
        <v>1777.2</v>
      </c>
      <c r="I122" s="326">
        <f t="shared" si="2"/>
        <v>74.85153518931895</v>
      </c>
    </row>
    <row r="123" spans="1:9" ht="28.5">
      <c r="A123" s="151" t="s">
        <v>966</v>
      </c>
      <c r="B123" s="130"/>
      <c r="C123" s="131" t="s">
        <v>869</v>
      </c>
      <c r="D123" s="131" t="s">
        <v>947</v>
      </c>
      <c r="E123" s="131" t="s">
        <v>967</v>
      </c>
      <c r="F123" s="135"/>
      <c r="G123" s="153">
        <f>SUM(G124)</f>
        <v>874.3</v>
      </c>
      <c r="H123" s="153">
        <f>SUM(H124)</f>
        <v>777.2</v>
      </c>
      <c r="I123" s="326">
        <f t="shared" si="2"/>
        <v>88.89397232071371</v>
      </c>
    </row>
    <row r="124" spans="1:9" ht="15">
      <c r="A124" s="151" t="s">
        <v>873</v>
      </c>
      <c r="B124" s="130"/>
      <c r="C124" s="131" t="s">
        <v>869</v>
      </c>
      <c r="D124" s="131" t="s">
        <v>947</v>
      </c>
      <c r="E124" s="131" t="s">
        <v>967</v>
      </c>
      <c r="F124" s="135" t="s">
        <v>874</v>
      </c>
      <c r="G124" s="153">
        <v>874.3</v>
      </c>
      <c r="H124" s="153">
        <v>777.2</v>
      </c>
      <c r="I124" s="326">
        <f t="shared" si="2"/>
        <v>88.89397232071371</v>
      </c>
    </row>
    <row r="125" spans="1:9" ht="28.5">
      <c r="A125" s="151" t="s">
        <v>968</v>
      </c>
      <c r="B125" s="130"/>
      <c r="C125" s="131" t="s">
        <v>869</v>
      </c>
      <c r="D125" s="131" t="s">
        <v>947</v>
      </c>
      <c r="E125" s="131" t="s">
        <v>969</v>
      </c>
      <c r="F125" s="135"/>
      <c r="G125" s="153">
        <f>SUM(G126)</f>
        <v>1500</v>
      </c>
      <c r="H125" s="153">
        <f>SUM(H126)</f>
        <v>1000</v>
      </c>
      <c r="I125" s="326">
        <f t="shared" si="2"/>
        <v>66.66666666666666</v>
      </c>
    </row>
    <row r="126" spans="1:9" s="335" customFormat="1" ht="15">
      <c r="A126" s="151" t="s">
        <v>873</v>
      </c>
      <c r="B126" s="130"/>
      <c r="C126" s="131" t="s">
        <v>869</v>
      </c>
      <c r="D126" s="131" t="s">
        <v>947</v>
      </c>
      <c r="E126" s="131" t="s">
        <v>969</v>
      </c>
      <c r="F126" s="135" t="s">
        <v>874</v>
      </c>
      <c r="G126" s="153">
        <v>1500</v>
      </c>
      <c r="H126" s="153">
        <v>1000</v>
      </c>
      <c r="I126" s="326">
        <f t="shared" si="2"/>
        <v>66.66666666666666</v>
      </c>
    </row>
    <row r="127" spans="1:9" ht="15">
      <c r="A127" s="151" t="s">
        <v>970</v>
      </c>
      <c r="B127" s="118"/>
      <c r="C127" s="119" t="s">
        <v>869</v>
      </c>
      <c r="D127" s="119" t="s">
        <v>947</v>
      </c>
      <c r="E127" s="119" t="s">
        <v>971</v>
      </c>
      <c r="F127" s="114"/>
      <c r="G127" s="153">
        <f>SUM(G128)</f>
        <v>40</v>
      </c>
      <c r="H127" s="153">
        <f>SUM(H128)</f>
        <v>40</v>
      </c>
      <c r="I127" s="326">
        <f t="shared" si="2"/>
        <v>100</v>
      </c>
    </row>
    <row r="128" spans="1:9" ht="28.5">
      <c r="A128" s="151" t="s">
        <v>972</v>
      </c>
      <c r="B128" s="118"/>
      <c r="C128" s="119" t="s">
        <v>869</v>
      </c>
      <c r="D128" s="119" t="s">
        <v>947</v>
      </c>
      <c r="E128" s="119" t="s">
        <v>973</v>
      </c>
      <c r="F128" s="114"/>
      <c r="G128" s="153">
        <f>SUM(G129)</f>
        <v>40</v>
      </c>
      <c r="H128" s="153">
        <f>SUM(H129)</f>
        <v>40</v>
      </c>
      <c r="I128" s="326">
        <f t="shared" si="2"/>
        <v>100</v>
      </c>
    </row>
    <row r="129" spans="1:9" ht="14.25" customHeight="1">
      <c r="A129" s="151" t="s">
        <v>873</v>
      </c>
      <c r="B129" s="118"/>
      <c r="C129" s="119" t="s">
        <v>869</v>
      </c>
      <c r="D129" s="119" t="s">
        <v>947</v>
      </c>
      <c r="E129" s="119" t="s">
        <v>973</v>
      </c>
      <c r="F129" s="114" t="s">
        <v>874</v>
      </c>
      <c r="G129" s="153">
        <v>40</v>
      </c>
      <c r="H129" s="153">
        <v>40</v>
      </c>
      <c r="I129" s="326">
        <f t="shared" si="2"/>
        <v>100</v>
      </c>
    </row>
    <row r="130" spans="1:9" ht="15" hidden="1">
      <c r="A130" s="151" t="s">
        <v>960</v>
      </c>
      <c r="B130" s="118"/>
      <c r="C130" s="119" t="s">
        <v>869</v>
      </c>
      <c r="D130" s="119" t="s">
        <v>947</v>
      </c>
      <c r="E130" s="119" t="s">
        <v>973</v>
      </c>
      <c r="F130" s="114" t="s">
        <v>961</v>
      </c>
      <c r="G130" s="153"/>
      <c r="H130" s="153"/>
      <c r="I130" s="326" t="e">
        <f t="shared" si="2"/>
        <v>#DIV/0!</v>
      </c>
    </row>
    <row r="131" spans="1:9" ht="15" hidden="1">
      <c r="A131" s="151" t="s">
        <v>962</v>
      </c>
      <c r="B131" s="118"/>
      <c r="C131" s="119" t="s">
        <v>869</v>
      </c>
      <c r="D131" s="119" t="s">
        <v>947</v>
      </c>
      <c r="E131" s="119" t="s">
        <v>973</v>
      </c>
      <c r="F131" s="114" t="s">
        <v>963</v>
      </c>
      <c r="G131" s="153"/>
      <c r="H131" s="153"/>
      <c r="I131" s="326" t="e">
        <f t="shared" si="2"/>
        <v>#DIV/0!</v>
      </c>
    </row>
    <row r="132" spans="1:9" ht="15">
      <c r="A132" s="346" t="s">
        <v>974</v>
      </c>
      <c r="B132" s="118"/>
      <c r="C132" s="159" t="s">
        <v>869</v>
      </c>
      <c r="D132" s="159" t="s">
        <v>947</v>
      </c>
      <c r="E132" s="119" t="s">
        <v>975</v>
      </c>
      <c r="F132" s="160"/>
      <c r="G132" s="347">
        <f>SUM(G133)</f>
        <v>1180</v>
      </c>
      <c r="H132" s="347">
        <f>SUM(H133)</f>
        <v>1180</v>
      </c>
      <c r="I132" s="326">
        <f t="shared" si="2"/>
        <v>100</v>
      </c>
    </row>
    <row r="133" spans="1:9" ht="15">
      <c r="A133" s="151" t="s">
        <v>976</v>
      </c>
      <c r="B133" s="108"/>
      <c r="C133" s="159" t="s">
        <v>869</v>
      </c>
      <c r="D133" s="159" t="s">
        <v>947</v>
      </c>
      <c r="E133" s="119" t="s">
        <v>977</v>
      </c>
      <c r="F133" s="114"/>
      <c r="G133" s="126">
        <f>SUM(G134)</f>
        <v>1180</v>
      </c>
      <c r="H133" s="126">
        <f>SUM(H134)</f>
        <v>1180</v>
      </c>
      <c r="I133" s="326">
        <f t="shared" si="2"/>
        <v>100</v>
      </c>
    </row>
    <row r="134" spans="1:9" ht="15">
      <c r="A134" s="151" t="s">
        <v>873</v>
      </c>
      <c r="B134" s="108"/>
      <c r="C134" s="159" t="s">
        <v>869</v>
      </c>
      <c r="D134" s="159" t="s">
        <v>947</v>
      </c>
      <c r="E134" s="119" t="s">
        <v>977</v>
      </c>
      <c r="F134" s="114" t="s">
        <v>874</v>
      </c>
      <c r="G134" s="126">
        <v>1180</v>
      </c>
      <c r="H134" s="126">
        <v>1180</v>
      </c>
      <c r="I134" s="326">
        <f t="shared" si="2"/>
        <v>100</v>
      </c>
    </row>
    <row r="135" spans="1:9" ht="28.5" hidden="1">
      <c r="A135" s="151" t="s">
        <v>1514</v>
      </c>
      <c r="B135" s="108"/>
      <c r="C135" s="159" t="s">
        <v>869</v>
      </c>
      <c r="D135" s="159" t="s">
        <v>947</v>
      </c>
      <c r="E135" s="119" t="s">
        <v>1515</v>
      </c>
      <c r="F135" s="114"/>
      <c r="G135" s="126">
        <f>SUM(G136)</f>
        <v>0</v>
      </c>
      <c r="H135" s="126">
        <f>SUM(H136)</f>
        <v>0</v>
      </c>
      <c r="I135" s="326" t="e">
        <f t="shared" si="2"/>
        <v>#DIV/0!</v>
      </c>
    </row>
    <row r="136" spans="1:9" ht="15" hidden="1">
      <c r="A136" s="124" t="s">
        <v>877</v>
      </c>
      <c r="B136" s="108"/>
      <c r="C136" s="159" t="s">
        <v>869</v>
      </c>
      <c r="D136" s="159" t="s">
        <v>947</v>
      </c>
      <c r="E136" s="119" t="s">
        <v>1515</v>
      </c>
      <c r="F136" s="114" t="s">
        <v>878</v>
      </c>
      <c r="G136" s="126"/>
      <c r="H136" s="126"/>
      <c r="I136" s="326" t="e">
        <f t="shared" si="2"/>
        <v>#DIV/0!</v>
      </c>
    </row>
    <row r="137" spans="1:11" s="335" customFormat="1" ht="15">
      <c r="A137" s="151" t="s">
        <v>978</v>
      </c>
      <c r="B137" s="130"/>
      <c r="C137" s="131" t="s">
        <v>880</v>
      </c>
      <c r="D137" s="131"/>
      <c r="E137" s="131"/>
      <c r="F137" s="135"/>
      <c r="G137" s="153">
        <f>G138+G159+G153</f>
        <v>294849.5</v>
      </c>
      <c r="H137" s="153">
        <f>H138+H159+H153</f>
        <v>278626.1</v>
      </c>
      <c r="I137" s="326">
        <f t="shared" si="2"/>
        <v>94.49773528528961</v>
      </c>
      <c r="K137" s="335">
        <f>5999.8-683.2+172.8+5839+251467.1</f>
        <v>262795.5</v>
      </c>
    </row>
    <row r="138" spans="1:9" ht="14.25" customHeight="1">
      <c r="A138" s="151" t="s">
        <v>979</v>
      </c>
      <c r="B138" s="130"/>
      <c r="C138" s="131" t="s">
        <v>880</v>
      </c>
      <c r="D138" s="131" t="s">
        <v>980</v>
      </c>
      <c r="E138" s="131"/>
      <c r="F138" s="135"/>
      <c r="G138" s="153">
        <f>G142+G139</f>
        <v>106563.1</v>
      </c>
      <c r="H138" s="153">
        <f>H142+H139</f>
        <v>106563</v>
      </c>
      <c r="I138" s="326">
        <f t="shared" si="2"/>
        <v>99.99990615888615</v>
      </c>
    </row>
    <row r="139" spans="1:9" ht="28.5" hidden="1">
      <c r="A139" s="151" t="s">
        <v>916</v>
      </c>
      <c r="B139" s="130"/>
      <c r="C139" s="131" t="s">
        <v>880</v>
      </c>
      <c r="D139" s="131" t="s">
        <v>980</v>
      </c>
      <c r="E139" s="131" t="s">
        <v>917</v>
      </c>
      <c r="F139" s="135"/>
      <c r="G139" s="153">
        <f>SUM(G140)</f>
        <v>0</v>
      </c>
      <c r="H139" s="153">
        <f>SUM(H140)</f>
        <v>0</v>
      </c>
      <c r="I139" s="326" t="e">
        <f t="shared" si="2"/>
        <v>#DIV/0!</v>
      </c>
    </row>
    <row r="140" spans="1:9" ht="15" hidden="1">
      <c r="A140" s="151" t="s">
        <v>981</v>
      </c>
      <c r="B140" s="130"/>
      <c r="C140" s="131" t="s">
        <v>880</v>
      </c>
      <c r="D140" s="131" t="s">
        <v>980</v>
      </c>
      <c r="E140" s="131" t="s">
        <v>982</v>
      </c>
      <c r="F140" s="135"/>
      <c r="G140" s="153">
        <f>SUM(G141)</f>
        <v>0</v>
      </c>
      <c r="H140" s="153">
        <f>SUM(H141)</f>
        <v>0</v>
      </c>
      <c r="I140" s="326" t="e">
        <f aca="true" t="shared" si="3" ref="I140:I203">SUM(H140/G140*100)</f>
        <v>#DIV/0!</v>
      </c>
    </row>
    <row r="141" spans="1:9" ht="15" hidden="1">
      <c r="A141" s="151" t="s">
        <v>873</v>
      </c>
      <c r="B141" s="130"/>
      <c r="C141" s="131" t="s">
        <v>880</v>
      </c>
      <c r="D141" s="131" t="s">
        <v>980</v>
      </c>
      <c r="E141" s="131" t="s">
        <v>982</v>
      </c>
      <c r="F141" s="135" t="s">
        <v>874</v>
      </c>
      <c r="G141" s="153"/>
      <c r="H141" s="153"/>
      <c r="I141" s="326" t="e">
        <f t="shared" si="3"/>
        <v>#DIV/0!</v>
      </c>
    </row>
    <row r="142" spans="1:9" ht="15">
      <c r="A142" s="151" t="s">
        <v>983</v>
      </c>
      <c r="B142" s="130"/>
      <c r="C142" s="131" t="s">
        <v>880</v>
      </c>
      <c r="D142" s="131" t="s">
        <v>980</v>
      </c>
      <c r="E142" s="131" t="s">
        <v>984</v>
      </c>
      <c r="F142" s="135"/>
      <c r="G142" s="153">
        <f>G143+G147</f>
        <v>106563.1</v>
      </c>
      <c r="H142" s="153">
        <f>H143+H147</f>
        <v>106563</v>
      </c>
      <c r="I142" s="326">
        <f t="shared" si="3"/>
        <v>99.99990615888615</v>
      </c>
    </row>
    <row r="143" spans="1:9" ht="15">
      <c r="A143" s="151" t="s">
        <v>985</v>
      </c>
      <c r="B143" s="130"/>
      <c r="C143" s="131" t="s">
        <v>880</v>
      </c>
      <c r="D143" s="131" t="s">
        <v>980</v>
      </c>
      <c r="E143" s="131" t="s">
        <v>986</v>
      </c>
      <c r="F143" s="135"/>
      <c r="G143" s="153">
        <f>G144</f>
        <v>39218.6</v>
      </c>
      <c r="H143" s="153">
        <f>H144</f>
        <v>39218.5</v>
      </c>
      <c r="I143" s="326">
        <f t="shared" si="3"/>
        <v>99.99974501894509</v>
      </c>
    </row>
    <row r="144" spans="1:9" ht="15">
      <c r="A144" s="151" t="s">
        <v>987</v>
      </c>
      <c r="B144" s="130"/>
      <c r="C144" s="131" t="s">
        <v>880</v>
      </c>
      <c r="D144" s="131" t="s">
        <v>980</v>
      </c>
      <c r="E144" s="131" t="s">
        <v>988</v>
      </c>
      <c r="F144" s="135"/>
      <c r="G144" s="153">
        <f>SUM(G145)</f>
        <v>39218.6</v>
      </c>
      <c r="H144" s="153">
        <f>SUM(H145)</f>
        <v>39218.5</v>
      </c>
      <c r="I144" s="326">
        <f t="shared" si="3"/>
        <v>99.99974501894509</v>
      </c>
    </row>
    <row r="145" spans="1:9" s="348" customFormat="1" ht="15">
      <c r="A145" s="151" t="s">
        <v>912</v>
      </c>
      <c r="B145" s="130"/>
      <c r="C145" s="131" t="s">
        <v>880</v>
      </c>
      <c r="D145" s="131" t="s">
        <v>980</v>
      </c>
      <c r="E145" s="131" t="s">
        <v>988</v>
      </c>
      <c r="F145" s="135" t="s">
        <v>913</v>
      </c>
      <c r="G145" s="153">
        <v>39218.6</v>
      </c>
      <c r="H145" s="153">
        <v>39218.5</v>
      </c>
      <c r="I145" s="326">
        <f t="shared" si="3"/>
        <v>99.99974501894509</v>
      </c>
    </row>
    <row r="146" spans="1:9" ht="28.5" hidden="1">
      <c r="A146" s="151" t="s">
        <v>1516</v>
      </c>
      <c r="B146" s="130"/>
      <c r="C146" s="131" t="s">
        <v>880</v>
      </c>
      <c r="D146" s="131" t="s">
        <v>980</v>
      </c>
      <c r="E146" s="131" t="s">
        <v>988</v>
      </c>
      <c r="F146" s="135" t="s">
        <v>1517</v>
      </c>
      <c r="G146" s="153"/>
      <c r="H146" s="153"/>
      <c r="I146" s="326" t="e">
        <f t="shared" si="3"/>
        <v>#DIV/0!</v>
      </c>
    </row>
    <row r="147" spans="1:9" ht="15">
      <c r="A147" s="151" t="s">
        <v>991</v>
      </c>
      <c r="B147" s="130"/>
      <c r="C147" s="131" t="s">
        <v>880</v>
      </c>
      <c r="D147" s="131" t="s">
        <v>980</v>
      </c>
      <c r="E147" s="131" t="s">
        <v>992</v>
      </c>
      <c r="F147" s="135"/>
      <c r="G147" s="153">
        <f>G148</f>
        <v>67344.5</v>
      </c>
      <c r="H147" s="153">
        <f>H148</f>
        <v>67344.5</v>
      </c>
      <c r="I147" s="326">
        <f t="shared" si="3"/>
        <v>100</v>
      </c>
    </row>
    <row r="148" spans="1:9" ht="15">
      <c r="A148" s="151" t="s">
        <v>930</v>
      </c>
      <c r="B148" s="130"/>
      <c r="C148" s="131" t="s">
        <v>880</v>
      </c>
      <c r="D148" s="131" t="s">
        <v>980</v>
      </c>
      <c r="E148" s="131" t="s">
        <v>993</v>
      </c>
      <c r="F148" s="135"/>
      <c r="G148" s="153">
        <f>SUM(G149)</f>
        <v>67344.5</v>
      </c>
      <c r="H148" s="153">
        <f>SUM(H149)</f>
        <v>67344.5</v>
      </c>
      <c r="I148" s="326">
        <f t="shared" si="3"/>
        <v>100</v>
      </c>
    </row>
    <row r="149" spans="1:9" ht="28.5">
      <c r="A149" s="151" t="s">
        <v>994</v>
      </c>
      <c r="B149" s="130"/>
      <c r="C149" s="131" t="s">
        <v>880</v>
      </c>
      <c r="D149" s="131" t="s">
        <v>980</v>
      </c>
      <c r="E149" s="131" t="s">
        <v>995</v>
      </c>
      <c r="F149" s="135"/>
      <c r="G149" s="153">
        <f>SUM(G150)</f>
        <v>67344.5</v>
      </c>
      <c r="H149" s="153">
        <f>SUM(H150)</f>
        <v>67344.5</v>
      </c>
      <c r="I149" s="326">
        <f t="shared" si="3"/>
        <v>100</v>
      </c>
    </row>
    <row r="150" spans="1:9" ht="28.5">
      <c r="A150" s="151" t="s">
        <v>934</v>
      </c>
      <c r="B150" s="130"/>
      <c r="C150" s="131" t="s">
        <v>880</v>
      </c>
      <c r="D150" s="131" t="s">
        <v>980</v>
      </c>
      <c r="E150" s="131" t="s">
        <v>995</v>
      </c>
      <c r="F150" s="135" t="s">
        <v>935</v>
      </c>
      <c r="G150" s="153">
        <v>67344.5</v>
      </c>
      <c r="H150" s="153">
        <v>67344.5</v>
      </c>
      <c r="I150" s="326">
        <f t="shared" si="3"/>
        <v>100</v>
      </c>
    </row>
    <row r="151" spans="1:9" ht="15" hidden="1">
      <c r="A151" s="151" t="s">
        <v>996</v>
      </c>
      <c r="B151" s="130"/>
      <c r="C151" s="131" t="s">
        <v>880</v>
      </c>
      <c r="D151" s="131" t="s">
        <v>980</v>
      </c>
      <c r="E151" s="131" t="s">
        <v>995</v>
      </c>
      <c r="F151" s="135" t="s">
        <v>997</v>
      </c>
      <c r="G151" s="153"/>
      <c r="H151" s="153"/>
      <c r="I151" s="326" t="e">
        <f t="shared" si="3"/>
        <v>#DIV/0!</v>
      </c>
    </row>
    <row r="152" spans="1:9" ht="42.75" hidden="1">
      <c r="A152" s="175" t="s">
        <v>998</v>
      </c>
      <c r="B152" s="130"/>
      <c r="C152" s="131" t="s">
        <v>880</v>
      </c>
      <c r="D152" s="131" t="s">
        <v>980</v>
      </c>
      <c r="E152" s="131" t="s">
        <v>995</v>
      </c>
      <c r="F152" s="135" t="s">
        <v>999</v>
      </c>
      <c r="G152" s="153"/>
      <c r="H152" s="153"/>
      <c r="I152" s="326" t="e">
        <f t="shared" si="3"/>
        <v>#DIV/0!</v>
      </c>
    </row>
    <row r="153" spans="1:9" s="335" customFormat="1" ht="15">
      <c r="A153" s="151" t="s">
        <v>1000</v>
      </c>
      <c r="B153" s="130"/>
      <c r="C153" s="131" t="s">
        <v>880</v>
      </c>
      <c r="D153" s="131" t="s">
        <v>947</v>
      </c>
      <c r="E153" s="131"/>
      <c r="F153" s="135"/>
      <c r="G153" s="153">
        <f>G154</f>
        <v>170958</v>
      </c>
      <c r="H153" s="153">
        <f>H154</f>
        <v>154754.7</v>
      </c>
      <c r="I153" s="326">
        <f t="shared" si="3"/>
        <v>90.52205804934546</v>
      </c>
    </row>
    <row r="154" spans="1:9" s="335" customFormat="1" ht="28.5">
      <c r="A154" s="151" t="s">
        <v>1001</v>
      </c>
      <c r="B154" s="130"/>
      <c r="C154" s="131" t="s">
        <v>880</v>
      </c>
      <c r="D154" s="131" t="s">
        <v>947</v>
      </c>
      <c r="E154" s="131" t="s">
        <v>1002</v>
      </c>
      <c r="F154" s="135"/>
      <c r="G154" s="153">
        <f>G155</f>
        <v>170958</v>
      </c>
      <c r="H154" s="153">
        <f>H155</f>
        <v>154754.7</v>
      </c>
      <c r="I154" s="326">
        <f t="shared" si="3"/>
        <v>90.52205804934546</v>
      </c>
    </row>
    <row r="155" spans="1:9" s="349" customFormat="1" ht="15">
      <c r="A155" s="151" t="s">
        <v>873</v>
      </c>
      <c r="B155" s="130"/>
      <c r="C155" s="131" t="s">
        <v>880</v>
      </c>
      <c r="D155" s="131" t="s">
        <v>947</v>
      </c>
      <c r="E155" s="131" t="s">
        <v>1002</v>
      </c>
      <c r="F155" s="135" t="s">
        <v>874</v>
      </c>
      <c r="G155" s="153">
        <v>170958</v>
      </c>
      <c r="H155" s="153">
        <v>154754.7</v>
      </c>
      <c r="I155" s="326">
        <f t="shared" si="3"/>
        <v>90.52205804934546</v>
      </c>
    </row>
    <row r="156" spans="1:9" s="307" customFormat="1" ht="15" hidden="1">
      <c r="A156" s="151" t="s">
        <v>960</v>
      </c>
      <c r="B156" s="130"/>
      <c r="C156" s="131" t="s">
        <v>880</v>
      </c>
      <c r="D156" s="131" t="s">
        <v>947</v>
      </c>
      <c r="E156" s="131" t="s">
        <v>1002</v>
      </c>
      <c r="F156" s="135" t="s">
        <v>961</v>
      </c>
      <c r="G156" s="153"/>
      <c r="H156" s="153"/>
      <c r="I156" s="326" t="e">
        <f t="shared" si="3"/>
        <v>#DIV/0!</v>
      </c>
    </row>
    <row r="157" spans="1:9" s="307" customFormat="1" ht="15" hidden="1">
      <c r="A157" s="151" t="s">
        <v>962</v>
      </c>
      <c r="B157" s="130"/>
      <c r="C157" s="131" t="s">
        <v>880</v>
      </c>
      <c r="D157" s="131" t="s">
        <v>947</v>
      </c>
      <c r="E157" s="131" t="s">
        <v>1002</v>
      </c>
      <c r="F157" s="135" t="s">
        <v>963</v>
      </c>
      <c r="G157" s="153"/>
      <c r="H157" s="153"/>
      <c r="I157" s="326" t="e">
        <f t="shared" si="3"/>
        <v>#DIV/0!</v>
      </c>
    </row>
    <row r="158" spans="1:9" s="307" customFormat="1" ht="28.5" hidden="1">
      <c r="A158" s="151" t="s">
        <v>1003</v>
      </c>
      <c r="B158" s="130"/>
      <c r="C158" s="131" t="s">
        <v>880</v>
      </c>
      <c r="D158" s="131" t="s">
        <v>947</v>
      </c>
      <c r="E158" s="131" t="s">
        <v>1002</v>
      </c>
      <c r="F158" s="135" t="s">
        <v>963</v>
      </c>
      <c r="G158" s="153"/>
      <c r="H158" s="153"/>
      <c r="I158" s="326" t="e">
        <f t="shared" si="3"/>
        <v>#DIV/0!</v>
      </c>
    </row>
    <row r="159" spans="1:9" s="307" customFormat="1" ht="15">
      <c r="A159" s="151" t="s">
        <v>1004</v>
      </c>
      <c r="B159" s="130"/>
      <c r="C159" s="131" t="s">
        <v>880</v>
      </c>
      <c r="D159" s="131" t="s">
        <v>1005</v>
      </c>
      <c r="E159" s="131"/>
      <c r="F159" s="135"/>
      <c r="G159" s="153">
        <f>SUM(G160,G170,G168)</f>
        <v>17328.4</v>
      </c>
      <c r="H159" s="153">
        <f>SUM(H160,H170,H168)</f>
        <v>17308.4</v>
      </c>
      <c r="I159" s="326">
        <f t="shared" si="3"/>
        <v>99.8845825350292</v>
      </c>
    </row>
    <row r="160" spans="1:9" s="307" customFormat="1" ht="15">
      <c r="A160" s="151" t="s">
        <v>983</v>
      </c>
      <c r="B160" s="130"/>
      <c r="C160" s="131" t="s">
        <v>880</v>
      </c>
      <c r="D160" s="131" t="s">
        <v>1005</v>
      </c>
      <c r="E160" s="131" t="s">
        <v>984</v>
      </c>
      <c r="F160" s="135"/>
      <c r="G160" s="153">
        <f>SUM(G161)</f>
        <v>4464.400000000001</v>
      </c>
      <c r="H160" s="153">
        <f>SUM(H161)</f>
        <v>4464.400000000001</v>
      </c>
      <c r="I160" s="326">
        <f t="shared" si="3"/>
        <v>100</v>
      </c>
    </row>
    <row r="161" spans="1:9" s="307" customFormat="1" ht="15">
      <c r="A161" s="151" t="s">
        <v>1006</v>
      </c>
      <c r="B161" s="130"/>
      <c r="C161" s="131" t="s">
        <v>880</v>
      </c>
      <c r="D161" s="131" t="s">
        <v>1005</v>
      </c>
      <c r="E161" s="131" t="s">
        <v>1007</v>
      </c>
      <c r="F161" s="135"/>
      <c r="G161" s="153">
        <f>SUM(G162,G166)</f>
        <v>4464.400000000001</v>
      </c>
      <c r="H161" s="153">
        <f>SUM(H162,H166)</f>
        <v>4464.400000000001</v>
      </c>
      <c r="I161" s="326">
        <f t="shared" si="3"/>
        <v>100</v>
      </c>
    </row>
    <row r="162" spans="1:9" s="307" customFormat="1" ht="15" hidden="1">
      <c r="A162" s="151" t="s">
        <v>1008</v>
      </c>
      <c r="B162" s="130"/>
      <c r="C162" s="131" t="s">
        <v>880</v>
      </c>
      <c r="D162" s="131" t="s">
        <v>1005</v>
      </c>
      <c r="E162" s="119" t="s">
        <v>1009</v>
      </c>
      <c r="F162" s="135"/>
      <c r="G162" s="153">
        <f>SUM(G163)</f>
        <v>0</v>
      </c>
      <c r="H162" s="153">
        <f>SUM(H163)</f>
        <v>0</v>
      </c>
      <c r="I162" s="326" t="e">
        <f t="shared" si="3"/>
        <v>#DIV/0!</v>
      </c>
    </row>
    <row r="163" spans="1:9" s="350" customFormat="1" ht="15" hidden="1">
      <c r="A163" s="151" t="s">
        <v>873</v>
      </c>
      <c r="B163" s="130"/>
      <c r="C163" s="131" t="s">
        <v>880</v>
      </c>
      <c r="D163" s="131" t="s">
        <v>1005</v>
      </c>
      <c r="E163" s="119" t="s">
        <v>1009</v>
      </c>
      <c r="F163" s="135" t="s">
        <v>874</v>
      </c>
      <c r="G163" s="153">
        <f>412.2-412.2</f>
        <v>0</v>
      </c>
      <c r="H163" s="153">
        <f>412.2-412.2</f>
        <v>0</v>
      </c>
      <c r="I163" s="326" t="e">
        <f t="shared" si="3"/>
        <v>#DIV/0!</v>
      </c>
    </row>
    <row r="164" spans="1:9" s="307" customFormat="1" ht="15" hidden="1">
      <c r="A164" s="151" t="s">
        <v>960</v>
      </c>
      <c r="B164" s="130"/>
      <c r="C164" s="131" t="s">
        <v>880</v>
      </c>
      <c r="D164" s="131" t="s">
        <v>1005</v>
      </c>
      <c r="E164" s="119" t="s">
        <v>1009</v>
      </c>
      <c r="F164" s="135" t="s">
        <v>961</v>
      </c>
      <c r="G164" s="153"/>
      <c r="H164" s="153"/>
      <c r="I164" s="326" t="e">
        <f t="shared" si="3"/>
        <v>#DIV/0!</v>
      </c>
    </row>
    <row r="165" spans="1:9" s="307" customFormat="1" ht="15">
      <c r="A165" s="151" t="s">
        <v>930</v>
      </c>
      <c r="B165" s="130"/>
      <c r="C165" s="131" t="s">
        <v>880</v>
      </c>
      <c r="D165" s="131" t="s">
        <v>1005</v>
      </c>
      <c r="E165" s="131" t="s">
        <v>1010</v>
      </c>
      <c r="F165" s="135"/>
      <c r="G165" s="153">
        <f>SUM(G166)</f>
        <v>4464.400000000001</v>
      </c>
      <c r="H165" s="153">
        <f>SUM(H166)</f>
        <v>4464.400000000001</v>
      </c>
      <c r="I165" s="326">
        <f t="shared" si="3"/>
        <v>100</v>
      </c>
    </row>
    <row r="166" spans="1:9" s="307" customFormat="1" ht="28.5">
      <c r="A166" s="151" t="s">
        <v>994</v>
      </c>
      <c r="B166" s="130"/>
      <c r="C166" s="131" t="s">
        <v>880</v>
      </c>
      <c r="D166" s="131" t="s">
        <v>1005</v>
      </c>
      <c r="E166" s="131" t="s">
        <v>1011</v>
      </c>
      <c r="F166" s="135"/>
      <c r="G166" s="153">
        <f>G167</f>
        <v>4464.400000000001</v>
      </c>
      <c r="H166" s="153">
        <f>H167</f>
        <v>4464.400000000001</v>
      </c>
      <c r="I166" s="326">
        <f t="shared" si="3"/>
        <v>100</v>
      </c>
    </row>
    <row r="167" spans="1:9" s="307" customFormat="1" ht="27.75" customHeight="1">
      <c r="A167" s="151" t="s">
        <v>934</v>
      </c>
      <c r="B167" s="130"/>
      <c r="C167" s="131" t="s">
        <v>880</v>
      </c>
      <c r="D167" s="131" t="s">
        <v>1005</v>
      </c>
      <c r="E167" s="131" t="s">
        <v>1011</v>
      </c>
      <c r="F167" s="135" t="s">
        <v>935</v>
      </c>
      <c r="G167" s="153">
        <f>3879.4+172.8+412.2</f>
        <v>4464.400000000001</v>
      </c>
      <c r="H167" s="153">
        <f>3879.4+172.8+412.2</f>
        <v>4464.400000000001</v>
      </c>
      <c r="I167" s="326">
        <f t="shared" si="3"/>
        <v>100</v>
      </c>
    </row>
    <row r="168" spans="1:9" s="307" customFormat="1" ht="78.75" customHeight="1">
      <c r="A168" s="151" t="s">
        <v>1021</v>
      </c>
      <c r="B168" s="130"/>
      <c r="C168" s="131" t="s">
        <v>880</v>
      </c>
      <c r="D168" s="131" t="s">
        <v>1005</v>
      </c>
      <c r="E168" s="131" t="s">
        <v>1022</v>
      </c>
      <c r="F168" s="135"/>
      <c r="G168" s="153">
        <f>SUM(G169)</f>
        <v>6000</v>
      </c>
      <c r="H168" s="153">
        <f>SUM(H169)</f>
        <v>6000</v>
      </c>
      <c r="I168" s="326">
        <f t="shared" si="3"/>
        <v>100</v>
      </c>
    </row>
    <row r="169" spans="1:9" s="307" customFormat="1" ht="27.75" customHeight="1">
      <c r="A169" s="151" t="s">
        <v>912</v>
      </c>
      <c r="B169" s="130"/>
      <c r="C169" s="131" t="s">
        <v>880</v>
      </c>
      <c r="D169" s="131" t="s">
        <v>1005</v>
      </c>
      <c r="E169" s="131" t="s">
        <v>1022</v>
      </c>
      <c r="F169" s="135" t="s">
        <v>913</v>
      </c>
      <c r="G169" s="153">
        <v>6000</v>
      </c>
      <c r="H169" s="153">
        <v>6000</v>
      </c>
      <c r="I169" s="326">
        <f t="shared" si="3"/>
        <v>100</v>
      </c>
    </row>
    <row r="170" spans="1:9" s="180" customFormat="1" ht="21.75" customHeight="1">
      <c r="A170" s="177" t="s">
        <v>974</v>
      </c>
      <c r="B170" s="147"/>
      <c r="C170" s="148" t="s">
        <v>880</v>
      </c>
      <c r="D170" s="148" t="s">
        <v>1005</v>
      </c>
      <c r="E170" s="148" t="s">
        <v>975</v>
      </c>
      <c r="F170" s="149"/>
      <c r="G170" s="179">
        <f>G178+G175+G173+G171</f>
        <v>6864</v>
      </c>
      <c r="H170" s="179">
        <f>H178+H175+H173+H171</f>
        <v>6844</v>
      </c>
      <c r="I170" s="326">
        <f t="shared" si="3"/>
        <v>99.70862470862471</v>
      </c>
    </row>
    <row r="171" spans="1:9" s="180" customFormat="1" ht="36.75" customHeight="1">
      <c r="A171" s="177" t="s">
        <v>1023</v>
      </c>
      <c r="B171" s="147"/>
      <c r="C171" s="148" t="s">
        <v>880</v>
      </c>
      <c r="D171" s="148" t="s">
        <v>1005</v>
      </c>
      <c r="E171" s="148" t="s">
        <v>1024</v>
      </c>
      <c r="F171" s="149"/>
      <c r="G171" s="179">
        <f>SUM(G172)</f>
        <v>1000</v>
      </c>
      <c r="H171" s="179">
        <f>SUM(H172)</f>
        <v>1000</v>
      </c>
      <c r="I171" s="326">
        <f t="shared" si="3"/>
        <v>100</v>
      </c>
    </row>
    <row r="172" spans="1:9" s="180" customFormat="1" ht="21.75" customHeight="1">
      <c r="A172" s="151" t="s">
        <v>912</v>
      </c>
      <c r="B172" s="147"/>
      <c r="C172" s="148" t="s">
        <v>880</v>
      </c>
      <c r="D172" s="148" t="s">
        <v>1005</v>
      </c>
      <c r="E172" s="148" t="s">
        <v>1024</v>
      </c>
      <c r="F172" s="135" t="s">
        <v>913</v>
      </c>
      <c r="G172" s="179">
        <v>1000</v>
      </c>
      <c r="H172" s="179">
        <v>1000</v>
      </c>
      <c r="I172" s="326">
        <f t="shared" si="3"/>
        <v>100</v>
      </c>
    </row>
    <row r="173" spans="1:9" s="180" customFormat="1" ht="47.25" customHeight="1">
      <c r="A173" s="177" t="s">
        <v>1025</v>
      </c>
      <c r="B173" s="147"/>
      <c r="C173" s="148" t="s">
        <v>880</v>
      </c>
      <c r="D173" s="148" t="s">
        <v>1005</v>
      </c>
      <c r="E173" s="148" t="s">
        <v>1026</v>
      </c>
      <c r="F173" s="149"/>
      <c r="G173" s="179">
        <f>SUM(G174)</f>
        <v>20</v>
      </c>
      <c r="H173" s="179">
        <f>SUM(H174)</f>
        <v>0</v>
      </c>
      <c r="I173" s="326">
        <f t="shared" si="3"/>
        <v>0</v>
      </c>
    </row>
    <row r="174" spans="1:9" s="180" customFormat="1" ht="21.75" customHeight="1">
      <c r="A174" s="151" t="s">
        <v>873</v>
      </c>
      <c r="B174" s="130"/>
      <c r="C174" s="131" t="s">
        <v>880</v>
      </c>
      <c r="D174" s="131" t="s">
        <v>1005</v>
      </c>
      <c r="E174" s="148" t="s">
        <v>1026</v>
      </c>
      <c r="F174" s="135" t="s">
        <v>874</v>
      </c>
      <c r="G174" s="153">
        <v>20</v>
      </c>
      <c r="H174" s="153"/>
      <c r="I174" s="326">
        <f t="shared" si="3"/>
        <v>0</v>
      </c>
    </row>
    <row r="175" spans="1:9" s="180" customFormat="1" ht="36.75" customHeight="1">
      <c r="A175" s="341" t="s">
        <v>1027</v>
      </c>
      <c r="B175" s="184"/>
      <c r="C175" s="168" t="s">
        <v>880</v>
      </c>
      <c r="D175" s="168" t="s">
        <v>1005</v>
      </c>
      <c r="E175" s="167" t="s">
        <v>1028</v>
      </c>
      <c r="F175" s="169"/>
      <c r="G175" s="185">
        <f>SUM(G176)</f>
        <v>5</v>
      </c>
      <c r="H175" s="185">
        <f>SUM(H176)</f>
        <v>5</v>
      </c>
      <c r="I175" s="326">
        <f t="shared" si="3"/>
        <v>100</v>
      </c>
    </row>
    <row r="176" spans="1:9" s="180" customFormat="1" ht="33.75" customHeight="1">
      <c r="A176" s="351" t="s">
        <v>1029</v>
      </c>
      <c r="B176" s="184"/>
      <c r="C176" s="168" t="s">
        <v>880</v>
      </c>
      <c r="D176" s="168" t="s">
        <v>1005</v>
      </c>
      <c r="E176" s="167" t="s">
        <v>1030</v>
      </c>
      <c r="F176" s="169"/>
      <c r="G176" s="185">
        <f>SUM(G177)</f>
        <v>5</v>
      </c>
      <c r="H176" s="185">
        <f>SUM(H177)</f>
        <v>5</v>
      </c>
      <c r="I176" s="326">
        <f t="shared" si="3"/>
        <v>100</v>
      </c>
    </row>
    <row r="177" spans="1:9" s="180" customFormat="1" ht="20.25" customHeight="1">
      <c r="A177" s="151" t="s">
        <v>873</v>
      </c>
      <c r="B177" s="184"/>
      <c r="C177" s="168" t="s">
        <v>880</v>
      </c>
      <c r="D177" s="168" t="s">
        <v>1005</v>
      </c>
      <c r="E177" s="167" t="s">
        <v>1030</v>
      </c>
      <c r="F177" s="169" t="s">
        <v>874</v>
      </c>
      <c r="G177" s="185">
        <v>5</v>
      </c>
      <c r="H177" s="185">
        <v>5</v>
      </c>
      <c r="I177" s="326">
        <f t="shared" si="3"/>
        <v>100</v>
      </c>
    </row>
    <row r="178" spans="1:9" s="352" customFormat="1" ht="36.75" customHeight="1">
      <c r="A178" s="177" t="s">
        <v>1031</v>
      </c>
      <c r="B178" s="147"/>
      <c r="C178" s="148" t="s">
        <v>880</v>
      </c>
      <c r="D178" s="148" t="s">
        <v>1005</v>
      </c>
      <c r="E178" s="148" t="s">
        <v>1032</v>
      </c>
      <c r="F178" s="149"/>
      <c r="G178" s="179">
        <f>SUM(G179)</f>
        <v>5839</v>
      </c>
      <c r="H178" s="179">
        <f>SUM(H179)</f>
        <v>5839</v>
      </c>
      <c r="I178" s="326">
        <f t="shared" si="3"/>
        <v>100</v>
      </c>
    </row>
    <row r="179" spans="1:9" s="353" customFormat="1" ht="28.5">
      <c r="A179" s="175" t="s">
        <v>934</v>
      </c>
      <c r="B179" s="147"/>
      <c r="C179" s="148" t="s">
        <v>880</v>
      </c>
      <c r="D179" s="148" t="s">
        <v>1005</v>
      </c>
      <c r="E179" s="148" t="s">
        <v>1032</v>
      </c>
      <c r="F179" s="149" t="s">
        <v>935</v>
      </c>
      <c r="G179" s="179">
        <v>5839</v>
      </c>
      <c r="H179" s="179">
        <v>5839</v>
      </c>
      <c r="I179" s="326">
        <f t="shared" si="3"/>
        <v>100</v>
      </c>
    </row>
    <row r="180" spans="1:11" s="335" customFormat="1" ht="15">
      <c r="A180" s="151" t="s">
        <v>1033</v>
      </c>
      <c r="B180" s="118"/>
      <c r="C180" s="119" t="s">
        <v>892</v>
      </c>
      <c r="D180" s="119"/>
      <c r="E180" s="119"/>
      <c r="F180" s="122"/>
      <c r="G180" s="230">
        <f>SUM(G239+G256+G276+G181)</f>
        <v>196833.3</v>
      </c>
      <c r="H180" s="230">
        <f>SUM(H239+H256+H276+H181)</f>
        <v>204057.7</v>
      </c>
      <c r="I180" s="326">
        <f t="shared" si="3"/>
        <v>103.67031391537918</v>
      </c>
      <c r="K180" s="335">
        <f>81350.2+62545.9+17953.9-1181.2</f>
        <v>160668.8</v>
      </c>
    </row>
    <row r="181" spans="1:9" s="335" customFormat="1" ht="15">
      <c r="A181" s="124" t="s">
        <v>1034</v>
      </c>
      <c r="B181" s="108"/>
      <c r="C181" s="109" t="s">
        <v>892</v>
      </c>
      <c r="D181" s="109" t="s">
        <v>859</v>
      </c>
      <c r="E181" s="109"/>
      <c r="F181" s="110"/>
      <c r="G181" s="126">
        <f>SUM(G182)</f>
        <v>1500</v>
      </c>
      <c r="H181" s="126">
        <f>SUM(H182)</f>
        <v>1500</v>
      </c>
      <c r="I181" s="326">
        <f t="shared" si="3"/>
        <v>100</v>
      </c>
    </row>
    <row r="182" spans="1:9" s="335" customFormat="1" ht="48.75" customHeight="1">
      <c r="A182" s="151" t="s">
        <v>1035</v>
      </c>
      <c r="B182" s="108"/>
      <c r="C182" s="109" t="s">
        <v>892</v>
      </c>
      <c r="D182" s="109" t="s">
        <v>859</v>
      </c>
      <c r="E182" s="109" t="s">
        <v>1036</v>
      </c>
      <c r="F182" s="110"/>
      <c r="G182" s="126">
        <f>SUM(G183+G193)+G190</f>
        <v>1500</v>
      </c>
      <c r="H182" s="126">
        <f>SUM(H183+H193)+H190</f>
        <v>1500</v>
      </c>
      <c r="I182" s="326">
        <f t="shared" si="3"/>
        <v>100</v>
      </c>
    </row>
    <row r="183" spans="1:9" s="335" customFormat="1" ht="57" hidden="1">
      <c r="A183" s="151" t="s">
        <v>1518</v>
      </c>
      <c r="B183" s="108"/>
      <c r="C183" s="109" t="s">
        <v>892</v>
      </c>
      <c r="D183" s="109" t="s">
        <v>859</v>
      </c>
      <c r="E183" s="109" t="s">
        <v>1519</v>
      </c>
      <c r="F183" s="110"/>
      <c r="G183" s="126">
        <f>SUM(G184+G186+G188)</f>
        <v>0</v>
      </c>
      <c r="H183" s="126">
        <f>SUM(H184+H186+H188)</f>
        <v>0</v>
      </c>
      <c r="I183" s="326" t="e">
        <f t="shared" si="3"/>
        <v>#DIV/0!</v>
      </c>
    </row>
    <row r="184" spans="1:9" s="335" customFormat="1" ht="42.75" hidden="1">
      <c r="A184" s="151" t="s">
        <v>1520</v>
      </c>
      <c r="B184" s="108"/>
      <c r="C184" s="109" t="s">
        <v>892</v>
      </c>
      <c r="D184" s="109" t="s">
        <v>859</v>
      </c>
      <c r="E184" s="109" t="s">
        <v>1521</v>
      </c>
      <c r="F184" s="110"/>
      <c r="G184" s="126">
        <f>SUM(G185)</f>
        <v>0</v>
      </c>
      <c r="H184" s="126">
        <f>SUM(H185)</f>
        <v>0</v>
      </c>
      <c r="I184" s="326" t="e">
        <f t="shared" si="3"/>
        <v>#DIV/0!</v>
      </c>
    </row>
    <row r="185" spans="1:9" s="335" customFormat="1" ht="15" hidden="1">
      <c r="A185" s="124" t="s">
        <v>1055</v>
      </c>
      <c r="B185" s="108"/>
      <c r="C185" s="109" t="s">
        <v>892</v>
      </c>
      <c r="D185" s="109" t="s">
        <v>859</v>
      </c>
      <c r="E185" s="109" t="s">
        <v>1521</v>
      </c>
      <c r="F185" s="110" t="s">
        <v>1056</v>
      </c>
      <c r="G185" s="126"/>
      <c r="H185" s="126"/>
      <c r="I185" s="326" t="e">
        <f t="shared" si="3"/>
        <v>#DIV/0!</v>
      </c>
    </row>
    <row r="186" spans="1:9" s="335" customFormat="1" ht="42.75" hidden="1">
      <c r="A186" s="151" t="s">
        <v>1522</v>
      </c>
      <c r="B186" s="108"/>
      <c r="C186" s="109" t="s">
        <v>892</v>
      </c>
      <c r="D186" s="109" t="s">
        <v>859</v>
      </c>
      <c r="E186" s="109" t="s">
        <v>1523</v>
      </c>
      <c r="F186" s="110"/>
      <c r="G186" s="126">
        <f>SUM(G187)</f>
        <v>0</v>
      </c>
      <c r="H186" s="126">
        <f>SUM(H187)</f>
        <v>0</v>
      </c>
      <c r="I186" s="326" t="e">
        <f t="shared" si="3"/>
        <v>#DIV/0!</v>
      </c>
    </row>
    <row r="187" spans="1:9" s="335" customFormat="1" ht="15" hidden="1">
      <c r="A187" s="127" t="s">
        <v>1048</v>
      </c>
      <c r="B187" s="108"/>
      <c r="C187" s="109" t="s">
        <v>892</v>
      </c>
      <c r="D187" s="109" t="s">
        <v>859</v>
      </c>
      <c r="E187" s="109" t="s">
        <v>1523</v>
      </c>
      <c r="F187" s="110" t="s">
        <v>1050</v>
      </c>
      <c r="G187" s="126"/>
      <c r="H187" s="126"/>
      <c r="I187" s="326" t="e">
        <f t="shared" si="3"/>
        <v>#DIV/0!</v>
      </c>
    </row>
    <row r="188" spans="1:9" s="335" customFormat="1" ht="57" hidden="1">
      <c r="A188" s="151" t="s">
        <v>1524</v>
      </c>
      <c r="B188" s="108"/>
      <c r="C188" s="109" t="s">
        <v>892</v>
      </c>
      <c r="D188" s="109" t="s">
        <v>859</v>
      </c>
      <c r="E188" s="109" t="s">
        <v>1049</v>
      </c>
      <c r="F188" s="110"/>
      <c r="G188" s="126">
        <f>SUM(G189)</f>
        <v>0</v>
      </c>
      <c r="H188" s="126">
        <f>SUM(H189)</f>
        <v>0</v>
      </c>
      <c r="I188" s="326" t="e">
        <f t="shared" si="3"/>
        <v>#DIV/0!</v>
      </c>
    </row>
    <row r="189" spans="1:9" s="335" customFormat="1" ht="15" hidden="1">
      <c r="A189" s="127" t="s">
        <v>1048</v>
      </c>
      <c r="B189" s="108"/>
      <c r="C189" s="109" t="s">
        <v>892</v>
      </c>
      <c r="D189" s="109" t="s">
        <v>859</v>
      </c>
      <c r="E189" s="109" t="s">
        <v>1049</v>
      </c>
      <c r="F189" s="110" t="s">
        <v>1050</v>
      </c>
      <c r="G189" s="126"/>
      <c r="H189" s="126"/>
      <c r="I189" s="326" t="e">
        <f t="shared" si="3"/>
        <v>#DIV/0!</v>
      </c>
    </row>
    <row r="190" spans="1:9" s="335" customFormat="1" ht="71.25" hidden="1">
      <c r="A190" s="190" t="s">
        <v>1037</v>
      </c>
      <c r="B190" s="108"/>
      <c r="C190" s="109" t="s">
        <v>892</v>
      </c>
      <c r="D190" s="109" t="s">
        <v>859</v>
      </c>
      <c r="E190" s="109" t="s">
        <v>1038</v>
      </c>
      <c r="F190" s="110"/>
      <c r="G190" s="126">
        <f>SUM(G191)</f>
        <v>0</v>
      </c>
      <c r="H190" s="126">
        <f>SUM(H191)</f>
        <v>0</v>
      </c>
      <c r="I190" s="326" t="e">
        <f t="shared" si="3"/>
        <v>#DIV/0!</v>
      </c>
    </row>
    <row r="191" spans="1:9" s="335" customFormat="1" ht="28.5" hidden="1">
      <c r="A191" s="127" t="s">
        <v>1039</v>
      </c>
      <c r="B191" s="108"/>
      <c r="C191" s="109" t="s">
        <v>892</v>
      </c>
      <c r="D191" s="109" t="s">
        <v>859</v>
      </c>
      <c r="E191" s="109" t="s">
        <v>1040</v>
      </c>
      <c r="F191" s="110"/>
      <c r="G191" s="126">
        <f>SUM(G192)</f>
        <v>0</v>
      </c>
      <c r="H191" s="126">
        <f>SUM(H192)</f>
        <v>0</v>
      </c>
      <c r="I191" s="326" t="e">
        <f t="shared" si="3"/>
        <v>#DIV/0!</v>
      </c>
    </row>
    <row r="192" spans="1:9" s="335" customFormat="1" ht="28.5" hidden="1">
      <c r="A192" s="116" t="s">
        <v>1041</v>
      </c>
      <c r="B192" s="108"/>
      <c r="C192" s="109" t="s">
        <v>892</v>
      </c>
      <c r="D192" s="109" t="s">
        <v>859</v>
      </c>
      <c r="E192" s="109" t="s">
        <v>1040</v>
      </c>
      <c r="F192" s="110" t="s">
        <v>1042</v>
      </c>
      <c r="G192" s="126"/>
      <c r="H192" s="126"/>
      <c r="I192" s="326" t="e">
        <f t="shared" si="3"/>
        <v>#DIV/0!</v>
      </c>
    </row>
    <row r="193" spans="1:9" s="335" customFormat="1" ht="42.75">
      <c r="A193" s="151" t="s">
        <v>1043</v>
      </c>
      <c r="B193" s="108"/>
      <c r="C193" s="109" t="s">
        <v>892</v>
      </c>
      <c r="D193" s="109" t="s">
        <v>859</v>
      </c>
      <c r="E193" s="109" t="s">
        <v>1044</v>
      </c>
      <c r="F193" s="110"/>
      <c r="G193" s="126">
        <f>SUM(G235+G237)</f>
        <v>1500</v>
      </c>
      <c r="H193" s="126">
        <f>SUM(H235+H237)</f>
        <v>1500</v>
      </c>
      <c r="I193" s="326">
        <f t="shared" si="3"/>
        <v>100</v>
      </c>
    </row>
    <row r="194" spans="1:9" s="335" customFormat="1" ht="15" hidden="1">
      <c r="A194" s="151" t="s">
        <v>1057</v>
      </c>
      <c r="B194" s="108"/>
      <c r="C194" s="109" t="s">
        <v>892</v>
      </c>
      <c r="D194" s="109" t="s">
        <v>859</v>
      </c>
      <c r="E194" s="109" t="s">
        <v>1054</v>
      </c>
      <c r="F194" s="110" t="s">
        <v>1058</v>
      </c>
      <c r="G194" s="126"/>
      <c r="H194" s="126"/>
      <c r="I194" s="326" t="e">
        <f t="shared" si="3"/>
        <v>#DIV/0!</v>
      </c>
    </row>
    <row r="195" spans="1:9" s="335" customFormat="1" ht="28.5" hidden="1">
      <c r="A195" s="151" t="s">
        <v>1059</v>
      </c>
      <c r="B195" s="108"/>
      <c r="C195" s="109" t="s">
        <v>892</v>
      </c>
      <c r="D195" s="109" t="s">
        <v>859</v>
      </c>
      <c r="E195" s="109" t="s">
        <v>1060</v>
      </c>
      <c r="F195" s="110"/>
      <c r="G195" s="126">
        <f>SUM(G196)</f>
        <v>0</v>
      </c>
      <c r="H195" s="126">
        <f>SUM(H196)</f>
        <v>0</v>
      </c>
      <c r="I195" s="326" t="e">
        <f t="shared" si="3"/>
        <v>#DIV/0!</v>
      </c>
    </row>
    <row r="196" spans="1:9" s="335" customFormat="1" ht="28.5" hidden="1">
      <c r="A196" s="151" t="s">
        <v>1061</v>
      </c>
      <c r="B196" s="108"/>
      <c r="C196" s="109" t="s">
        <v>892</v>
      </c>
      <c r="D196" s="109" t="s">
        <v>859</v>
      </c>
      <c r="E196" s="109" t="s">
        <v>1062</v>
      </c>
      <c r="F196" s="110"/>
      <c r="G196" s="126">
        <f>SUM(G197)</f>
        <v>0</v>
      </c>
      <c r="H196" s="126">
        <f>SUM(H197)</f>
        <v>0</v>
      </c>
      <c r="I196" s="326" t="e">
        <f t="shared" si="3"/>
        <v>#DIV/0!</v>
      </c>
    </row>
    <row r="197" spans="1:9" s="335" customFormat="1" ht="15" hidden="1">
      <c r="A197" s="151" t="s">
        <v>1048</v>
      </c>
      <c r="B197" s="108"/>
      <c r="C197" s="109" t="s">
        <v>892</v>
      </c>
      <c r="D197" s="109" t="s">
        <v>859</v>
      </c>
      <c r="E197" s="109" t="s">
        <v>1062</v>
      </c>
      <c r="F197" s="110" t="s">
        <v>1050</v>
      </c>
      <c r="G197" s="126"/>
      <c r="H197" s="126"/>
      <c r="I197" s="326" t="e">
        <f t="shared" si="3"/>
        <v>#DIV/0!</v>
      </c>
    </row>
    <row r="198" spans="1:9" s="335" customFormat="1" ht="28.5" hidden="1">
      <c r="A198" s="151" t="s">
        <v>1063</v>
      </c>
      <c r="B198" s="108"/>
      <c r="C198" s="109" t="s">
        <v>892</v>
      </c>
      <c r="D198" s="109" t="s">
        <v>859</v>
      </c>
      <c r="E198" s="109" t="s">
        <v>1064</v>
      </c>
      <c r="F198" s="110"/>
      <c r="G198" s="126">
        <f>SUM(G199+G200)</f>
        <v>0</v>
      </c>
      <c r="H198" s="126">
        <f>SUM(H199+H200)</f>
        <v>0</v>
      </c>
      <c r="I198" s="326" t="e">
        <f t="shared" si="3"/>
        <v>#DIV/0!</v>
      </c>
    </row>
    <row r="199" spans="1:9" s="335" customFormat="1" ht="28.5" hidden="1">
      <c r="A199" s="124" t="s">
        <v>1065</v>
      </c>
      <c r="B199" s="108"/>
      <c r="C199" s="109" t="s">
        <v>892</v>
      </c>
      <c r="D199" s="109" t="s">
        <v>859</v>
      </c>
      <c r="E199" s="109" t="s">
        <v>1064</v>
      </c>
      <c r="F199" s="110" t="s">
        <v>999</v>
      </c>
      <c r="G199" s="126"/>
      <c r="H199" s="126"/>
      <c r="I199" s="326" t="e">
        <f t="shared" si="3"/>
        <v>#DIV/0!</v>
      </c>
    </row>
    <row r="200" spans="1:9" s="335" customFormat="1" ht="15" hidden="1">
      <c r="A200" s="127" t="s">
        <v>1048</v>
      </c>
      <c r="B200" s="108"/>
      <c r="C200" s="109" t="s">
        <v>892</v>
      </c>
      <c r="D200" s="109" t="s">
        <v>859</v>
      </c>
      <c r="E200" s="109" t="s">
        <v>1064</v>
      </c>
      <c r="F200" s="110" t="s">
        <v>1050</v>
      </c>
      <c r="G200" s="126"/>
      <c r="H200" s="126"/>
      <c r="I200" s="326" t="e">
        <f t="shared" si="3"/>
        <v>#DIV/0!</v>
      </c>
    </row>
    <row r="201" spans="1:9" s="335" customFormat="1" ht="42.75" hidden="1">
      <c r="A201" s="151" t="s">
        <v>1066</v>
      </c>
      <c r="B201" s="108"/>
      <c r="C201" s="109" t="s">
        <v>892</v>
      </c>
      <c r="D201" s="109" t="s">
        <v>859</v>
      </c>
      <c r="E201" s="109" t="s">
        <v>1067</v>
      </c>
      <c r="F201" s="110"/>
      <c r="G201" s="126">
        <f>SUM(G202)</f>
        <v>0</v>
      </c>
      <c r="H201" s="126">
        <f>SUM(H202)</f>
        <v>0</v>
      </c>
      <c r="I201" s="326" t="e">
        <f t="shared" si="3"/>
        <v>#DIV/0!</v>
      </c>
    </row>
    <row r="202" spans="1:9" s="335" customFormat="1" ht="15" hidden="1">
      <c r="A202" s="127" t="s">
        <v>1048</v>
      </c>
      <c r="B202" s="108"/>
      <c r="C202" s="109" t="s">
        <v>892</v>
      </c>
      <c r="D202" s="109" t="s">
        <v>859</v>
      </c>
      <c r="E202" s="109" t="s">
        <v>1067</v>
      </c>
      <c r="F202" s="110" t="s">
        <v>1050</v>
      </c>
      <c r="G202" s="126"/>
      <c r="H202" s="126"/>
      <c r="I202" s="326" t="e">
        <f t="shared" si="3"/>
        <v>#DIV/0!</v>
      </c>
    </row>
    <row r="203" spans="1:9" s="335" customFormat="1" ht="15" hidden="1">
      <c r="A203" s="124" t="s">
        <v>1068</v>
      </c>
      <c r="B203" s="108"/>
      <c r="C203" s="109" t="s">
        <v>892</v>
      </c>
      <c r="D203" s="109" t="s">
        <v>859</v>
      </c>
      <c r="E203" s="109" t="s">
        <v>1069</v>
      </c>
      <c r="F203" s="110"/>
      <c r="G203" s="126">
        <f>SUM(G204+G206)</f>
        <v>0</v>
      </c>
      <c r="H203" s="126">
        <f>SUM(H204+H206)</f>
        <v>0</v>
      </c>
      <c r="I203" s="326" t="e">
        <f t="shared" si="3"/>
        <v>#DIV/0!</v>
      </c>
    </row>
    <row r="204" spans="1:9" s="335" customFormat="1" ht="42.75" hidden="1">
      <c r="A204" s="329" t="s">
        <v>1070</v>
      </c>
      <c r="B204" s="108"/>
      <c r="C204" s="109" t="s">
        <v>892</v>
      </c>
      <c r="D204" s="109" t="s">
        <v>859</v>
      </c>
      <c r="E204" s="109" t="s">
        <v>1071</v>
      </c>
      <c r="F204" s="110"/>
      <c r="G204" s="126">
        <f>SUM(G205)</f>
        <v>0</v>
      </c>
      <c r="H204" s="126">
        <f>SUM(H205)</f>
        <v>0</v>
      </c>
      <c r="I204" s="326" t="e">
        <f aca="true" t="shared" si="4" ref="I204:I267">SUM(H204/G204*100)</f>
        <v>#DIV/0!</v>
      </c>
    </row>
    <row r="205" spans="1:9" s="335" customFormat="1" ht="15" hidden="1">
      <c r="A205" s="124" t="s">
        <v>1055</v>
      </c>
      <c r="B205" s="108"/>
      <c r="C205" s="109" t="s">
        <v>892</v>
      </c>
      <c r="D205" s="109" t="s">
        <v>859</v>
      </c>
      <c r="E205" s="109" t="s">
        <v>1071</v>
      </c>
      <c r="F205" s="110" t="s">
        <v>1056</v>
      </c>
      <c r="G205" s="126"/>
      <c r="H205" s="126"/>
      <c r="I205" s="326" t="e">
        <f t="shared" si="4"/>
        <v>#DIV/0!</v>
      </c>
    </row>
    <row r="206" spans="1:9" s="335" customFormat="1" ht="28.5" hidden="1">
      <c r="A206" s="329" t="s">
        <v>1072</v>
      </c>
      <c r="B206" s="118"/>
      <c r="C206" s="109" t="s">
        <v>892</v>
      </c>
      <c r="D206" s="109" t="s">
        <v>859</v>
      </c>
      <c r="E206" s="109" t="s">
        <v>1073</v>
      </c>
      <c r="F206" s="114"/>
      <c r="G206" s="126">
        <f>SUM(G207)</f>
        <v>0</v>
      </c>
      <c r="H206" s="126">
        <f>SUM(H207)</f>
        <v>0</v>
      </c>
      <c r="I206" s="326" t="e">
        <f t="shared" si="4"/>
        <v>#DIV/0!</v>
      </c>
    </row>
    <row r="207" spans="1:9" s="335" customFormat="1" ht="15" hidden="1">
      <c r="A207" s="124" t="s">
        <v>877</v>
      </c>
      <c r="B207" s="354"/>
      <c r="C207" s="109" t="s">
        <v>892</v>
      </c>
      <c r="D207" s="109" t="s">
        <v>859</v>
      </c>
      <c r="E207" s="109" t="s">
        <v>1073</v>
      </c>
      <c r="F207" s="110" t="s">
        <v>878</v>
      </c>
      <c r="G207" s="126"/>
      <c r="H207" s="126"/>
      <c r="I207" s="326" t="e">
        <f t="shared" si="4"/>
        <v>#DIV/0!</v>
      </c>
    </row>
    <row r="208" spans="1:9" s="335" customFormat="1" ht="15" hidden="1">
      <c r="A208" s="329" t="s">
        <v>1074</v>
      </c>
      <c r="B208" s="108"/>
      <c r="C208" s="109" t="s">
        <v>892</v>
      </c>
      <c r="D208" s="109" t="s">
        <v>859</v>
      </c>
      <c r="E208" s="109" t="s">
        <v>1075</v>
      </c>
      <c r="F208" s="110"/>
      <c r="G208" s="126">
        <f>SUM(G212)+G217+G209</f>
        <v>0</v>
      </c>
      <c r="H208" s="126">
        <f>SUM(H212)+H217+H209</f>
        <v>0</v>
      </c>
      <c r="I208" s="326" t="e">
        <f t="shared" si="4"/>
        <v>#DIV/0!</v>
      </c>
    </row>
    <row r="209" spans="1:9" s="335" customFormat="1" ht="28.5" hidden="1">
      <c r="A209" s="329" t="s">
        <v>1076</v>
      </c>
      <c r="B209" s="108"/>
      <c r="C209" s="109" t="s">
        <v>892</v>
      </c>
      <c r="D209" s="109" t="s">
        <v>859</v>
      </c>
      <c r="E209" s="109" t="s">
        <v>1077</v>
      </c>
      <c r="F209" s="110"/>
      <c r="G209" s="126">
        <f>SUM(G210)</f>
        <v>0</v>
      </c>
      <c r="H209" s="126">
        <f>SUM(H210)</f>
        <v>0</v>
      </c>
      <c r="I209" s="326" t="e">
        <f t="shared" si="4"/>
        <v>#DIV/0!</v>
      </c>
    </row>
    <row r="210" spans="1:9" s="335" customFormat="1" ht="15" hidden="1">
      <c r="A210" s="329" t="s">
        <v>1048</v>
      </c>
      <c r="B210" s="108"/>
      <c r="C210" s="109" t="s">
        <v>892</v>
      </c>
      <c r="D210" s="109" t="s">
        <v>859</v>
      </c>
      <c r="E210" s="109" t="s">
        <v>1077</v>
      </c>
      <c r="F210" s="110" t="s">
        <v>1050</v>
      </c>
      <c r="G210" s="126"/>
      <c r="H210" s="126"/>
      <c r="I210" s="326" t="e">
        <f t="shared" si="4"/>
        <v>#DIV/0!</v>
      </c>
    </row>
    <row r="211" spans="1:9" s="335" customFormat="1" ht="15" hidden="1">
      <c r="A211" s="329"/>
      <c r="B211" s="108"/>
      <c r="C211" s="109"/>
      <c r="D211" s="109"/>
      <c r="E211" s="109"/>
      <c r="F211" s="110"/>
      <c r="G211" s="126"/>
      <c r="H211" s="126"/>
      <c r="I211" s="326" t="e">
        <f t="shared" si="4"/>
        <v>#DIV/0!</v>
      </c>
    </row>
    <row r="212" spans="1:9" s="335" customFormat="1" ht="28.5" hidden="1">
      <c r="A212" s="124" t="s">
        <v>1078</v>
      </c>
      <c r="B212" s="108"/>
      <c r="C212" s="109" t="s">
        <v>892</v>
      </c>
      <c r="D212" s="109" t="s">
        <v>859</v>
      </c>
      <c r="E212" s="109" t="s">
        <v>1079</v>
      </c>
      <c r="F212" s="110"/>
      <c r="G212" s="126">
        <f>SUM(G213+G215)</f>
        <v>0</v>
      </c>
      <c r="H212" s="126">
        <f>SUM(H213+H215)</f>
        <v>0</v>
      </c>
      <c r="I212" s="326" t="e">
        <f t="shared" si="4"/>
        <v>#DIV/0!</v>
      </c>
    </row>
    <row r="213" spans="1:9" s="335" customFormat="1" ht="28.5" hidden="1">
      <c r="A213" s="329" t="s">
        <v>1080</v>
      </c>
      <c r="B213" s="108"/>
      <c r="C213" s="109" t="s">
        <v>892</v>
      </c>
      <c r="D213" s="109" t="s">
        <v>859</v>
      </c>
      <c r="E213" s="109" t="s">
        <v>1081</v>
      </c>
      <c r="F213" s="110"/>
      <c r="G213" s="126">
        <f>SUM(G214)</f>
        <v>0</v>
      </c>
      <c r="H213" s="126">
        <f>SUM(H214)</f>
        <v>0</v>
      </c>
      <c r="I213" s="326" t="e">
        <f t="shared" si="4"/>
        <v>#DIV/0!</v>
      </c>
    </row>
    <row r="214" spans="1:9" s="335" customFormat="1" ht="15" hidden="1">
      <c r="A214" s="151" t="s">
        <v>1048</v>
      </c>
      <c r="B214" s="108"/>
      <c r="C214" s="109" t="s">
        <v>892</v>
      </c>
      <c r="D214" s="109" t="s">
        <v>859</v>
      </c>
      <c r="E214" s="109" t="s">
        <v>1081</v>
      </c>
      <c r="F214" s="110" t="s">
        <v>1050</v>
      </c>
      <c r="G214" s="126"/>
      <c r="H214" s="126"/>
      <c r="I214" s="326" t="e">
        <f t="shared" si="4"/>
        <v>#DIV/0!</v>
      </c>
    </row>
    <row r="215" spans="1:9" s="335" customFormat="1" ht="15" hidden="1">
      <c r="A215" s="151" t="s">
        <v>1082</v>
      </c>
      <c r="B215" s="108"/>
      <c r="C215" s="109" t="s">
        <v>892</v>
      </c>
      <c r="D215" s="109" t="s">
        <v>859</v>
      </c>
      <c r="E215" s="109" t="s">
        <v>1083</v>
      </c>
      <c r="F215" s="110"/>
      <c r="G215" s="126">
        <f>SUM(G216)</f>
        <v>0</v>
      </c>
      <c r="H215" s="126">
        <f>SUM(H216)</f>
        <v>0</v>
      </c>
      <c r="I215" s="326" t="e">
        <f t="shared" si="4"/>
        <v>#DIV/0!</v>
      </c>
    </row>
    <row r="216" spans="1:9" s="335" customFormat="1" ht="15" hidden="1">
      <c r="A216" s="124" t="s">
        <v>877</v>
      </c>
      <c r="B216" s="354"/>
      <c r="C216" s="109" t="s">
        <v>892</v>
      </c>
      <c r="D216" s="109" t="s">
        <v>859</v>
      </c>
      <c r="E216" s="109" t="s">
        <v>1083</v>
      </c>
      <c r="F216" s="110" t="s">
        <v>878</v>
      </c>
      <c r="G216" s="126"/>
      <c r="H216" s="126"/>
      <c r="I216" s="326" t="e">
        <f t="shared" si="4"/>
        <v>#DIV/0!</v>
      </c>
    </row>
    <row r="217" spans="1:9" s="335" customFormat="1" ht="28.5" hidden="1">
      <c r="A217" s="124" t="s">
        <v>1084</v>
      </c>
      <c r="B217" s="354"/>
      <c r="C217" s="109" t="s">
        <v>892</v>
      </c>
      <c r="D217" s="109" t="s">
        <v>859</v>
      </c>
      <c r="E217" s="109" t="s">
        <v>1085</v>
      </c>
      <c r="F217" s="110"/>
      <c r="G217" s="126"/>
      <c r="H217" s="126"/>
      <c r="I217" s="326" t="e">
        <f t="shared" si="4"/>
        <v>#DIV/0!</v>
      </c>
    </row>
    <row r="218" spans="1:9" s="335" customFormat="1" ht="28.5" hidden="1">
      <c r="A218" s="124" t="s">
        <v>1086</v>
      </c>
      <c r="B218" s="354"/>
      <c r="C218" s="109" t="s">
        <v>892</v>
      </c>
      <c r="D218" s="109" t="s">
        <v>859</v>
      </c>
      <c r="E218" s="109" t="s">
        <v>1087</v>
      </c>
      <c r="F218" s="110"/>
      <c r="G218" s="126">
        <f>SUM(G219)</f>
        <v>0</v>
      </c>
      <c r="H218" s="126">
        <f>SUM(H219)</f>
        <v>0</v>
      </c>
      <c r="I218" s="326" t="e">
        <f t="shared" si="4"/>
        <v>#DIV/0!</v>
      </c>
    </row>
    <row r="219" spans="1:9" s="335" customFormat="1" ht="15" hidden="1">
      <c r="A219" s="124" t="s">
        <v>1055</v>
      </c>
      <c r="B219" s="354"/>
      <c r="C219" s="109" t="s">
        <v>892</v>
      </c>
      <c r="D219" s="109" t="s">
        <v>859</v>
      </c>
      <c r="E219" s="109" t="s">
        <v>1087</v>
      </c>
      <c r="F219" s="110" t="s">
        <v>1056</v>
      </c>
      <c r="G219" s="126"/>
      <c r="H219" s="126"/>
      <c r="I219" s="326" t="e">
        <f t="shared" si="4"/>
        <v>#DIV/0!</v>
      </c>
    </row>
    <row r="220" spans="1:9" s="335" customFormat="1" ht="28.5" hidden="1">
      <c r="A220" s="124" t="s">
        <v>1088</v>
      </c>
      <c r="B220" s="354"/>
      <c r="C220" s="109" t="s">
        <v>892</v>
      </c>
      <c r="D220" s="109" t="s">
        <v>859</v>
      </c>
      <c r="E220" s="109" t="s">
        <v>1089</v>
      </c>
      <c r="F220" s="110"/>
      <c r="G220" s="126">
        <f>SUM(G221)</f>
        <v>0</v>
      </c>
      <c r="H220" s="126">
        <f>SUM(H221)</f>
        <v>0</v>
      </c>
      <c r="I220" s="326" t="e">
        <f t="shared" si="4"/>
        <v>#DIV/0!</v>
      </c>
    </row>
    <row r="221" spans="1:9" s="335" customFormat="1" ht="15" hidden="1">
      <c r="A221" s="124" t="s">
        <v>1055</v>
      </c>
      <c r="B221" s="354"/>
      <c r="C221" s="109" t="s">
        <v>892</v>
      </c>
      <c r="D221" s="109" t="s">
        <v>859</v>
      </c>
      <c r="E221" s="109" t="s">
        <v>1089</v>
      </c>
      <c r="F221" s="110" t="s">
        <v>1056</v>
      </c>
      <c r="G221" s="126"/>
      <c r="H221" s="126"/>
      <c r="I221" s="326" t="e">
        <f t="shared" si="4"/>
        <v>#DIV/0!</v>
      </c>
    </row>
    <row r="222" spans="1:9" s="349" customFormat="1" ht="15" hidden="1">
      <c r="A222" s="124" t="s">
        <v>1068</v>
      </c>
      <c r="B222" s="354"/>
      <c r="C222" s="109" t="s">
        <v>892</v>
      </c>
      <c r="D222" s="109" t="s">
        <v>859</v>
      </c>
      <c r="E222" s="109" t="s">
        <v>1069</v>
      </c>
      <c r="F222" s="110"/>
      <c r="G222" s="126">
        <f>SUM(G223)</f>
        <v>0</v>
      </c>
      <c r="H222" s="126">
        <f>SUM(H223)</f>
        <v>0</v>
      </c>
      <c r="I222" s="326" t="e">
        <f t="shared" si="4"/>
        <v>#DIV/0!</v>
      </c>
    </row>
    <row r="223" spans="1:9" s="349" customFormat="1" ht="28.5" hidden="1">
      <c r="A223" s="124" t="s">
        <v>1090</v>
      </c>
      <c r="B223" s="354"/>
      <c r="C223" s="109" t="s">
        <v>892</v>
      </c>
      <c r="D223" s="109" t="s">
        <v>859</v>
      </c>
      <c r="E223" s="109" t="s">
        <v>1073</v>
      </c>
      <c r="F223" s="110"/>
      <c r="G223" s="126">
        <f>SUM(G224)</f>
        <v>0</v>
      </c>
      <c r="H223" s="126">
        <f>SUM(H224)</f>
        <v>0</v>
      </c>
      <c r="I223" s="326" t="e">
        <f t="shared" si="4"/>
        <v>#DIV/0!</v>
      </c>
    </row>
    <row r="224" spans="1:9" ht="15" hidden="1">
      <c r="A224" s="124" t="s">
        <v>877</v>
      </c>
      <c r="B224" s="354"/>
      <c r="C224" s="109" t="s">
        <v>892</v>
      </c>
      <c r="D224" s="109" t="s">
        <v>859</v>
      </c>
      <c r="E224" s="109" t="s">
        <v>1073</v>
      </c>
      <c r="F224" s="110" t="s">
        <v>878</v>
      </c>
      <c r="G224" s="126"/>
      <c r="H224" s="126"/>
      <c r="I224" s="326" t="e">
        <f t="shared" si="4"/>
        <v>#DIV/0!</v>
      </c>
    </row>
    <row r="225" spans="1:9" ht="15" hidden="1">
      <c r="A225" s="127" t="s">
        <v>1091</v>
      </c>
      <c r="B225" s="108"/>
      <c r="C225" s="109" t="s">
        <v>892</v>
      </c>
      <c r="D225" s="109" t="s">
        <v>859</v>
      </c>
      <c r="E225" s="109" t="s">
        <v>975</v>
      </c>
      <c r="F225" s="110"/>
      <c r="G225" s="126">
        <f>SUM(G226+G229)+G233</f>
        <v>0</v>
      </c>
      <c r="H225" s="126">
        <f>SUM(H226+H229)+H233</f>
        <v>0</v>
      </c>
      <c r="I225" s="326" t="e">
        <f t="shared" si="4"/>
        <v>#DIV/0!</v>
      </c>
    </row>
    <row r="226" spans="1:9" s="335" customFormat="1" ht="42.75" hidden="1">
      <c r="A226" s="127" t="s">
        <v>1092</v>
      </c>
      <c r="B226" s="108"/>
      <c r="C226" s="109" t="s">
        <v>892</v>
      </c>
      <c r="D226" s="109" t="s">
        <v>859</v>
      </c>
      <c r="E226" s="109" t="s">
        <v>1093</v>
      </c>
      <c r="F226" s="110"/>
      <c r="G226" s="328">
        <f>SUM(G227)</f>
        <v>0</v>
      </c>
      <c r="H226" s="328">
        <f>SUM(H227)</f>
        <v>0</v>
      </c>
      <c r="I226" s="326" t="e">
        <f t="shared" si="4"/>
        <v>#DIV/0!</v>
      </c>
    </row>
    <row r="227" spans="1:9" s="335" customFormat="1" ht="15" hidden="1">
      <c r="A227" s="151" t="s">
        <v>1055</v>
      </c>
      <c r="B227" s="108"/>
      <c r="C227" s="109" t="s">
        <v>892</v>
      </c>
      <c r="D227" s="109" t="s">
        <v>859</v>
      </c>
      <c r="E227" s="109" t="s">
        <v>1093</v>
      </c>
      <c r="F227" s="110" t="s">
        <v>1056</v>
      </c>
      <c r="G227" s="328"/>
      <c r="H227" s="328"/>
      <c r="I227" s="326" t="e">
        <f t="shared" si="4"/>
        <v>#DIV/0!</v>
      </c>
    </row>
    <row r="228" spans="1:9" s="335" customFormat="1" ht="15" hidden="1">
      <c r="A228" s="127" t="s">
        <v>1094</v>
      </c>
      <c r="B228" s="108"/>
      <c r="C228" s="109" t="s">
        <v>892</v>
      </c>
      <c r="D228" s="109" t="s">
        <v>859</v>
      </c>
      <c r="E228" s="109" t="s">
        <v>1095</v>
      </c>
      <c r="F228" s="110" t="s">
        <v>878</v>
      </c>
      <c r="G228" s="126"/>
      <c r="H228" s="126"/>
      <c r="I228" s="326" t="e">
        <f t="shared" si="4"/>
        <v>#DIV/0!</v>
      </c>
    </row>
    <row r="229" spans="1:9" ht="15" hidden="1">
      <c r="A229" s="127" t="s">
        <v>1048</v>
      </c>
      <c r="B229" s="108"/>
      <c r="C229" s="109" t="s">
        <v>892</v>
      </c>
      <c r="D229" s="109" t="s">
        <v>859</v>
      </c>
      <c r="E229" s="109" t="s">
        <v>975</v>
      </c>
      <c r="F229" s="110" t="s">
        <v>1050</v>
      </c>
      <c r="G229" s="126">
        <f>SUM(G230)</f>
        <v>0</v>
      </c>
      <c r="H229" s="126">
        <f>SUM(H230)</f>
        <v>0</v>
      </c>
      <c r="I229" s="326" t="e">
        <f t="shared" si="4"/>
        <v>#DIV/0!</v>
      </c>
    </row>
    <row r="230" spans="1:9" ht="28.5" hidden="1">
      <c r="A230" s="151" t="s">
        <v>1096</v>
      </c>
      <c r="B230" s="108"/>
      <c r="C230" s="109" t="s">
        <v>892</v>
      </c>
      <c r="D230" s="109" t="s">
        <v>859</v>
      </c>
      <c r="E230" s="109" t="s">
        <v>1097</v>
      </c>
      <c r="F230" s="110" t="s">
        <v>1050</v>
      </c>
      <c r="G230" s="126">
        <f>SUM(G232)</f>
        <v>0</v>
      </c>
      <c r="H230" s="126">
        <f>SUM(H232)</f>
        <v>0</v>
      </c>
      <c r="I230" s="326" t="e">
        <f t="shared" si="4"/>
        <v>#DIV/0!</v>
      </c>
    </row>
    <row r="231" spans="1:9" ht="28.5" hidden="1">
      <c r="A231" s="151" t="s">
        <v>1098</v>
      </c>
      <c r="B231" s="108"/>
      <c r="C231" s="109"/>
      <c r="D231" s="109"/>
      <c r="E231" s="109"/>
      <c r="F231" s="110"/>
      <c r="G231" s="126"/>
      <c r="H231" s="126"/>
      <c r="I231" s="326" t="e">
        <f t="shared" si="4"/>
        <v>#DIV/0!</v>
      </c>
    </row>
    <row r="232" spans="1:9" ht="28.5" hidden="1">
      <c r="A232" s="329" t="s">
        <v>1080</v>
      </c>
      <c r="B232" s="108"/>
      <c r="C232" s="109" t="s">
        <v>892</v>
      </c>
      <c r="D232" s="109" t="s">
        <v>859</v>
      </c>
      <c r="E232" s="109" t="s">
        <v>1099</v>
      </c>
      <c r="F232" s="110" t="s">
        <v>1050</v>
      </c>
      <c r="G232" s="126"/>
      <c r="H232" s="126"/>
      <c r="I232" s="326" t="e">
        <f t="shared" si="4"/>
        <v>#DIV/0!</v>
      </c>
    </row>
    <row r="233" spans="1:9" ht="28.5" hidden="1">
      <c r="A233" s="124" t="s">
        <v>1100</v>
      </c>
      <c r="B233" s="108"/>
      <c r="C233" s="109" t="s">
        <v>892</v>
      </c>
      <c r="D233" s="109" t="s">
        <v>859</v>
      </c>
      <c r="E233" s="109" t="s">
        <v>1032</v>
      </c>
      <c r="F233" s="110"/>
      <c r="G233" s="126">
        <f>SUM(G234)</f>
        <v>0</v>
      </c>
      <c r="H233" s="126">
        <f>SUM(H234)</f>
        <v>0</v>
      </c>
      <c r="I233" s="326" t="e">
        <f t="shared" si="4"/>
        <v>#DIV/0!</v>
      </c>
    </row>
    <row r="234" spans="1:9" ht="15" hidden="1">
      <c r="A234" s="127" t="s">
        <v>1048</v>
      </c>
      <c r="B234" s="108"/>
      <c r="C234" s="109" t="s">
        <v>892</v>
      </c>
      <c r="D234" s="109" t="s">
        <v>859</v>
      </c>
      <c r="E234" s="109" t="s">
        <v>1032</v>
      </c>
      <c r="F234" s="110" t="s">
        <v>1050</v>
      </c>
      <c r="G234" s="126"/>
      <c r="H234" s="126"/>
      <c r="I234" s="326" t="e">
        <f t="shared" si="4"/>
        <v>#DIV/0!</v>
      </c>
    </row>
    <row r="235" spans="1:9" ht="15">
      <c r="A235" s="127" t="s">
        <v>1045</v>
      </c>
      <c r="B235" s="108"/>
      <c r="C235" s="109" t="s">
        <v>892</v>
      </c>
      <c r="D235" s="109" t="s">
        <v>859</v>
      </c>
      <c r="E235" s="109" t="s">
        <v>1046</v>
      </c>
      <c r="F235" s="110"/>
      <c r="G235" s="126">
        <f>SUM(G236)</f>
        <v>1500</v>
      </c>
      <c r="H235" s="126">
        <f>SUM(H236)</f>
        <v>1500</v>
      </c>
      <c r="I235" s="326">
        <f t="shared" si="4"/>
        <v>100</v>
      </c>
    </row>
    <row r="236" spans="1:9" ht="30" customHeight="1">
      <c r="A236" s="175" t="s">
        <v>934</v>
      </c>
      <c r="B236" s="108"/>
      <c r="C236" s="109" t="s">
        <v>892</v>
      </c>
      <c r="D236" s="109" t="s">
        <v>859</v>
      </c>
      <c r="E236" s="109" t="s">
        <v>1046</v>
      </c>
      <c r="F236" s="110" t="s">
        <v>935</v>
      </c>
      <c r="G236" s="126">
        <v>1500</v>
      </c>
      <c r="H236" s="126">
        <v>1500</v>
      </c>
      <c r="I236" s="326">
        <f t="shared" si="4"/>
        <v>100</v>
      </c>
    </row>
    <row r="237" spans="1:9" ht="28.5" hidden="1">
      <c r="A237" s="127" t="s">
        <v>1039</v>
      </c>
      <c r="B237" s="108"/>
      <c r="C237" s="109" t="s">
        <v>892</v>
      </c>
      <c r="D237" s="109" t="s">
        <v>859</v>
      </c>
      <c r="E237" s="109" t="s">
        <v>1047</v>
      </c>
      <c r="F237" s="110"/>
      <c r="G237" s="126">
        <f>SUM(G238)</f>
        <v>0</v>
      </c>
      <c r="H237" s="126">
        <f>SUM(H238)</f>
        <v>0</v>
      </c>
      <c r="I237" s="326" t="e">
        <f t="shared" si="4"/>
        <v>#DIV/0!</v>
      </c>
    </row>
    <row r="238" spans="1:9" ht="28.5" hidden="1">
      <c r="A238" s="116" t="s">
        <v>1041</v>
      </c>
      <c r="B238" s="108"/>
      <c r="C238" s="109" t="s">
        <v>892</v>
      </c>
      <c r="D238" s="109" t="s">
        <v>859</v>
      </c>
      <c r="E238" s="109" t="s">
        <v>1047</v>
      </c>
      <c r="F238" s="110" t="s">
        <v>1042</v>
      </c>
      <c r="G238" s="126"/>
      <c r="H238" s="126"/>
      <c r="I238" s="326" t="e">
        <f t="shared" si="4"/>
        <v>#DIV/0!</v>
      </c>
    </row>
    <row r="239" spans="1:9" ht="15">
      <c r="A239" s="151" t="s">
        <v>1101</v>
      </c>
      <c r="B239" s="130"/>
      <c r="C239" s="131" t="s">
        <v>892</v>
      </c>
      <c r="D239" s="131" t="s">
        <v>861</v>
      </c>
      <c r="E239" s="131"/>
      <c r="F239" s="135"/>
      <c r="G239" s="153">
        <f>G245+G249+G240</f>
        <v>61522.600000000006</v>
      </c>
      <c r="H239" s="153">
        <f>H245+H249+H240</f>
        <v>55411.90000000001</v>
      </c>
      <c r="I239" s="326">
        <f t="shared" si="4"/>
        <v>90.0675524116341</v>
      </c>
    </row>
    <row r="240" spans="1:9" s="196" customFormat="1" ht="15.75">
      <c r="A240" s="145" t="s">
        <v>1102</v>
      </c>
      <c r="B240" s="195"/>
      <c r="C240" s="131" t="s">
        <v>892</v>
      </c>
      <c r="D240" s="131" t="s">
        <v>861</v>
      </c>
      <c r="E240" s="119" t="s">
        <v>1103</v>
      </c>
      <c r="F240" s="114"/>
      <c r="G240" s="133">
        <f>SUM(G241)</f>
        <v>8000</v>
      </c>
      <c r="H240" s="133">
        <f>SUM(H241)</f>
        <v>1889.3</v>
      </c>
      <c r="I240" s="326">
        <f t="shared" si="4"/>
        <v>23.61625</v>
      </c>
    </row>
    <row r="241" spans="1:9" s="196" customFormat="1" ht="42.75">
      <c r="A241" s="116" t="s">
        <v>1104</v>
      </c>
      <c r="B241" s="195"/>
      <c r="C241" s="131" t="s">
        <v>892</v>
      </c>
      <c r="D241" s="131" t="s">
        <v>861</v>
      </c>
      <c r="E241" s="119" t="s">
        <v>1105</v>
      </c>
      <c r="F241" s="114"/>
      <c r="G241" s="133">
        <f>SUM(G242)</f>
        <v>8000</v>
      </c>
      <c r="H241" s="133">
        <f>SUM(H242)</f>
        <v>1889.3</v>
      </c>
      <c r="I241" s="326">
        <f t="shared" si="4"/>
        <v>23.61625</v>
      </c>
    </row>
    <row r="242" spans="1:9" s="196" customFormat="1" ht="15.75">
      <c r="A242" s="120" t="s">
        <v>1106</v>
      </c>
      <c r="B242" s="197"/>
      <c r="C242" s="131" t="s">
        <v>892</v>
      </c>
      <c r="D242" s="131" t="s">
        <v>861</v>
      </c>
      <c r="E242" s="119" t="s">
        <v>1107</v>
      </c>
      <c r="F242" s="110"/>
      <c r="G242" s="133">
        <f>SUM(G243:G244)</f>
        <v>8000</v>
      </c>
      <c r="H242" s="133">
        <f>SUM(H243:H244)</f>
        <v>1889.3</v>
      </c>
      <c r="I242" s="326">
        <f t="shared" si="4"/>
        <v>23.61625</v>
      </c>
    </row>
    <row r="243" spans="1:9" s="196" customFormat="1" ht="15.75">
      <c r="A243" s="198" t="s">
        <v>873</v>
      </c>
      <c r="B243" s="197"/>
      <c r="C243" s="131" t="s">
        <v>892</v>
      </c>
      <c r="D243" s="131" t="s">
        <v>861</v>
      </c>
      <c r="E243" s="119" t="s">
        <v>1107</v>
      </c>
      <c r="F243" s="110" t="s">
        <v>874</v>
      </c>
      <c r="G243" s="133">
        <v>6110.7</v>
      </c>
      <c r="H243" s="133"/>
      <c r="I243" s="326">
        <f t="shared" si="4"/>
        <v>0</v>
      </c>
    </row>
    <row r="244" spans="1:9" s="196" customFormat="1" ht="28.5">
      <c r="A244" s="192" t="s">
        <v>1108</v>
      </c>
      <c r="B244" s="197"/>
      <c r="C244" s="131" t="s">
        <v>892</v>
      </c>
      <c r="D244" s="131" t="s">
        <v>861</v>
      </c>
      <c r="E244" s="119" t="s">
        <v>1107</v>
      </c>
      <c r="F244" s="110" t="s">
        <v>1042</v>
      </c>
      <c r="G244" s="111">
        <v>1889.3</v>
      </c>
      <c r="H244" s="111">
        <v>1889.3</v>
      </c>
      <c r="I244" s="326">
        <f t="shared" si="4"/>
        <v>100</v>
      </c>
    </row>
    <row r="245" spans="1:9" ht="15">
      <c r="A245" s="151" t="s">
        <v>1109</v>
      </c>
      <c r="B245" s="130"/>
      <c r="C245" s="131" t="s">
        <v>892</v>
      </c>
      <c r="D245" s="131" t="s">
        <v>861</v>
      </c>
      <c r="E245" s="131" t="s">
        <v>1110</v>
      </c>
      <c r="F245" s="135"/>
      <c r="G245" s="153">
        <f>G246</f>
        <v>20341.2</v>
      </c>
      <c r="H245" s="153">
        <f>H246</f>
        <v>20341.2</v>
      </c>
      <c r="I245" s="326">
        <f t="shared" si="4"/>
        <v>100</v>
      </c>
    </row>
    <row r="246" spans="1:9" ht="15">
      <c r="A246" s="151" t="s">
        <v>1111</v>
      </c>
      <c r="B246" s="130"/>
      <c r="C246" s="131" t="s">
        <v>892</v>
      </c>
      <c r="D246" s="131" t="s">
        <v>861</v>
      </c>
      <c r="E246" s="131" t="s">
        <v>1112</v>
      </c>
      <c r="F246" s="135"/>
      <c r="G246" s="153">
        <f>SUM(G247)+G248</f>
        <v>20341.2</v>
      </c>
      <c r="H246" s="153">
        <f>SUM(H247)+H248</f>
        <v>20341.2</v>
      </c>
      <c r="I246" s="326">
        <f t="shared" si="4"/>
        <v>100</v>
      </c>
    </row>
    <row r="247" spans="1:9" ht="15">
      <c r="A247" s="151" t="s">
        <v>873</v>
      </c>
      <c r="B247" s="130"/>
      <c r="C247" s="131" t="s">
        <v>892</v>
      </c>
      <c r="D247" s="131" t="s">
        <v>861</v>
      </c>
      <c r="E247" s="131" t="s">
        <v>1112</v>
      </c>
      <c r="F247" s="135" t="s">
        <v>874</v>
      </c>
      <c r="G247" s="153">
        <f>4067.8+6462.4</f>
        <v>10530.2</v>
      </c>
      <c r="H247" s="153">
        <f>4067.8+6462.4</f>
        <v>10530.2</v>
      </c>
      <c r="I247" s="326">
        <f t="shared" si="4"/>
        <v>100</v>
      </c>
    </row>
    <row r="248" spans="1:9" ht="28.5">
      <c r="A248" s="127" t="s">
        <v>1108</v>
      </c>
      <c r="B248" s="118"/>
      <c r="C248" s="131" t="s">
        <v>892</v>
      </c>
      <c r="D248" s="131" t="s">
        <v>861</v>
      </c>
      <c r="E248" s="131" t="s">
        <v>1112</v>
      </c>
      <c r="F248" s="114" t="s">
        <v>1042</v>
      </c>
      <c r="G248" s="153">
        <v>9811</v>
      </c>
      <c r="H248" s="153">
        <v>9811</v>
      </c>
      <c r="I248" s="326">
        <f t="shared" si="4"/>
        <v>100</v>
      </c>
    </row>
    <row r="249" spans="1:9" ht="15">
      <c r="A249" s="175" t="s">
        <v>1115</v>
      </c>
      <c r="B249" s="108"/>
      <c r="C249" s="109" t="s">
        <v>892</v>
      </c>
      <c r="D249" s="109" t="s">
        <v>861</v>
      </c>
      <c r="E249" s="109" t="s">
        <v>975</v>
      </c>
      <c r="F249" s="110"/>
      <c r="G249" s="201">
        <f>SUM(G250)+G254+G252</f>
        <v>33181.4</v>
      </c>
      <c r="H249" s="201">
        <f>SUM(H250)+H254+H252</f>
        <v>33181.4</v>
      </c>
      <c r="I249" s="326">
        <f t="shared" si="4"/>
        <v>100</v>
      </c>
    </row>
    <row r="250" spans="1:9" ht="42.75">
      <c r="A250" s="355" t="s">
        <v>1116</v>
      </c>
      <c r="B250" s="108"/>
      <c r="C250" s="109" t="s">
        <v>892</v>
      </c>
      <c r="D250" s="109" t="s">
        <v>861</v>
      </c>
      <c r="E250" s="109" t="s">
        <v>1117</v>
      </c>
      <c r="F250" s="204"/>
      <c r="G250" s="201">
        <f>SUM(G251:G251)</f>
        <v>16.4</v>
      </c>
      <c r="H250" s="201">
        <f>SUM(H251:H251)</f>
        <v>16.4</v>
      </c>
      <c r="I250" s="326">
        <f t="shared" si="4"/>
        <v>100</v>
      </c>
    </row>
    <row r="251" spans="1:9" ht="15">
      <c r="A251" s="151" t="s">
        <v>873</v>
      </c>
      <c r="B251" s="108"/>
      <c r="C251" s="109" t="s">
        <v>892</v>
      </c>
      <c r="D251" s="109" t="s">
        <v>861</v>
      </c>
      <c r="E251" s="109" t="s">
        <v>1117</v>
      </c>
      <c r="F251" s="204" t="s">
        <v>874</v>
      </c>
      <c r="G251" s="201">
        <v>16.4</v>
      </c>
      <c r="H251" s="201">
        <v>16.4</v>
      </c>
      <c r="I251" s="326">
        <f t="shared" si="4"/>
        <v>100</v>
      </c>
    </row>
    <row r="252" spans="1:9" ht="28.5">
      <c r="A252" s="151" t="s">
        <v>1118</v>
      </c>
      <c r="B252" s="108"/>
      <c r="C252" s="109" t="s">
        <v>892</v>
      </c>
      <c r="D252" s="109" t="s">
        <v>861</v>
      </c>
      <c r="E252" s="109" t="s">
        <v>1119</v>
      </c>
      <c r="F252" s="204"/>
      <c r="G252" s="201">
        <f>SUM(G253)</f>
        <v>33059</v>
      </c>
      <c r="H252" s="201">
        <f>SUM(H253)</f>
        <v>33059</v>
      </c>
      <c r="I252" s="326">
        <f t="shared" si="4"/>
        <v>100</v>
      </c>
    </row>
    <row r="253" spans="1:9" ht="15">
      <c r="A253" s="151" t="s">
        <v>912</v>
      </c>
      <c r="B253" s="108"/>
      <c r="C253" s="109" t="s">
        <v>892</v>
      </c>
      <c r="D253" s="109" t="s">
        <v>861</v>
      </c>
      <c r="E253" s="109" t="s">
        <v>1119</v>
      </c>
      <c r="F253" s="204" t="s">
        <v>913</v>
      </c>
      <c r="G253" s="201">
        <f>11059+22000</f>
        <v>33059</v>
      </c>
      <c r="H253" s="201">
        <f>11059+22000</f>
        <v>33059</v>
      </c>
      <c r="I253" s="326">
        <f t="shared" si="4"/>
        <v>100</v>
      </c>
    </row>
    <row r="254" spans="1:9" ht="42.75">
      <c r="A254" s="151" t="s">
        <v>1120</v>
      </c>
      <c r="B254" s="118"/>
      <c r="C254" s="109" t="s">
        <v>892</v>
      </c>
      <c r="D254" s="109" t="s">
        <v>861</v>
      </c>
      <c r="E254" s="119" t="s">
        <v>1121</v>
      </c>
      <c r="F254" s="114"/>
      <c r="G254" s="153">
        <f>G255</f>
        <v>106</v>
      </c>
      <c r="H254" s="153">
        <f>H255</f>
        <v>106</v>
      </c>
      <c r="I254" s="326">
        <f t="shared" si="4"/>
        <v>100</v>
      </c>
    </row>
    <row r="255" spans="1:9" ht="28.5">
      <c r="A255" s="151" t="s">
        <v>1122</v>
      </c>
      <c r="B255" s="118"/>
      <c r="C255" s="109" t="s">
        <v>892</v>
      </c>
      <c r="D255" s="109" t="s">
        <v>861</v>
      </c>
      <c r="E255" s="119" t="s">
        <v>1121</v>
      </c>
      <c r="F255" s="114" t="s">
        <v>1042</v>
      </c>
      <c r="G255" s="153">
        <v>106</v>
      </c>
      <c r="H255" s="153">
        <v>106</v>
      </c>
      <c r="I255" s="326">
        <f t="shared" si="4"/>
        <v>100</v>
      </c>
    </row>
    <row r="256" spans="1:9" ht="15">
      <c r="A256" s="151" t="s">
        <v>1123</v>
      </c>
      <c r="B256" s="130"/>
      <c r="C256" s="131" t="s">
        <v>892</v>
      </c>
      <c r="D256" s="131" t="s">
        <v>869</v>
      </c>
      <c r="E256" s="131"/>
      <c r="F256" s="135"/>
      <c r="G256" s="153">
        <f>G257+G268</f>
        <v>77346.9</v>
      </c>
      <c r="H256" s="153">
        <f>H257+H268</f>
        <v>77200.5</v>
      </c>
      <c r="I256" s="326">
        <f t="shared" si="4"/>
        <v>99.81072286025685</v>
      </c>
    </row>
    <row r="257" spans="1:9" s="356" customFormat="1" ht="15">
      <c r="A257" s="151" t="s">
        <v>1123</v>
      </c>
      <c r="B257" s="118"/>
      <c r="C257" s="131" t="s">
        <v>892</v>
      </c>
      <c r="D257" s="131" t="s">
        <v>869</v>
      </c>
      <c r="E257" s="119" t="s">
        <v>1124</v>
      </c>
      <c r="F257" s="114"/>
      <c r="G257" s="153">
        <f>G258+G262+G266+G260</f>
        <v>76994.4</v>
      </c>
      <c r="H257" s="153">
        <f>H258+H262+H266+H260</f>
        <v>76848</v>
      </c>
      <c r="I257" s="326">
        <f t="shared" si="4"/>
        <v>99.8098563012375</v>
      </c>
    </row>
    <row r="258" spans="1:9" s="196" customFormat="1" ht="15.75">
      <c r="A258" s="346" t="s">
        <v>1125</v>
      </c>
      <c r="B258" s="118"/>
      <c r="C258" s="131" t="s">
        <v>892</v>
      </c>
      <c r="D258" s="131" t="s">
        <v>869</v>
      </c>
      <c r="E258" s="119" t="s">
        <v>1126</v>
      </c>
      <c r="F258" s="114"/>
      <c r="G258" s="153">
        <f>SUM(G259)</f>
        <v>55011.1</v>
      </c>
      <c r="H258" s="153">
        <f>SUM(H259)</f>
        <v>54863.3</v>
      </c>
      <c r="I258" s="326">
        <f t="shared" si="4"/>
        <v>99.73132695037911</v>
      </c>
    </row>
    <row r="259" spans="1:9" s="196" customFormat="1" ht="15.75">
      <c r="A259" s="151" t="s">
        <v>873</v>
      </c>
      <c r="B259" s="118"/>
      <c r="C259" s="131" t="s">
        <v>892</v>
      </c>
      <c r="D259" s="131" t="s">
        <v>869</v>
      </c>
      <c r="E259" s="119" t="s">
        <v>1126</v>
      </c>
      <c r="F259" s="114" t="s">
        <v>874</v>
      </c>
      <c r="G259" s="153">
        <v>55011.1</v>
      </c>
      <c r="H259" s="153">
        <v>54863.3</v>
      </c>
      <c r="I259" s="326">
        <f t="shared" si="4"/>
        <v>99.73132695037911</v>
      </c>
    </row>
    <row r="260" spans="1:9" s="196" customFormat="1" ht="15.75">
      <c r="A260" s="127" t="s">
        <v>1127</v>
      </c>
      <c r="B260" s="108"/>
      <c r="C260" s="168" t="s">
        <v>892</v>
      </c>
      <c r="D260" s="168" t="s">
        <v>869</v>
      </c>
      <c r="E260" s="109" t="s">
        <v>1128</v>
      </c>
      <c r="F260" s="114"/>
      <c r="G260" s="153">
        <f>SUM(G261)</f>
        <v>664.9</v>
      </c>
      <c r="H260" s="153">
        <f>SUM(H261)</f>
        <v>664.9</v>
      </c>
      <c r="I260" s="326">
        <f t="shared" si="4"/>
        <v>100</v>
      </c>
    </row>
    <row r="261" spans="1:9" s="196" customFormat="1" ht="15.75">
      <c r="A261" s="151" t="s">
        <v>873</v>
      </c>
      <c r="B261" s="118"/>
      <c r="C261" s="131" t="s">
        <v>892</v>
      </c>
      <c r="D261" s="131" t="s">
        <v>869</v>
      </c>
      <c r="E261" s="109" t="s">
        <v>1128</v>
      </c>
      <c r="F261" s="114" t="s">
        <v>874</v>
      </c>
      <c r="G261" s="153">
        <v>664.9</v>
      </c>
      <c r="H261" s="153">
        <v>664.9</v>
      </c>
      <c r="I261" s="326">
        <f t="shared" si="4"/>
        <v>100</v>
      </c>
    </row>
    <row r="262" spans="1:9" s="196" customFormat="1" ht="28.5">
      <c r="A262" s="151" t="s">
        <v>1129</v>
      </c>
      <c r="B262" s="118"/>
      <c r="C262" s="131" t="s">
        <v>892</v>
      </c>
      <c r="D262" s="131" t="s">
        <v>869</v>
      </c>
      <c r="E262" s="119" t="s">
        <v>1130</v>
      </c>
      <c r="F262" s="114"/>
      <c r="G262" s="153">
        <f>G263</f>
        <v>21120</v>
      </c>
      <c r="H262" s="153">
        <f>H263</f>
        <v>21122</v>
      </c>
      <c r="I262" s="326">
        <f t="shared" si="4"/>
        <v>100.00946969696969</v>
      </c>
    </row>
    <row r="263" spans="1:9" s="196" customFormat="1" ht="15.75">
      <c r="A263" s="151" t="s">
        <v>873</v>
      </c>
      <c r="B263" s="118"/>
      <c r="C263" s="131" t="s">
        <v>892</v>
      </c>
      <c r="D263" s="131" t="s">
        <v>869</v>
      </c>
      <c r="E263" s="119" t="s">
        <v>1130</v>
      </c>
      <c r="F263" s="114" t="s">
        <v>874</v>
      </c>
      <c r="G263" s="153">
        <f>21071.9+48.1</f>
        <v>21120</v>
      </c>
      <c r="H263" s="153">
        <v>21122</v>
      </c>
      <c r="I263" s="326">
        <f t="shared" si="4"/>
        <v>100.00946969696969</v>
      </c>
    </row>
    <row r="264" spans="1:9" s="196" customFormat="1" ht="15.75" hidden="1">
      <c r="A264" s="151" t="s">
        <v>960</v>
      </c>
      <c r="B264" s="118"/>
      <c r="C264" s="131" t="s">
        <v>892</v>
      </c>
      <c r="D264" s="131" t="s">
        <v>869</v>
      </c>
      <c r="E264" s="119" t="s">
        <v>1130</v>
      </c>
      <c r="F264" s="114" t="s">
        <v>961</v>
      </c>
      <c r="G264" s="153"/>
      <c r="H264" s="153"/>
      <c r="I264" s="326" t="e">
        <f t="shared" si="4"/>
        <v>#DIV/0!</v>
      </c>
    </row>
    <row r="265" spans="1:9" s="196" customFormat="1" ht="15.75" hidden="1">
      <c r="A265" s="151" t="s">
        <v>962</v>
      </c>
      <c r="B265" s="118"/>
      <c r="C265" s="131" t="s">
        <v>892</v>
      </c>
      <c r="D265" s="131" t="s">
        <v>869</v>
      </c>
      <c r="E265" s="119" t="s">
        <v>1130</v>
      </c>
      <c r="F265" s="114" t="s">
        <v>963</v>
      </c>
      <c r="G265" s="153"/>
      <c r="H265" s="153"/>
      <c r="I265" s="326" t="e">
        <f t="shared" si="4"/>
        <v>#DIV/0!</v>
      </c>
    </row>
    <row r="266" spans="1:9" s="196" customFormat="1" ht="42.75">
      <c r="A266" s="175" t="s">
        <v>1131</v>
      </c>
      <c r="B266" s="147"/>
      <c r="C266" s="148" t="s">
        <v>892</v>
      </c>
      <c r="D266" s="148" t="s">
        <v>869</v>
      </c>
      <c r="E266" s="159" t="s">
        <v>1132</v>
      </c>
      <c r="F266" s="149"/>
      <c r="G266" s="179">
        <f>SUM(G267)</f>
        <v>198.4</v>
      </c>
      <c r="H266" s="179">
        <f>SUM(H267)</f>
        <v>197.8</v>
      </c>
      <c r="I266" s="326">
        <f t="shared" si="4"/>
        <v>99.69758064516128</v>
      </c>
    </row>
    <row r="267" spans="1:9" s="196" customFormat="1" ht="15.75">
      <c r="A267" s="151" t="s">
        <v>873</v>
      </c>
      <c r="B267" s="118"/>
      <c r="C267" s="131" t="s">
        <v>892</v>
      </c>
      <c r="D267" s="131" t="s">
        <v>869</v>
      </c>
      <c r="E267" s="159" t="s">
        <v>1132</v>
      </c>
      <c r="F267" s="114" t="s">
        <v>874</v>
      </c>
      <c r="G267" s="153">
        <v>198.4</v>
      </c>
      <c r="H267" s="153">
        <v>197.8</v>
      </c>
      <c r="I267" s="326">
        <f t="shared" si="4"/>
        <v>99.69758064516128</v>
      </c>
    </row>
    <row r="268" spans="1:9" s="196" customFormat="1" ht="15.75">
      <c r="A268" s="175" t="s">
        <v>1115</v>
      </c>
      <c r="B268" s="108"/>
      <c r="C268" s="168" t="s">
        <v>892</v>
      </c>
      <c r="D268" s="168" t="s">
        <v>869</v>
      </c>
      <c r="E268" s="109" t="s">
        <v>975</v>
      </c>
      <c r="F268" s="114"/>
      <c r="G268" s="153">
        <f>SUM(G269)+G271</f>
        <v>352.5</v>
      </c>
      <c r="H268" s="153">
        <f>SUM(H269)+H271</f>
        <v>352.5</v>
      </c>
      <c r="I268" s="326">
        <f aca="true" t="shared" si="5" ref="I268:I331">SUM(H268/G268*100)</f>
        <v>100</v>
      </c>
    </row>
    <row r="269" spans="1:9" s="196" customFormat="1" ht="42.75">
      <c r="A269" s="341" t="s">
        <v>1133</v>
      </c>
      <c r="B269" s="166"/>
      <c r="C269" s="208" t="s">
        <v>892</v>
      </c>
      <c r="D269" s="208" t="s">
        <v>869</v>
      </c>
      <c r="E269" s="109" t="s">
        <v>1134</v>
      </c>
      <c r="F269" s="114"/>
      <c r="G269" s="153">
        <f>SUM(G270)</f>
        <v>172.7</v>
      </c>
      <c r="H269" s="153">
        <f>SUM(H270)</f>
        <v>172.7</v>
      </c>
      <c r="I269" s="326">
        <f t="shared" si="5"/>
        <v>100</v>
      </c>
    </row>
    <row r="270" spans="1:9" s="196" customFormat="1" ht="15" customHeight="1">
      <c r="A270" s="151" t="s">
        <v>873</v>
      </c>
      <c r="B270" s="118"/>
      <c r="C270" s="208" t="s">
        <v>892</v>
      </c>
      <c r="D270" s="208" t="s">
        <v>869</v>
      </c>
      <c r="E270" s="109" t="s">
        <v>1134</v>
      </c>
      <c r="F270" s="114" t="s">
        <v>874</v>
      </c>
      <c r="G270" s="153">
        <v>172.7</v>
      </c>
      <c r="H270" s="153">
        <v>172.7</v>
      </c>
      <c r="I270" s="326">
        <f t="shared" si="5"/>
        <v>100</v>
      </c>
    </row>
    <row r="271" spans="1:9" s="196" customFormat="1" ht="30.75" customHeight="1">
      <c r="A271" s="151" t="s">
        <v>1135</v>
      </c>
      <c r="B271" s="118"/>
      <c r="C271" s="208" t="s">
        <v>892</v>
      </c>
      <c r="D271" s="208" t="s">
        <v>869</v>
      </c>
      <c r="E271" s="109" t="s">
        <v>1136</v>
      </c>
      <c r="F271" s="114"/>
      <c r="G271" s="153">
        <f>SUM(G272)</f>
        <v>179.8</v>
      </c>
      <c r="H271" s="153">
        <f>SUM(H272)</f>
        <v>179.8</v>
      </c>
      <c r="I271" s="326">
        <f t="shared" si="5"/>
        <v>100</v>
      </c>
    </row>
    <row r="272" spans="1:9" s="196" customFormat="1" ht="18" customHeight="1">
      <c r="A272" s="151" t="s">
        <v>873</v>
      </c>
      <c r="B272" s="118"/>
      <c r="C272" s="208" t="s">
        <v>892</v>
      </c>
      <c r="D272" s="208" t="s">
        <v>869</v>
      </c>
      <c r="E272" s="109" t="s">
        <v>1136</v>
      </c>
      <c r="F272" s="114" t="s">
        <v>874</v>
      </c>
      <c r="G272" s="153">
        <v>179.8</v>
      </c>
      <c r="H272" s="153">
        <v>179.8</v>
      </c>
      <c r="I272" s="326">
        <f t="shared" si="5"/>
        <v>100</v>
      </c>
    </row>
    <row r="273" spans="1:9" s="196" customFormat="1" ht="28.5" hidden="1">
      <c r="A273" s="341" t="s">
        <v>1525</v>
      </c>
      <c r="B273" s="184"/>
      <c r="C273" s="109" t="s">
        <v>892</v>
      </c>
      <c r="D273" s="109" t="s">
        <v>861</v>
      </c>
      <c r="E273" s="168" t="s">
        <v>1028</v>
      </c>
      <c r="F273" s="169"/>
      <c r="G273" s="201">
        <f>SUM(G274)</f>
        <v>0</v>
      </c>
      <c r="H273" s="201">
        <f>SUM(H274)</f>
        <v>0</v>
      </c>
      <c r="I273" s="326" t="e">
        <f t="shared" si="5"/>
        <v>#DIV/0!</v>
      </c>
    </row>
    <row r="274" spans="1:9" s="196" customFormat="1" ht="15.75" hidden="1">
      <c r="A274" s="151" t="s">
        <v>1526</v>
      </c>
      <c r="B274" s="118"/>
      <c r="C274" s="109" t="s">
        <v>892</v>
      </c>
      <c r="D274" s="109" t="s">
        <v>861</v>
      </c>
      <c r="E274" s="168" t="s">
        <v>1121</v>
      </c>
      <c r="F274" s="169"/>
      <c r="G274" s="201">
        <f>SUM(G275)</f>
        <v>0</v>
      </c>
      <c r="H274" s="201">
        <f>SUM(H275)</f>
        <v>0</v>
      </c>
      <c r="I274" s="326" t="e">
        <f t="shared" si="5"/>
        <v>#DIV/0!</v>
      </c>
    </row>
    <row r="275" spans="1:9" s="196" customFormat="1" ht="28.5" hidden="1">
      <c r="A275" s="127" t="s">
        <v>1108</v>
      </c>
      <c r="B275" s="184"/>
      <c r="C275" s="109" t="s">
        <v>892</v>
      </c>
      <c r="D275" s="109" t="s">
        <v>861</v>
      </c>
      <c r="E275" s="168" t="s">
        <v>1121</v>
      </c>
      <c r="F275" s="169" t="s">
        <v>1042</v>
      </c>
      <c r="G275" s="201"/>
      <c r="H275" s="201"/>
      <c r="I275" s="326" t="e">
        <f t="shared" si="5"/>
        <v>#DIV/0!</v>
      </c>
    </row>
    <row r="276" spans="1:9" s="196" customFormat="1" ht="15.75">
      <c r="A276" s="151" t="s">
        <v>1137</v>
      </c>
      <c r="B276" s="357"/>
      <c r="C276" s="131" t="s">
        <v>892</v>
      </c>
      <c r="D276" s="131" t="s">
        <v>892</v>
      </c>
      <c r="E276" s="119"/>
      <c r="F276" s="114"/>
      <c r="G276" s="153">
        <f>G282+G277</f>
        <v>56463.8</v>
      </c>
      <c r="H276" s="153">
        <f>H282+H277</f>
        <v>69945.29999999999</v>
      </c>
      <c r="I276" s="326">
        <f t="shared" si="5"/>
        <v>123.8763597207414</v>
      </c>
    </row>
    <row r="277" spans="1:9" s="196" customFormat="1" ht="15.75">
      <c r="A277" s="145" t="s">
        <v>1102</v>
      </c>
      <c r="B277" s="195"/>
      <c r="C277" s="131" t="s">
        <v>892</v>
      </c>
      <c r="D277" s="131" t="s">
        <v>892</v>
      </c>
      <c r="E277" s="119" t="s">
        <v>1103</v>
      </c>
      <c r="F277" s="114"/>
      <c r="G277" s="150">
        <f>SUM(G278)</f>
        <v>42485.8</v>
      </c>
      <c r="H277" s="150">
        <f>SUM(H278)</f>
        <v>56687.2</v>
      </c>
      <c r="I277" s="326">
        <f t="shared" si="5"/>
        <v>133.42622711588342</v>
      </c>
    </row>
    <row r="278" spans="1:9" s="196" customFormat="1" ht="42.75">
      <c r="A278" s="116" t="s">
        <v>1104</v>
      </c>
      <c r="B278" s="195"/>
      <c r="C278" s="131" t="s">
        <v>892</v>
      </c>
      <c r="D278" s="131" t="s">
        <v>892</v>
      </c>
      <c r="E278" s="119" t="s">
        <v>1105</v>
      </c>
      <c r="F278" s="114"/>
      <c r="G278" s="150">
        <f>SUM(G279)</f>
        <v>42485.8</v>
      </c>
      <c r="H278" s="150">
        <f>SUM(H279)</f>
        <v>56687.2</v>
      </c>
      <c r="I278" s="326">
        <f t="shared" si="5"/>
        <v>133.42622711588342</v>
      </c>
    </row>
    <row r="279" spans="1:9" s="196" customFormat="1" ht="15" customHeight="1">
      <c r="A279" s="120" t="s">
        <v>1106</v>
      </c>
      <c r="B279" s="197"/>
      <c r="C279" s="131" t="s">
        <v>892</v>
      </c>
      <c r="D279" s="131" t="s">
        <v>892</v>
      </c>
      <c r="E279" s="119" t="s">
        <v>1107</v>
      </c>
      <c r="F279" s="110"/>
      <c r="G279" s="150">
        <f>SUM(G280:G281)</f>
        <v>42485.8</v>
      </c>
      <c r="H279" s="150">
        <f>SUM(H280:H281)</f>
        <v>56687.2</v>
      </c>
      <c r="I279" s="326">
        <f t="shared" si="5"/>
        <v>133.42622711588342</v>
      </c>
    </row>
    <row r="280" spans="1:9" s="196" customFormat="1" ht="15.75" hidden="1">
      <c r="A280" s="198" t="s">
        <v>873</v>
      </c>
      <c r="B280" s="197"/>
      <c r="C280" s="131" t="s">
        <v>892</v>
      </c>
      <c r="D280" s="131" t="s">
        <v>892</v>
      </c>
      <c r="E280" s="119" t="s">
        <v>1107</v>
      </c>
      <c r="F280" s="110" t="s">
        <v>874</v>
      </c>
      <c r="G280" s="150"/>
      <c r="H280" s="150"/>
      <c r="I280" s="326" t="e">
        <f t="shared" si="5"/>
        <v>#DIV/0!</v>
      </c>
    </row>
    <row r="281" spans="1:9" s="196" customFormat="1" ht="28.5">
      <c r="A281" s="192" t="s">
        <v>1108</v>
      </c>
      <c r="B281" s="197"/>
      <c r="C281" s="131" t="s">
        <v>892</v>
      </c>
      <c r="D281" s="131" t="s">
        <v>892</v>
      </c>
      <c r="E281" s="119" t="s">
        <v>1107</v>
      </c>
      <c r="F281" s="110" t="s">
        <v>1042</v>
      </c>
      <c r="G281" s="210">
        <v>42485.8</v>
      </c>
      <c r="H281" s="210">
        <v>56687.2</v>
      </c>
      <c r="I281" s="326">
        <f t="shared" si="5"/>
        <v>133.42622711588342</v>
      </c>
    </row>
    <row r="282" spans="1:9" s="335" customFormat="1" ht="15">
      <c r="A282" s="151" t="s">
        <v>974</v>
      </c>
      <c r="B282" s="118"/>
      <c r="C282" s="131" t="s">
        <v>892</v>
      </c>
      <c r="D282" s="131" t="s">
        <v>892</v>
      </c>
      <c r="E282" s="119" t="s">
        <v>975</v>
      </c>
      <c r="F282" s="114"/>
      <c r="G282" s="153">
        <f>G285+G287+G289+G291+G283</f>
        <v>13978</v>
      </c>
      <c r="H282" s="153">
        <f>H285+H287+H289+H291+H283</f>
        <v>13258.099999999999</v>
      </c>
      <c r="I282" s="326">
        <f t="shared" si="5"/>
        <v>94.84976391472313</v>
      </c>
    </row>
    <row r="283" spans="1:9" s="335" customFormat="1" ht="28.5">
      <c r="A283" s="124" t="s">
        <v>1138</v>
      </c>
      <c r="B283" s="108"/>
      <c r="C283" s="119" t="s">
        <v>892</v>
      </c>
      <c r="D283" s="119" t="s">
        <v>892</v>
      </c>
      <c r="E283" s="109" t="s">
        <v>1139</v>
      </c>
      <c r="F283" s="114"/>
      <c r="G283" s="153">
        <f>SUM(G284)</f>
        <v>995.3</v>
      </c>
      <c r="H283" s="153">
        <f>SUM(H284)</f>
        <v>995.3</v>
      </c>
      <c r="I283" s="326">
        <f t="shared" si="5"/>
        <v>100</v>
      </c>
    </row>
    <row r="284" spans="1:9" s="335" customFormat="1" ht="28.5">
      <c r="A284" s="127" t="s">
        <v>1108</v>
      </c>
      <c r="B284" s="118"/>
      <c r="C284" s="119" t="s">
        <v>892</v>
      </c>
      <c r="D284" s="119" t="s">
        <v>892</v>
      </c>
      <c r="E284" s="109" t="s">
        <v>1139</v>
      </c>
      <c r="F284" s="114" t="s">
        <v>1042</v>
      </c>
      <c r="G284" s="153">
        <v>995.3</v>
      </c>
      <c r="H284" s="153">
        <v>995.3</v>
      </c>
      <c r="I284" s="326">
        <f t="shared" si="5"/>
        <v>100</v>
      </c>
    </row>
    <row r="285" spans="1:9" s="196" customFormat="1" ht="15.75" hidden="1">
      <c r="A285" s="346" t="s">
        <v>1140</v>
      </c>
      <c r="B285" s="118"/>
      <c r="C285" s="131" t="s">
        <v>892</v>
      </c>
      <c r="D285" s="131" t="s">
        <v>892</v>
      </c>
      <c r="E285" s="119" t="s">
        <v>1141</v>
      </c>
      <c r="F285" s="114"/>
      <c r="G285" s="153">
        <f>G286</f>
        <v>0</v>
      </c>
      <c r="H285" s="153">
        <f>H286</f>
        <v>0</v>
      </c>
      <c r="I285" s="326" t="e">
        <f t="shared" si="5"/>
        <v>#DIV/0!</v>
      </c>
    </row>
    <row r="286" spans="1:9" ht="28.5" hidden="1">
      <c r="A286" s="151" t="s">
        <v>934</v>
      </c>
      <c r="B286" s="118"/>
      <c r="C286" s="131" t="s">
        <v>892</v>
      </c>
      <c r="D286" s="131" t="s">
        <v>892</v>
      </c>
      <c r="E286" s="119" t="s">
        <v>1141</v>
      </c>
      <c r="F286" s="114" t="s">
        <v>935</v>
      </c>
      <c r="G286" s="153"/>
      <c r="H286" s="153"/>
      <c r="I286" s="326" t="e">
        <f t="shared" si="5"/>
        <v>#DIV/0!</v>
      </c>
    </row>
    <row r="287" spans="1:9" ht="28.5" hidden="1">
      <c r="A287" s="346" t="s">
        <v>1142</v>
      </c>
      <c r="B287" s="118"/>
      <c r="C287" s="131" t="s">
        <v>1143</v>
      </c>
      <c r="D287" s="131" t="s">
        <v>892</v>
      </c>
      <c r="E287" s="119" t="s">
        <v>1144</v>
      </c>
      <c r="F287" s="114"/>
      <c r="G287" s="153">
        <f>G288</f>
        <v>0</v>
      </c>
      <c r="H287" s="153">
        <f>H288</f>
        <v>0</v>
      </c>
      <c r="I287" s="326" t="e">
        <f t="shared" si="5"/>
        <v>#DIV/0!</v>
      </c>
    </row>
    <row r="288" spans="1:9" ht="28.5" hidden="1">
      <c r="A288" s="151" t="s">
        <v>1122</v>
      </c>
      <c r="B288" s="118"/>
      <c r="C288" s="131" t="s">
        <v>1143</v>
      </c>
      <c r="D288" s="131" t="s">
        <v>892</v>
      </c>
      <c r="E288" s="119" t="s">
        <v>1144</v>
      </c>
      <c r="F288" s="114" t="s">
        <v>1042</v>
      </c>
      <c r="G288" s="153"/>
      <c r="H288" s="153"/>
      <c r="I288" s="326" t="e">
        <f t="shared" si="5"/>
        <v>#DIV/0!</v>
      </c>
    </row>
    <row r="289" spans="1:9" ht="42.75">
      <c r="A289" s="151" t="s">
        <v>1120</v>
      </c>
      <c r="B289" s="118"/>
      <c r="C289" s="131" t="s">
        <v>892</v>
      </c>
      <c r="D289" s="131" t="s">
        <v>892</v>
      </c>
      <c r="E289" s="119" t="s">
        <v>1121</v>
      </c>
      <c r="F289" s="114"/>
      <c r="G289" s="153">
        <f>G290</f>
        <v>3569.2</v>
      </c>
      <c r="H289" s="153">
        <f>H290</f>
        <v>3569.2</v>
      </c>
      <c r="I289" s="326">
        <f t="shared" si="5"/>
        <v>100</v>
      </c>
    </row>
    <row r="290" spans="1:9" s="356" customFormat="1" ht="28.5">
      <c r="A290" s="151" t="s">
        <v>1122</v>
      </c>
      <c r="B290" s="118"/>
      <c r="C290" s="131" t="s">
        <v>892</v>
      </c>
      <c r="D290" s="131" t="s">
        <v>892</v>
      </c>
      <c r="E290" s="119" t="s">
        <v>1121</v>
      </c>
      <c r="F290" s="114" t="s">
        <v>1042</v>
      </c>
      <c r="G290" s="153">
        <v>3569.2</v>
      </c>
      <c r="H290" s="153">
        <v>3569.2</v>
      </c>
      <c r="I290" s="326">
        <f t="shared" si="5"/>
        <v>100</v>
      </c>
    </row>
    <row r="291" spans="1:9" s="356" customFormat="1" ht="28.5">
      <c r="A291" s="346" t="s">
        <v>1145</v>
      </c>
      <c r="B291" s="118"/>
      <c r="C291" s="131" t="s">
        <v>892</v>
      </c>
      <c r="D291" s="131" t="s">
        <v>892</v>
      </c>
      <c r="E291" s="119" t="s">
        <v>1032</v>
      </c>
      <c r="F291" s="114"/>
      <c r="G291" s="153">
        <f>G292+G293</f>
        <v>9413.5</v>
      </c>
      <c r="H291" s="153">
        <f>H292+H293</f>
        <v>8693.6</v>
      </c>
      <c r="I291" s="326">
        <f t="shared" si="5"/>
        <v>92.35247251288044</v>
      </c>
    </row>
    <row r="292" spans="1:9" s="356" customFormat="1" ht="27.75" customHeight="1">
      <c r="A292" s="151" t="s">
        <v>1122</v>
      </c>
      <c r="B292" s="118"/>
      <c r="C292" s="131" t="s">
        <v>892</v>
      </c>
      <c r="D292" s="131" t="s">
        <v>892</v>
      </c>
      <c r="E292" s="119" t="s">
        <v>1032</v>
      </c>
      <c r="F292" s="114" t="s">
        <v>1042</v>
      </c>
      <c r="G292" s="153">
        <v>5213.5</v>
      </c>
      <c r="H292" s="153">
        <v>6493.6</v>
      </c>
      <c r="I292" s="326">
        <f t="shared" si="5"/>
        <v>124.5535628656373</v>
      </c>
    </row>
    <row r="293" spans="1:9" ht="28.5">
      <c r="A293" s="151" t="s">
        <v>934</v>
      </c>
      <c r="B293" s="108"/>
      <c r="C293" s="119" t="s">
        <v>892</v>
      </c>
      <c r="D293" s="119" t="s">
        <v>892</v>
      </c>
      <c r="E293" s="109" t="s">
        <v>1032</v>
      </c>
      <c r="F293" s="114" t="s">
        <v>935</v>
      </c>
      <c r="G293" s="126">
        <v>4200</v>
      </c>
      <c r="H293" s="126">
        <v>2200</v>
      </c>
      <c r="I293" s="326">
        <f t="shared" si="5"/>
        <v>52.38095238095239</v>
      </c>
    </row>
    <row r="294" spans="1:11" ht="15">
      <c r="A294" s="124" t="s">
        <v>1146</v>
      </c>
      <c r="B294" s="108"/>
      <c r="C294" s="109" t="s">
        <v>896</v>
      </c>
      <c r="D294" s="109"/>
      <c r="E294" s="109"/>
      <c r="F294" s="110"/>
      <c r="G294" s="126">
        <f>SUM(G296)+G301</f>
        <v>6051</v>
      </c>
      <c r="H294" s="126">
        <f>SUM(H296)+H301</f>
        <v>6042.8</v>
      </c>
      <c r="I294" s="326">
        <f t="shared" si="5"/>
        <v>99.86448520905635</v>
      </c>
      <c r="K294" s="214">
        <v>6232.4</v>
      </c>
    </row>
    <row r="295" spans="1:9" ht="15">
      <c r="A295" s="174" t="s">
        <v>1527</v>
      </c>
      <c r="B295" s="108"/>
      <c r="C295" s="131" t="s">
        <v>896</v>
      </c>
      <c r="D295" s="131" t="s">
        <v>869</v>
      </c>
      <c r="E295" s="109"/>
      <c r="F295" s="110"/>
      <c r="G295" s="126">
        <f>SUM(G296)</f>
        <v>5187.8</v>
      </c>
      <c r="H295" s="126">
        <f>SUM(H296)</f>
        <v>5183.8</v>
      </c>
      <c r="I295" s="326">
        <f t="shared" si="5"/>
        <v>99.92289602529011</v>
      </c>
    </row>
    <row r="296" spans="1:9" ht="15">
      <c r="A296" s="151" t="s">
        <v>1147</v>
      </c>
      <c r="B296" s="130"/>
      <c r="C296" s="131" t="s">
        <v>896</v>
      </c>
      <c r="D296" s="131" t="s">
        <v>869</v>
      </c>
      <c r="E296" s="131" t="s">
        <v>1148</v>
      </c>
      <c r="F296" s="135"/>
      <c r="G296" s="153">
        <f>SUM(G297)</f>
        <v>5187.8</v>
      </c>
      <c r="H296" s="153">
        <f>SUM(H297)</f>
        <v>5183.8</v>
      </c>
      <c r="I296" s="326">
        <f t="shared" si="5"/>
        <v>99.92289602529011</v>
      </c>
    </row>
    <row r="297" spans="1:9" ht="28.5">
      <c r="A297" s="151" t="s">
        <v>952</v>
      </c>
      <c r="B297" s="130"/>
      <c r="C297" s="131" t="s">
        <v>896</v>
      </c>
      <c r="D297" s="131" t="s">
        <v>869</v>
      </c>
      <c r="E297" s="131" t="s">
        <v>1149</v>
      </c>
      <c r="F297" s="135"/>
      <c r="G297" s="153">
        <f>SUM(G298:G300)</f>
        <v>5187.8</v>
      </c>
      <c r="H297" s="153">
        <f>SUM(H298:H300)</f>
        <v>5183.8</v>
      </c>
      <c r="I297" s="326">
        <f t="shared" si="5"/>
        <v>99.92289602529011</v>
      </c>
    </row>
    <row r="298" spans="1:9" ht="28.5">
      <c r="A298" s="151" t="s">
        <v>866</v>
      </c>
      <c r="B298" s="130"/>
      <c r="C298" s="131" t="s">
        <v>896</v>
      </c>
      <c r="D298" s="131" t="s">
        <v>869</v>
      </c>
      <c r="E298" s="131" t="s">
        <v>1149</v>
      </c>
      <c r="F298" s="135" t="s">
        <v>867</v>
      </c>
      <c r="G298" s="153">
        <v>4384.8</v>
      </c>
      <c r="H298" s="153">
        <v>4384.8</v>
      </c>
      <c r="I298" s="326">
        <f t="shared" si="5"/>
        <v>100</v>
      </c>
    </row>
    <row r="299" spans="1:9" ht="15">
      <c r="A299" s="151" t="s">
        <v>873</v>
      </c>
      <c r="B299" s="130"/>
      <c r="C299" s="131" t="s">
        <v>896</v>
      </c>
      <c r="D299" s="131" t="s">
        <v>869</v>
      </c>
      <c r="E299" s="131" t="s">
        <v>1149</v>
      </c>
      <c r="F299" s="135" t="s">
        <v>874</v>
      </c>
      <c r="G299" s="153">
        <v>732</v>
      </c>
      <c r="H299" s="153">
        <v>728.1</v>
      </c>
      <c r="I299" s="326">
        <f t="shared" si="5"/>
        <v>99.4672131147541</v>
      </c>
    </row>
    <row r="300" spans="1:9" ht="15">
      <c r="A300" s="151" t="s">
        <v>912</v>
      </c>
      <c r="B300" s="130"/>
      <c r="C300" s="131" t="s">
        <v>896</v>
      </c>
      <c r="D300" s="131" t="s">
        <v>869</v>
      </c>
      <c r="E300" s="131" t="s">
        <v>1149</v>
      </c>
      <c r="F300" s="135" t="s">
        <v>913</v>
      </c>
      <c r="G300" s="153">
        <v>71</v>
      </c>
      <c r="H300" s="153">
        <v>70.9</v>
      </c>
      <c r="I300" s="326">
        <f t="shared" si="5"/>
        <v>99.85915492957747</v>
      </c>
    </row>
    <row r="301" spans="1:9" ht="15">
      <c r="A301" s="151" t="s">
        <v>1150</v>
      </c>
      <c r="B301" s="130"/>
      <c r="C301" s="131" t="s">
        <v>896</v>
      </c>
      <c r="D301" s="131" t="s">
        <v>892</v>
      </c>
      <c r="E301" s="212"/>
      <c r="F301" s="135"/>
      <c r="G301" s="153">
        <f>G303</f>
        <v>863.2</v>
      </c>
      <c r="H301" s="153">
        <f>H303</f>
        <v>859</v>
      </c>
      <c r="I301" s="326">
        <f t="shared" si="5"/>
        <v>99.51343836886005</v>
      </c>
    </row>
    <row r="302" spans="1:9" ht="15">
      <c r="A302" s="151" t="s">
        <v>974</v>
      </c>
      <c r="B302" s="130"/>
      <c r="C302" s="131" t="s">
        <v>896</v>
      </c>
      <c r="D302" s="131" t="s">
        <v>892</v>
      </c>
      <c r="E302" s="119" t="s">
        <v>975</v>
      </c>
      <c r="F302" s="135"/>
      <c r="G302" s="153">
        <f>SUM(G303)</f>
        <v>863.2</v>
      </c>
      <c r="H302" s="153">
        <f>SUM(H303)</f>
        <v>859</v>
      </c>
      <c r="I302" s="326">
        <f t="shared" si="5"/>
        <v>99.51343836886005</v>
      </c>
    </row>
    <row r="303" spans="1:9" ht="15">
      <c r="A303" s="151" t="s">
        <v>1528</v>
      </c>
      <c r="B303" s="340"/>
      <c r="C303" s="131" t="s">
        <v>896</v>
      </c>
      <c r="D303" s="131" t="s">
        <v>892</v>
      </c>
      <c r="E303" s="131" t="s">
        <v>1152</v>
      </c>
      <c r="F303" s="135"/>
      <c r="G303" s="153">
        <f>SUM(G304:G305)</f>
        <v>863.2</v>
      </c>
      <c r="H303" s="153">
        <f>SUM(H304:H305)</f>
        <v>859</v>
      </c>
      <c r="I303" s="326">
        <f t="shared" si="5"/>
        <v>99.51343836886005</v>
      </c>
    </row>
    <row r="304" spans="1:9" ht="28.5">
      <c r="A304" s="151" t="s">
        <v>866</v>
      </c>
      <c r="B304" s="340"/>
      <c r="C304" s="131" t="s">
        <v>896</v>
      </c>
      <c r="D304" s="131" t="s">
        <v>892</v>
      </c>
      <c r="E304" s="131" t="s">
        <v>1152</v>
      </c>
      <c r="F304" s="135" t="s">
        <v>867</v>
      </c>
      <c r="G304" s="153">
        <v>148.1</v>
      </c>
      <c r="H304" s="153">
        <v>145.7</v>
      </c>
      <c r="I304" s="326">
        <f t="shared" si="5"/>
        <v>98.37947332883186</v>
      </c>
    </row>
    <row r="305" spans="1:9" ht="15">
      <c r="A305" s="151" t="s">
        <v>873</v>
      </c>
      <c r="B305" s="130"/>
      <c r="C305" s="131" t="s">
        <v>896</v>
      </c>
      <c r="D305" s="131" t="s">
        <v>892</v>
      </c>
      <c r="E305" s="131" t="s">
        <v>1152</v>
      </c>
      <c r="F305" s="135" t="s">
        <v>874</v>
      </c>
      <c r="G305" s="153">
        <v>715.1</v>
      </c>
      <c r="H305" s="153">
        <v>713.3</v>
      </c>
      <c r="I305" s="326">
        <f t="shared" si="5"/>
        <v>99.74828695287371</v>
      </c>
    </row>
    <row r="306" spans="1:11" ht="15">
      <c r="A306" s="151" t="s">
        <v>1153</v>
      </c>
      <c r="B306" s="130"/>
      <c r="C306" s="131" t="s">
        <v>902</v>
      </c>
      <c r="D306" s="131"/>
      <c r="E306" s="131"/>
      <c r="F306" s="135"/>
      <c r="G306" s="153">
        <f>G307</f>
        <v>31731.1</v>
      </c>
      <c r="H306" s="153">
        <f>H307</f>
        <v>30451.1</v>
      </c>
      <c r="I306" s="326">
        <f t="shared" si="5"/>
        <v>95.96610265638444</v>
      </c>
      <c r="K306" s="214">
        <v>31718.8</v>
      </c>
    </row>
    <row r="307" spans="1:9" ht="15">
      <c r="A307" s="151" t="s">
        <v>1259</v>
      </c>
      <c r="B307" s="130"/>
      <c r="C307" s="131" t="s">
        <v>902</v>
      </c>
      <c r="D307" s="131" t="s">
        <v>947</v>
      </c>
      <c r="E307" s="131"/>
      <c r="F307" s="135"/>
      <c r="G307" s="153">
        <f>G309</f>
        <v>31731.1</v>
      </c>
      <c r="H307" s="153">
        <f>H309</f>
        <v>30451.1</v>
      </c>
      <c r="I307" s="326">
        <f t="shared" si="5"/>
        <v>95.96610265638444</v>
      </c>
    </row>
    <row r="308" spans="1:9" ht="15">
      <c r="A308" s="151" t="s">
        <v>974</v>
      </c>
      <c r="B308" s="130"/>
      <c r="C308" s="131" t="s">
        <v>902</v>
      </c>
      <c r="D308" s="131" t="s">
        <v>947</v>
      </c>
      <c r="E308" s="119" t="s">
        <v>975</v>
      </c>
      <c r="F308" s="135"/>
      <c r="G308" s="153">
        <f>SUM(G309)</f>
        <v>31731.1</v>
      </c>
      <c r="H308" s="153">
        <f>SUM(H309)</f>
        <v>30451.1</v>
      </c>
      <c r="I308" s="326">
        <f t="shared" si="5"/>
        <v>95.96610265638444</v>
      </c>
    </row>
    <row r="309" spans="1:9" ht="28.5">
      <c r="A309" s="346" t="s">
        <v>1145</v>
      </c>
      <c r="B309" s="130"/>
      <c r="C309" s="131" t="s">
        <v>902</v>
      </c>
      <c r="D309" s="131" t="s">
        <v>947</v>
      </c>
      <c r="E309" s="131" t="s">
        <v>1032</v>
      </c>
      <c r="F309" s="135"/>
      <c r="G309" s="153">
        <f>SUM(G310:G311)</f>
        <v>31731.1</v>
      </c>
      <c r="H309" s="153">
        <f>SUM(H310:H311)</f>
        <v>30451.1</v>
      </c>
      <c r="I309" s="326">
        <f t="shared" si="5"/>
        <v>95.96610265638444</v>
      </c>
    </row>
    <row r="310" spans="1:9" s="335" customFormat="1" ht="28.5">
      <c r="A310" s="151" t="s">
        <v>1041</v>
      </c>
      <c r="B310" s="130"/>
      <c r="C310" s="131" t="s">
        <v>902</v>
      </c>
      <c r="D310" s="131" t="s">
        <v>947</v>
      </c>
      <c r="E310" s="131" t="s">
        <v>1263</v>
      </c>
      <c r="F310" s="135" t="s">
        <v>1042</v>
      </c>
      <c r="G310" s="153">
        <v>31708.6</v>
      </c>
      <c r="H310" s="153">
        <v>30428.6</v>
      </c>
      <c r="I310" s="326">
        <f t="shared" si="5"/>
        <v>95.96324025658654</v>
      </c>
    </row>
    <row r="311" spans="1:9" s="335" customFormat="1" ht="28.5">
      <c r="A311" s="151" t="s">
        <v>934</v>
      </c>
      <c r="B311" s="130"/>
      <c r="C311" s="131" t="s">
        <v>902</v>
      </c>
      <c r="D311" s="131" t="s">
        <v>947</v>
      </c>
      <c r="E311" s="131" t="s">
        <v>1263</v>
      </c>
      <c r="F311" s="135" t="s">
        <v>935</v>
      </c>
      <c r="G311" s="153">
        <v>22.5</v>
      </c>
      <c r="H311" s="153">
        <v>22.5</v>
      </c>
      <c r="I311" s="326">
        <f t="shared" si="5"/>
        <v>100</v>
      </c>
    </row>
    <row r="312" spans="1:11" ht="15">
      <c r="A312" s="124" t="s">
        <v>1335</v>
      </c>
      <c r="B312" s="108"/>
      <c r="C312" s="109" t="s">
        <v>1336</v>
      </c>
      <c r="D312" s="109"/>
      <c r="E312" s="109"/>
      <c r="F312" s="110"/>
      <c r="G312" s="126">
        <f>SUM(G326)+G313</f>
        <v>42846</v>
      </c>
      <c r="H312" s="126">
        <f>SUM(H326)+H313</f>
        <v>42071.299999999996</v>
      </c>
      <c r="I312" s="326">
        <f t="shared" si="5"/>
        <v>98.19189655977219</v>
      </c>
      <c r="K312" s="214">
        <v>53510.7</v>
      </c>
    </row>
    <row r="313" spans="1:9" ht="15">
      <c r="A313" s="124" t="s">
        <v>1353</v>
      </c>
      <c r="B313" s="108"/>
      <c r="C313" s="109" t="s">
        <v>1336</v>
      </c>
      <c r="D313" s="109" t="s">
        <v>869</v>
      </c>
      <c r="E313" s="109"/>
      <c r="F313" s="110"/>
      <c r="G313" s="126">
        <f>SUM(G314+G318+G322)</f>
        <v>6880.4</v>
      </c>
      <c r="H313" s="126">
        <f>SUM(H314+H318+H322)</f>
        <v>6832.599999999999</v>
      </c>
      <c r="I313" s="326">
        <f t="shared" si="5"/>
        <v>99.30527294924714</v>
      </c>
    </row>
    <row r="314" spans="1:9" ht="15">
      <c r="A314" s="265" t="s">
        <v>1354</v>
      </c>
      <c r="B314" s="108"/>
      <c r="C314" s="109" t="s">
        <v>1336</v>
      </c>
      <c r="D314" s="109" t="s">
        <v>869</v>
      </c>
      <c r="E314" s="109" t="s">
        <v>1355</v>
      </c>
      <c r="F314" s="110"/>
      <c r="G314" s="126">
        <f aca="true" t="shared" si="6" ref="G314:H316">SUM(G315)</f>
        <v>1798.2</v>
      </c>
      <c r="H314" s="126">
        <f t="shared" si="6"/>
        <v>1798.2</v>
      </c>
      <c r="I314" s="326">
        <f t="shared" si="5"/>
        <v>100</v>
      </c>
    </row>
    <row r="315" spans="1:9" ht="15">
      <c r="A315" s="124" t="s">
        <v>1356</v>
      </c>
      <c r="B315" s="108"/>
      <c r="C315" s="109" t="s">
        <v>1336</v>
      </c>
      <c r="D315" s="109" t="s">
        <v>869</v>
      </c>
      <c r="E315" s="109" t="s">
        <v>1357</v>
      </c>
      <c r="F315" s="110"/>
      <c r="G315" s="126">
        <f t="shared" si="6"/>
        <v>1798.2</v>
      </c>
      <c r="H315" s="126">
        <f t="shared" si="6"/>
        <v>1798.2</v>
      </c>
      <c r="I315" s="326">
        <f t="shared" si="5"/>
        <v>100</v>
      </c>
    </row>
    <row r="316" spans="1:9" ht="28.5">
      <c r="A316" s="124" t="s">
        <v>1358</v>
      </c>
      <c r="B316" s="108"/>
      <c r="C316" s="109" t="s">
        <v>1336</v>
      </c>
      <c r="D316" s="109" t="s">
        <v>869</v>
      </c>
      <c r="E316" s="109" t="s">
        <v>1359</v>
      </c>
      <c r="F316" s="110"/>
      <c r="G316" s="126">
        <f t="shared" si="6"/>
        <v>1798.2</v>
      </c>
      <c r="H316" s="126">
        <f t="shared" si="6"/>
        <v>1798.2</v>
      </c>
      <c r="I316" s="326">
        <f t="shared" si="5"/>
        <v>100</v>
      </c>
    </row>
    <row r="317" spans="1:9" ht="15">
      <c r="A317" s="266" t="s">
        <v>926</v>
      </c>
      <c r="B317" s="108"/>
      <c r="C317" s="109" t="s">
        <v>1336</v>
      </c>
      <c r="D317" s="109" t="s">
        <v>869</v>
      </c>
      <c r="E317" s="109" t="s">
        <v>1359</v>
      </c>
      <c r="F317" s="110" t="s">
        <v>927</v>
      </c>
      <c r="G317" s="126">
        <f>1733.4+64.8</f>
        <v>1798.2</v>
      </c>
      <c r="H317" s="126">
        <f>1733.4+64.8</f>
        <v>1798.2</v>
      </c>
      <c r="I317" s="326">
        <f t="shared" si="5"/>
        <v>100</v>
      </c>
    </row>
    <row r="318" spans="1:9" ht="15">
      <c r="A318" s="174" t="s">
        <v>1074</v>
      </c>
      <c r="B318" s="358"/>
      <c r="C318" s="168" t="s">
        <v>1336</v>
      </c>
      <c r="D318" s="168" t="s">
        <v>869</v>
      </c>
      <c r="E318" s="168" t="s">
        <v>1103</v>
      </c>
      <c r="F318" s="274"/>
      <c r="G318" s="185">
        <f aca="true" t="shared" si="7" ref="G318:H320">SUM(G319)</f>
        <v>3082.2</v>
      </c>
      <c r="H318" s="185">
        <f t="shared" si="7"/>
        <v>3082.2</v>
      </c>
      <c r="I318" s="326">
        <f t="shared" si="5"/>
        <v>100</v>
      </c>
    </row>
    <row r="319" spans="1:9" ht="42.75">
      <c r="A319" s="223" t="s">
        <v>1409</v>
      </c>
      <c r="B319" s="359"/>
      <c r="C319" s="168" t="s">
        <v>1336</v>
      </c>
      <c r="D319" s="168" t="s">
        <v>869</v>
      </c>
      <c r="E319" s="168" t="s">
        <v>1105</v>
      </c>
      <c r="F319" s="274"/>
      <c r="G319" s="185">
        <f t="shared" si="7"/>
        <v>3082.2</v>
      </c>
      <c r="H319" s="185">
        <f t="shared" si="7"/>
        <v>3082.2</v>
      </c>
      <c r="I319" s="326">
        <f t="shared" si="5"/>
        <v>100</v>
      </c>
    </row>
    <row r="320" spans="1:9" ht="28.5">
      <c r="A320" s="174" t="s">
        <v>1410</v>
      </c>
      <c r="B320" s="359"/>
      <c r="C320" s="168" t="s">
        <v>1336</v>
      </c>
      <c r="D320" s="168" t="s">
        <v>869</v>
      </c>
      <c r="E320" s="168" t="s">
        <v>1411</v>
      </c>
      <c r="F320" s="274"/>
      <c r="G320" s="185">
        <f t="shared" si="7"/>
        <v>3082.2</v>
      </c>
      <c r="H320" s="185">
        <f t="shared" si="7"/>
        <v>3082.2</v>
      </c>
      <c r="I320" s="326">
        <f t="shared" si="5"/>
        <v>100</v>
      </c>
    </row>
    <row r="321" spans="1:9" ht="15">
      <c r="A321" s="266" t="s">
        <v>926</v>
      </c>
      <c r="B321" s="359"/>
      <c r="C321" s="168" t="s">
        <v>1336</v>
      </c>
      <c r="D321" s="168" t="s">
        <v>869</v>
      </c>
      <c r="E321" s="168" t="s">
        <v>1411</v>
      </c>
      <c r="F321" s="274" t="s">
        <v>927</v>
      </c>
      <c r="G321" s="185">
        <f>2972.7+109.5</f>
        <v>3082.2</v>
      </c>
      <c r="H321" s="185">
        <f>2972.7+109.5</f>
        <v>3082.2</v>
      </c>
      <c r="I321" s="326">
        <f t="shared" si="5"/>
        <v>100</v>
      </c>
    </row>
    <row r="322" spans="1:9" ht="15">
      <c r="A322" s="223" t="s">
        <v>1091</v>
      </c>
      <c r="B322" s="184"/>
      <c r="C322" s="168" t="s">
        <v>1336</v>
      </c>
      <c r="D322" s="168" t="s">
        <v>869</v>
      </c>
      <c r="E322" s="168" t="s">
        <v>975</v>
      </c>
      <c r="F322" s="169"/>
      <c r="G322" s="222">
        <f>SUM(G323)</f>
        <v>2000</v>
      </c>
      <c r="H322" s="222">
        <f>SUM(H323)</f>
        <v>1952.2</v>
      </c>
      <c r="I322" s="326">
        <f t="shared" si="5"/>
        <v>97.61</v>
      </c>
    </row>
    <row r="323" spans="1:9" ht="35.25" customHeight="1">
      <c r="A323" s="360" t="s">
        <v>1529</v>
      </c>
      <c r="B323" s="166"/>
      <c r="C323" s="168" t="s">
        <v>1336</v>
      </c>
      <c r="D323" s="168" t="s">
        <v>869</v>
      </c>
      <c r="E323" s="208" t="s">
        <v>1028</v>
      </c>
      <c r="F323" s="277"/>
      <c r="G323" s="222">
        <f>SUM(G324)</f>
        <v>2000</v>
      </c>
      <c r="H323" s="222">
        <f>SUM(H324)</f>
        <v>1952.2</v>
      </c>
      <c r="I323" s="326">
        <f t="shared" si="5"/>
        <v>97.61</v>
      </c>
    </row>
    <row r="324" spans="1:9" ht="28.5">
      <c r="A324" s="361" t="s">
        <v>1530</v>
      </c>
      <c r="B324" s="184"/>
      <c r="C324" s="168" t="s">
        <v>1336</v>
      </c>
      <c r="D324" s="168" t="s">
        <v>869</v>
      </c>
      <c r="E324" s="208" t="s">
        <v>1415</v>
      </c>
      <c r="F324" s="277"/>
      <c r="G324" s="201">
        <f>SUM(G325:G325)</f>
        <v>2000</v>
      </c>
      <c r="H324" s="201">
        <f>SUM(H325:H325)</f>
        <v>1952.2</v>
      </c>
      <c r="I324" s="326">
        <f t="shared" si="5"/>
        <v>97.61</v>
      </c>
    </row>
    <row r="325" spans="1:9" ht="15">
      <c r="A325" s="266" t="s">
        <v>926</v>
      </c>
      <c r="B325" s="359"/>
      <c r="C325" s="168" t="s">
        <v>1336</v>
      </c>
      <c r="D325" s="168" t="s">
        <v>869</v>
      </c>
      <c r="E325" s="208" t="s">
        <v>1415</v>
      </c>
      <c r="F325" s="274" t="s">
        <v>927</v>
      </c>
      <c r="G325" s="185">
        <v>2000</v>
      </c>
      <c r="H325" s="185">
        <v>1952.2</v>
      </c>
      <c r="I325" s="326">
        <f t="shared" si="5"/>
        <v>97.61</v>
      </c>
    </row>
    <row r="326" spans="1:9" s="335" customFormat="1" ht="15">
      <c r="A326" s="151" t="s">
        <v>1416</v>
      </c>
      <c r="B326" s="130"/>
      <c r="C326" s="131" t="s">
        <v>1336</v>
      </c>
      <c r="D326" s="131" t="s">
        <v>880</v>
      </c>
      <c r="E326" s="131"/>
      <c r="F326" s="135"/>
      <c r="G326" s="153">
        <f>G327</f>
        <v>35965.6</v>
      </c>
      <c r="H326" s="153">
        <f>H327</f>
        <v>35238.7</v>
      </c>
      <c r="I326" s="326">
        <f t="shared" si="5"/>
        <v>97.97890206197032</v>
      </c>
    </row>
    <row r="327" spans="1:9" s="335" customFormat="1" ht="15">
      <c r="A327" s="124" t="s">
        <v>1360</v>
      </c>
      <c r="B327" s="108"/>
      <c r="C327" s="131" t="s">
        <v>1336</v>
      </c>
      <c r="D327" s="131" t="s">
        <v>880</v>
      </c>
      <c r="E327" s="109" t="s">
        <v>1361</v>
      </c>
      <c r="F327" s="110"/>
      <c r="G327" s="153">
        <f>SUM(G328)+G335</f>
        <v>35965.6</v>
      </c>
      <c r="H327" s="153">
        <f>SUM(H328)+H335</f>
        <v>35238.7</v>
      </c>
      <c r="I327" s="326">
        <f t="shared" si="5"/>
        <v>97.97890206197032</v>
      </c>
    </row>
    <row r="328" spans="1:9" ht="42.75">
      <c r="A328" s="151" t="s">
        <v>1417</v>
      </c>
      <c r="B328" s="130"/>
      <c r="C328" s="131" t="s">
        <v>1336</v>
      </c>
      <c r="D328" s="131" t="s">
        <v>880</v>
      </c>
      <c r="E328" s="131" t="s">
        <v>1418</v>
      </c>
      <c r="F328" s="135"/>
      <c r="G328" s="153">
        <f>G333+G329</f>
        <v>35965.6</v>
      </c>
      <c r="H328" s="153">
        <f>H333+H329</f>
        <v>35238.7</v>
      </c>
      <c r="I328" s="326">
        <f t="shared" si="5"/>
        <v>97.97890206197032</v>
      </c>
    </row>
    <row r="329" spans="1:9" ht="57">
      <c r="A329" s="151" t="s">
        <v>1419</v>
      </c>
      <c r="B329" s="130"/>
      <c r="C329" s="131" t="s">
        <v>1336</v>
      </c>
      <c r="D329" s="131" t="s">
        <v>880</v>
      </c>
      <c r="E329" s="131" t="s">
        <v>1420</v>
      </c>
      <c r="F329" s="135"/>
      <c r="G329" s="153">
        <f>SUM(G330)</f>
        <v>24576.3</v>
      </c>
      <c r="H329" s="153">
        <f>SUM(H330)</f>
        <v>23943.3</v>
      </c>
      <c r="I329" s="326">
        <f t="shared" si="5"/>
        <v>97.42434784731631</v>
      </c>
    </row>
    <row r="330" spans="1:9" ht="28.5">
      <c r="A330" s="151" t="s">
        <v>1041</v>
      </c>
      <c r="B330" s="130"/>
      <c r="C330" s="131" t="s">
        <v>1336</v>
      </c>
      <c r="D330" s="131" t="s">
        <v>880</v>
      </c>
      <c r="E330" s="131" t="s">
        <v>1420</v>
      </c>
      <c r="F330" s="135" t="s">
        <v>1042</v>
      </c>
      <c r="G330" s="153">
        <v>24576.3</v>
      </c>
      <c r="H330" s="153">
        <v>23943.3</v>
      </c>
      <c r="I330" s="326">
        <f t="shared" si="5"/>
        <v>97.42434784731631</v>
      </c>
    </row>
    <row r="331" spans="1:9" s="335" customFormat="1" ht="15" hidden="1">
      <c r="A331" s="151" t="s">
        <v>1421</v>
      </c>
      <c r="B331" s="130"/>
      <c r="C331" s="131" t="s">
        <v>1336</v>
      </c>
      <c r="D331" s="131" t="s">
        <v>880</v>
      </c>
      <c r="E331" s="131" t="s">
        <v>1420</v>
      </c>
      <c r="F331" s="135" t="s">
        <v>1422</v>
      </c>
      <c r="G331" s="153"/>
      <c r="H331" s="153"/>
      <c r="I331" s="326" t="e">
        <f t="shared" si="5"/>
        <v>#DIV/0!</v>
      </c>
    </row>
    <row r="332" spans="1:9" ht="28.5" hidden="1">
      <c r="A332" s="151" t="s">
        <v>1423</v>
      </c>
      <c r="B332" s="130"/>
      <c r="C332" s="131" t="s">
        <v>1336</v>
      </c>
      <c r="D332" s="131" t="s">
        <v>880</v>
      </c>
      <c r="E332" s="131" t="s">
        <v>1420</v>
      </c>
      <c r="F332" s="135" t="s">
        <v>1424</v>
      </c>
      <c r="G332" s="153"/>
      <c r="H332" s="153"/>
      <c r="I332" s="326" t="e">
        <f aca="true" t="shared" si="8" ref="I332:I395">SUM(H332/G332*100)</f>
        <v>#DIV/0!</v>
      </c>
    </row>
    <row r="333" spans="1:9" ht="42.75">
      <c r="A333" s="151" t="s">
        <v>1425</v>
      </c>
      <c r="B333" s="130"/>
      <c r="C333" s="131" t="s">
        <v>1336</v>
      </c>
      <c r="D333" s="131" t="s">
        <v>880</v>
      </c>
      <c r="E333" s="131" t="s">
        <v>1426</v>
      </c>
      <c r="F333" s="135"/>
      <c r="G333" s="153">
        <f>SUM(G334)</f>
        <v>11389.3</v>
      </c>
      <c r="H333" s="153">
        <f>SUM(H334)</f>
        <v>11295.4</v>
      </c>
      <c r="I333" s="326">
        <f t="shared" si="8"/>
        <v>99.17554195604646</v>
      </c>
    </row>
    <row r="334" spans="1:9" ht="28.5">
      <c r="A334" s="151" t="s">
        <v>1041</v>
      </c>
      <c r="B334" s="130"/>
      <c r="C334" s="131" t="s">
        <v>1336</v>
      </c>
      <c r="D334" s="131" t="s">
        <v>880</v>
      </c>
      <c r="E334" s="131" t="s">
        <v>1426</v>
      </c>
      <c r="F334" s="135" t="s">
        <v>1042</v>
      </c>
      <c r="G334" s="153">
        <v>11389.3</v>
      </c>
      <c r="H334" s="153">
        <v>11295.4</v>
      </c>
      <c r="I334" s="326">
        <f t="shared" si="8"/>
        <v>99.17554195604646</v>
      </c>
    </row>
    <row r="335" spans="1:9" ht="42.75" hidden="1">
      <c r="A335" s="151" t="s">
        <v>1427</v>
      </c>
      <c r="B335" s="130"/>
      <c r="C335" s="131" t="s">
        <v>1336</v>
      </c>
      <c r="D335" s="131" t="s">
        <v>880</v>
      </c>
      <c r="E335" s="131" t="s">
        <v>1428</v>
      </c>
      <c r="F335" s="135"/>
      <c r="G335" s="153">
        <f>SUM(G336)</f>
        <v>0</v>
      </c>
      <c r="H335" s="153">
        <f>SUM(H336)</f>
        <v>0</v>
      </c>
      <c r="I335" s="326" t="e">
        <f t="shared" si="8"/>
        <v>#DIV/0!</v>
      </c>
    </row>
    <row r="336" spans="1:9" ht="28.5" hidden="1">
      <c r="A336" s="151" t="s">
        <v>1041</v>
      </c>
      <c r="B336" s="130"/>
      <c r="C336" s="131" t="s">
        <v>1336</v>
      </c>
      <c r="D336" s="131" t="s">
        <v>880</v>
      </c>
      <c r="E336" s="131" t="s">
        <v>1428</v>
      </c>
      <c r="F336" s="135" t="s">
        <v>1042</v>
      </c>
      <c r="G336" s="153"/>
      <c r="H336" s="153"/>
      <c r="I336" s="326" t="e">
        <f t="shared" si="8"/>
        <v>#DIV/0!</v>
      </c>
    </row>
    <row r="337" spans="1:9" ht="15">
      <c r="A337" s="124" t="s">
        <v>1453</v>
      </c>
      <c r="B337" s="108"/>
      <c r="C337" s="119" t="s">
        <v>909</v>
      </c>
      <c r="D337" s="119"/>
      <c r="E337" s="119"/>
      <c r="F337" s="114"/>
      <c r="G337" s="328">
        <f aca="true" t="shared" si="9" ref="G337:H340">SUM(G338)</f>
        <v>419.6</v>
      </c>
      <c r="H337" s="328">
        <f t="shared" si="9"/>
        <v>419.6</v>
      </c>
      <c r="I337" s="326">
        <f t="shared" si="8"/>
        <v>100</v>
      </c>
    </row>
    <row r="338" spans="1:9" ht="15">
      <c r="A338" s="124" t="s">
        <v>1480</v>
      </c>
      <c r="B338" s="108"/>
      <c r="C338" s="109" t="s">
        <v>909</v>
      </c>
      <c r="D338" s="109" t="s">
        <v>892</v>
      </c>
      <c r="E338" s="119"/>
      <c r="F338" s="114"/>
      <c r="G338" s="126">
        <f t="shared" si="9"/>
        <v>419.6</v>
      </c>
      <c r="H338" s="126">
        <f t="shared" si="9"/>
        <v>419.6</v>
      </c>
      <c r="I338" s="326">
        <f t="shared" si="8"/>
        <v>100</v>
      </c>
    </row>
    <row r="339" spans="1:9" ht="15">
      <c r="A339" s="175" t="s">
        <v>1091</v>
      </c>
      <c r="B339" s="118"/>
      <c r="C339" s="109" t="s">
        <v>909</v>
      </c>
      <c r="D339" s="109" t="s">
        <v>892</v>
      </c>
      <c r="E339" s="119" t="s">
        <v>975</v>
      </c>
      <c r="F339" s="114"/>
      <c r="G339" s="126">
        <f t="shared" si="9"/>
        <v>419.6</v>
      </c>
      <c r="H339" s="126">
        <f t="shared" si="9"/>
        <v>419.6</v>
      </c>
      <c r="I339" s="326">
        <f t="shared" si="8"/>
        <v>100</v>
      </c>
    </row>
    <row r="340" spans="1:9" ht="28.5">
      <c r="A340" s="127" t="s">
        <v>1481</v>
      </c>
      <c r="B340" s="108"/>
      <c r="C340" s="109" t="s">
        <v>909</v>
      </c>
      <c r="D340" s="109" t="s">
        <v>892</v>
      </c>
      <c r="E340" s="119" t="s">
        <v>1032</v>
      </c>
      <c r="F340" s="114"/>
      <c r="G340" s="126">
        <f t="shared" si="9"/>
        <v>419.6</v>
      </c>
      <c r="H340" s="126">
        <f t="shared" si="9"/>
        <v>419.6</v>
      </c>
      <c r="I340" s="326">
        <f t="shared" si="8"/>
        <v>100</v>
      </c>
    </row>
    <row r="341" spans="1:9" s="284" customFormat="1" ht="28.5">
      <c r="A341" s="151" t="s">
        <v>1041</v>
      </c>
      <c r="B341" s="108"/>
      <c r="C341" s="109" t="s">
        <v>909</v>
      </c>
      <c r="D341" s="109" t="s">
        <v>892</v>
      </c>
      <c r="E341" s="119" t="s">
        <v>1032</v>
      </c>
      <c r="F341" s="114" t="s">
        <v>1042</v>
      </c>
      <c r="G341" s="126">
        <v>419.6</v>
      </c>
      <c r="H341" s="126">
        <v>419.6</v>
      </c>
      <c r="I341" s="326">
        <f t="shared" si="8"/>
        <v>100</v>
      </c>
    </row>
    <row r="342" spans="1:9" s="284" customFormat="1" ht="21.75" customHeight="1">
      <c r="A342" s="333" t="s">
        <v>1531</v>
      </c>
      <c r="B342" s="162" t="s">
        <v>1532</v>
      </c>
      <c r="C342" s="283"/>
      <c r="D342" s="283"/>
      <c r="E342" s="283"/>
      <c r="F342" s="334"/>
      <c r="G342" s="331">
        <f>SUM(G343+G378+G382)+G367+G371</f>
        <v>51571.100000000006</v>
      </c>
      <c r="H342" s="331">
        <f>SUM(H343+H378+H382)+H367+H371</f>
        <v>50410.5</v>
      </c>
      <c r="I342" s="332">
        <f t="shared" si="8"/>
        <v>97.74951474760087</v>
      </c>
    </row>
    <row r="343" spans="1:9" s="284" customFormat="1" ht="15">
      <c r="A343" s="124" t="s">
        <v>858</v>
      </c>
      <c r="B343" s="108"/>
      <c r="C343" s="109" t="s">
        <v>859</v>
      </c>
      <c r="D343" s="109"/>
      <c r="E343" s="109"/>
      <c r="F343" s="110"/>
      <c r="G343" s="126">
        <f>SUM(G344+G352+G355)</f>
        <v>23112.9</v>
      </c>
      <c r="H343" s="126">
        <f>SUM(H344+H352+H355)</f>
        <v>22812.7</v>
      </c>
      <c r="I343" s="326">
        <f t="shared" si="8"/>
        <v>98.70115822765642</v>
      </c>
    </row>
    <row r="344" spans="1:9" ht="28.5">
      <c r="A344" s="124" t="s">
        <v>895</v>
      </c>
      <c r="B344" s="108"/>
      <c r="C344" s="109" t="s">
        <v>859</v>
      </c>
      <c r="D344" s="109" t="s">
        <v>896</v>
      </c>
      <c r="E344" s="109"/>
      <c r="F344" s="110"/>
      <c r="G344" s="126">
        <f>SUM(G345)</f>
        <v>19005.6</v>
      </c>
      <c r="H344" s="126">
        <f>SUM(H345)</f>
        <v>19005.5</v>
      </c>
      <c r="I344" s="326">
        <f t="shared" si="8"/>
        <v>99.99947383928948</v>
      </c>
    </row>
    <row r="345" spans="1:9" ht="28.5">
      <c r="A345" s="124" t="s">
        <v>862</v>
      </c>
      <c r="B345" s="108"/>
      <c r="C345" s="109" t="s">
        <v>859</v>
      </c>
      <c r="D345" s="109" t="s">
        <v>896</v>
      </c>
      <c r="E345" s="109" t="s">
        <v>863</v>
      </c>
      <c r="F345" s="110"/>
      <c r="G345" s="126">
        <f>SUM(G346)+G349</f>
        <v>19005.6</v>
      </c>
      <c r="H345" s="126">
        <f>SUM(H346)+H349</f>
        <v>19005.5</v>
      </c>
      <c r="I345" s="326">
        <f t="shared" si="8"/>
        <v>99.99947383928948</v>
      </c>
    </row>
    <row r="346" spans="1:9" ht="15">
      <c r="A346" s="124" t="s">
        <v>870</v>
      </c>
      <c r="B346" s="108"/>
      <c r="C346" s="109" t="s">
        <v>859</v>
      </c>
      <c r="D346" s="109" t="s">
        <v>896</v>
      </c>
      <c r="E346" s="109" t="s">
        <v>872</v>
      </c>
      <c r="F346" s="110"/>
      <c r="G346" s="126">
        <f>SUM(G347+G348)</f>
        <v>2652.8</v>
      </c>
      <c r="H346" s="126">
        <f>SUM(H347+H348)</f>
        <v>2652.7</v>
      </c>
      <c r="I346" s="326">
        <f t="shared" si="8"/>
        <v>99.99623039806995</v>
      </c>
    </row>
    <row r="347" spans="1:9" ht="28.5">
      <c r="A347" s="124" t="s">
        <v>866</v>
      </c>
      <c r="B347" s="108"/>
      <c r="C347" s="109" t="s">
        <v>871</v>
      </c>
      <c r="D347" s="109" t="s">
        <v>896</v>
      </c>
      <c r="E347" s="109" t="s">
        <v>872</v>
      </c>
      <c r="F347" s="122" t="s">
        <v>867</v>
      </c>
      <c r="G347" s="126">
        <v>2645.5</v>
      </c>
      <c r="H347" s="126">
        <v>2645.5</v>
      </c>
      <c r="I347" s="326">
        <f t="shared" si="8"/>
        <v>100</v>
      </c>
    </row>
    <row r="348" spans="1:9" s="307" customFormat="1" ht="15">
      <c r="A348" s="124" t="s">
        <v>873</v>
      </c>
      <c r="B348" s="108"/>
      <c r="C348" s="109" t="s">
        <v>859</v>
      </c>
      <c r="D348" s="109" t="s">
        <v>896</v>
      </c>
      <c r="E348" s="109" t="s">
        <v>872</v>
      </c>
      <c r="F348" s="110" t="s">
        <v>874</v>
      </c>
      <c r="G348" s="328">
        <v>7.3</v>
      </c>
      <c r="H348" s="328">
        <v>7.2</v>
      </c>
      <c r="I348" s="326">
        <f t="shared" si="8"/>
        <v>98.63013698630138</v>
      </c>
    </row>
    <row r="349" spans="1:9" s="356" customFormat="1" ht="28.5">
      <c r="A349" s="124" t="s">
        <v>897</v>
      </c>
      <c r="B349" s="108"/>
      <c r="C349" s="109" t="s">
        <v>871</v>
      </c>
      <c r="D349" s="109" t="s">
        <v>896</v>
      </c>
      <c r="E349" s="109" t="s">
        <v>898</v>
      </c>
      <c r="F349" s="110"/>
      <c r="G349" s="126">
        <f>SUM(G350:G351)</f>
        <v>16352.8</v>
      </c>
      <c r="H349" s="126">
        <f>SUM(H350:H351)</f>
        <v>16352.8</v>
      </c>
      <c r="I349" s="326">
        <f t="shared" si="8"/>
        <v>100</v>
      </c>
    </row>
    <row r="350" spans="1:9" ht="28.5">
      <c r="A350" s="124" t="s">
        <v>866</v>
      </c>
      <c r="B350" s="108"/>
      <c r="C350" s="109" t="s">
        <v>871</v>
      </c>
      <c r="D350" s="109" t="s">
        <v>896</v>
      </c>
      <c r="E350" s="109" t="s">
        <v>898</v>
      </c>
      <c r="F350" s="122" t="s">
        <v>867</v>
      </c>
      <c r="G350" s="126">
        <v>15988.8</v>
      </c>
      <c r="H350" s="126">
        <v>15988.8</v>
      </c>
      <c r="I350" s="326">
        <f t="shared" si="8"/>
        <v>100</v>
      </c>
    </row>
    <row r="351" spans="1:9" ht="15">
      <c r="A351" s="124" t="s">
        <v>873</v>
      </c>
      <c r="B351" s="108"/>
      <c r="C351" s="109" t="s">
        <v>871</v>
      </c>
      <c r="D351" s="109" t="s">
        <v>896</v>
      </c>
      <c r="E351" s="109" t="s">
        <v>898</v>
      </c>
      <c r="F351" s="122" t="s">
        <v>874</v>
      </c>
      <c r="G351" s="126">
        <v>364</v>
      </c>
      <c r="H351" s="126">
        <v>364</v>
      </c>
      <c r="I351" s="326">
        <f t="shared" si="8"/>
        <v>100</v>
      </c>
    </row>
    <row r="352" spans="1:9" ht="15">
      <c r="A352" s="124" t="s">
        <v>908</v>
      </c>
      <c r="B352" s="108"/>
      <c r="C352" s="109" t="s">
        <v>859</v>
      </c>
      <c r="D352" s="109" t="s">
        <v>909</v>
      </c>
      <c r="E352" s="109"/>
      <c r="F352" s="110"/>
      <c r="G352" s="126">
        <f>SUM(G353)</f>
        <v>70.89999999999999</v>
      </c>
      <c r="H352" s="126">
        <f>SUM(H353)</f>
        <v>0</v>
      </c>
      <c r="I352" s="326">
        <f t="shared" si="8"/>
        <v>0</v>
      </c>
    </row>
    <row r="353" spans="1:9" ht="15">
      <c r="A353" s="124" t="s">
        <v>910</v>
      </c>
      <c r="B353" s="108"/>
      <c r="C353" s="109" t="s">
        <v>859</v>
      </c>
      <c r="D353" s="109" t="s">
        <v>909</v>
      </c>
      <c r="E353" s="109" t="s">
        <v>911</v>
      </c>
      <c r="F353" s="110"/>
      <c r="G353" s="126">
        <f>SUM(G354)</f>
        <v>70.89999999999999</v>
      </c>
      <c r="H353" s="126">
        <f>SUM(H354)</f>
        <v>0</v>
      </c>
      <c r="I353" s="326">
        <f t="shared" si="8"/>
        <v>0</v>
      </c>
    </row>
    <row r="354" spans="1:9" ht="15">
      <c r="A354" s="124" t="s">
        <v>912</v>
      </c>
      <c r="B354" s="108"/>
      <c r="C354" s="109" t="s">
        <v>859</v>
      </c>
      <c r="D354" s="109" t="s">
        <v>909</v>
      </c>
      <c r="E354" s="109" t="s">
        <v>911</v>
      </c>
      <c r="F354" s="110" t="s">
        <v>913</v>
      </c>
      <c r="G354" s="126">
        <f>71.3-0.4</f>
        <v>70.89999999999999</v>
      </c>
      <c r="H354" s="126"/>
      <c r="I354" s="326">
        <f t="shared" si="8"/>
        <v>0</v>
      </c>
    </row>
    <row r="355" spans="1:9" ht="15">
      <c r="A355" s="124" t="s">
        <v>914</v>
      </c>
      <c r="B355" s="108"/>
      <c r="C355" s="109" t="s">
        <v>859</v>
      </c>
      <c r="D355" s="109" t="s">
        <v>915</v>
      </c>
      <c r="E355" s="109"/>
      <c r="F355" s="114"/>
      <c r="G355" s="126">
        <f>SUM(G356)</f>
        <v>4036.4</v>
      </c>
      <c r="H355" s="126">
        <f>SUM(H356)</f>
        <v>3807.2</v>
      </c>
      <c r="I355" s="326">
        <f t="shared" si="8"/>
        <v>94.32167277772272</v>
      </c>
    </row>
    <row r="356" spans="1:9" ht="28.5">
      <c r="A356" s="124" t="s">
        <v>916</v>
      </c>
      <c r="B356" s="108"/>
      <c r="C356" s="109" t="s">
        <v>859</v>
      </c>
      <c r="D356" s="109" t="s">
        <v>915</v>
      </c>
      <c r="E356" s="109" t="s">
        <v>917</v>
      </c>
      <c r="F356" s="114"/>
      <c r="G356" s="328">
        <f>SUM(G357+G360+G362)</f>
        <v>4036.4</v>
      </c>
      <c r="H356" s="328">
        <f>SUM(H357+H360+H362)</f>
        <v>3807.2</v>
      </c>
      <c r="I356" s="326">
        <f t="shared" si="8"/>
        <v>94.32167277772272</v>
      </c>
    </row>
    <row r="357" spans="1:9" ht="15">
      <c r="A357" s="124" t="s">
        <v>918</v>
      </c>
      <c r="B357" s="108"/>
      <c r="C357" s="109" t="s">
        <v>859</v>
      </c>
      <c r="D357" s="109" t="s">
        <v>915</v>
      </c>
      <c r="E357" s="109" t="s">
        <v>919</v>
      </c>
      <c r="F357" s="110"/>
      <c r="G357" s="328">
        <f>SUM(G358:G359)</f>
        <v>141.2</v>
      </c>
      <c r="H357" s="328">
        <f>SUM(H358:H359)</f>
        <v>141.2</v>
      </c>
      <c r="I357" s="326">
        <f t="shared" si="8"/>
        <v>100</v>
      </c>
    </row>
    <row r="358" spans="1:9" ht="15">
      <c r="A358" s="124" t="s">
        <v>873</v>
      </c>
      <c r="B358" s="108"/>
      <c r="C358" s="109" t="s">
        <v>859</v>
      </c>
      <c r="D358" s="109" t="s">
        <v>915</v>
      </c>
      <c r="E358" s="109" t="s">
        <v>919</v>
      </c>
      <c r="F358" s="110" t="s">
        <v>874</v>
      </c>
      <c r="G358" s="328">
        <v>139.1</v>
      </c>
      <c r="H358" s="328">
        <v>139.1</v>
      </c>
      <c r="I358" s="326">
        <f t="shared" si="8"/>
        <v>100</v>
      </c>
    </row>
    <row r="359" spans="1:9" ht="15">
      <c r="A359" s="124" t="s">
        <v>912</v>
      </c>
      <c r="B359" s="108"/>
      <c r="C359" s="109" t="s">
        <v>859</v>
      </c>
      <c r="D359" s="109" t="s">
        <v>915</v>
      </c>
      <c r="E359" s="109" t="s">
        <v>919</v>
      </c>
      <c r="F359" s="110" t="s">
        <v>913</v>
      </c>
      <c r="G359" s="328">
        <v>2.1</v>
      </c>
      <c r="H359" s="328">
        <v>2.1</v>
      </c>
      <c r="I359" s="326">
        <f t="shared" si="8"/>
        <v>100</v>
      </c>
    </row>
    <row r="360" spans="1:9" s="362" customFormat="1" ht="28.5">
      <c r="A360" s="124" t="s">
        <v>920</v>
      </c>
      <c r="B360" s="108"/>
      <c r="C360" s="109" t="s">
        <v>859</v>
      </c>
      <c r="D360" s="109" t="s">
        <v>915</v>
      </c>
      <c r="E360" s="109" t="s">
        <v>921</v>
      </c>
      <c r="F360" s="110"/>
      <c r="G360" s="328">
        <f>SUM(G361)</f>
        <v>185.3</v>
      </c>
      <c r="H360" s="328">
        <f>SUM(H361)</f>
        <v>185.3</v>
      </c>
      <c r="I360" s="326">
        <f t="shared" si="8"/>
        <v>100</v>
      </c>
    </row>
    <row r="361" spans="1:9" ht="15">
      <c r="A361" s="124" t="s">
        <v>873</v>
      </c>
      <c r="B361" s="108"/>
      <c r="C361" s="109" t="s">
        <v>859</v>
      </c>
      <c r="D361" s="109" t="s">
        <v>915</v>
      </c>
      <c r="E361" s="109" t="s">
        <v>921</v>
      </c>
      <c r="F361" s="110" t="s">
        <v>874</v>
      </c>
      <c r="G361" s="328">
        <v>185.3</v>
      </c>
      <c r="H361" s="328">
        <v>185.3</v>
      </c>
      <c r="I361" s="326">
        <f t="shared" si="8"/>
        <v>100</v>
      </c>
    </row>
    <row r="362" spans="1:9" ht="28.5">
      <c r="A362" s="329" t="s">
        <v>924</v>
      </c>
      <c r="B362" s="108"/>
      <c r="C362" s="109" t="s">
        <v>859</v>
      </c>
      <c r="D362" s="109" t="s">
        <v>915</v>
      </c>
      <c r="E362" s="109" t="s">
        <v>925</v>
      </c>
      <c r="F362" s="122"/>
      <c r="G362" s="328">
        <f>SUM(G363+G364+G366)</f>
        <v>3709.9</v>
      </c>
      <c r="H362" s="328">
        <f>SUM(H363+H364+H366)</f>
        <v>3480.7</v>
      </c>
      <c r="I362" s="326">
        <f t="shared" si="8"/>
        <v>93.82193590123723</v>
      </c>
    </row>
    <row r="363" spans="1:9" ht="15">
      <c r="A363" s="124" t="s">
        <v>873</v>
      </c>
      <c r="B363" s="108"/>
      <c r="C363" s="109" t="s">
        <v>859</v>
      </c>
      <c r="D363" s="109" t="s">
        <v>915</v>
      </c>
      <c r="E363" s="109" t="s">
        <v>925</v>
      </c>
      <c r="F363" s="122" t="s">
        <v>874</v>
      </c>
      <c r="G363" s="126">
        <v>3709.9</v>
      </c>
      <c r="H363" s="126">
        <v>3480.7</v>
      </c>
      <c r="I363" s="326">
        <f t="shared" si="8"/>
        <v>93.82193590123723</v>
      </c>
    </row>
    <row r="364" spans="1:9" ht="14.25" customHeight="1" hidden="1">
      <c r="A364" s="124" t="s">
        <v>912</v>
      </c>
      <c r="B364" s="108"/>
      <c r="C364" s="109" t="s">
        <v>859</v>
      </c>
      <c r="D364" s="109" t="s">
        <v>915</v>
      </c>
      <c r="E364" s="109" t="s">
        <v>925</v>
      </c>
      <c r="F364" s="122" t="s">
        <v>913</v>
      </c>
      <c r="G364" s="126"/>
      <c r="H364" s="126"/>
      <c r="I364" s="326" t="e">
        <f t="shared" si="8"/>
        <v>#DIV/0!</v>
      </c>
    </row>
    <row r="365" spans="1:9" ht="15" hidden="1">
      <c r="A365" s="329" t="s">
        <v>1113</v>
      </c>
      <c r="B365" s="108"/>
      <c r="C365" s="109" t="s">
        <v>859</v>
      </c>
      <c r="D365" s="109" t="s">
        <v>915</v>
      </c>
      <c r="E365" s="109" t="s">
        <v>1114</v>
      </c>
      <c r="F365" s="110"/>
      <c r="G365" s="126">
        <f>SUM(G366)</f>
        <v>0</v>
      </c>
      <c r="H365" s="126">
        <f>SUM(H366)</f>
        <v>0</v>
      </c>
      <c r="I365" s="326" t="e">
        <f t="shared" si="8"/>
        <v>#DIV/0!</v>
      </c>
    </row>
    <row r="366" spans="1:9" ht="15" hidden="1">
      <c r="A366" s="124" t="s">
        <v>912</v>
      </c>
      <c r="B366" s="108"/>
      <c r="C366" s="109" t="s">
        <v>859</v>
      </c>
      <c r="D366" s="109" t="s">
        <v>915</v>
      </c>
      <c r="E366" s="109" t="s">
        <v>1114</v>
      </c>
      <c r="F366" s="110" t="s">
        <v>913</v>
      </c>
      <c r="G366" s="126"/>
      <c r="H366" s="126"/>
      <c r="I366" s="326" t="e">
        <f t="shared" si="8"/>
        <v>#DIV/0!</v>
      </c>
    </row>
    <row r="367" spans="1:9" ht="15" hidden="1">
      <c r="A367" s="124" t="s">
        <v>978</v>
      </c>
      <c r="B367" s="108"/>
      <c r="C367" s="131" t="s">
        <v>880</v>
      </c>
      <c r="D367" s="109"/>
      <c r="E367" s="109"/>
      <c r="F367" s="110"/>
      <c r="G367" s="126">
        <f aca="true" t="shared" si="10" ref="G367:H369">SUM(G368)</f>
        <v>0</v>
      </c>
      <c r="H367" s="126">
        <f t="shared" si="10"/>
        <v>0</v>
      </c>
      <c r="I367" s="326" t="e">
        <f t="shared" si="8"/>
        <v>#DIV/0!</v>
      </c>
    </row>
    <row r="368" spans="1:9" ht="15" hidden="1">
      <c r="A368" s="151" t="s">
        <v>1004</v>
      </c>
      <c r="B368" s="130"/>
      <c r="C368" s="131" t="s">
        <v>880</v>
      </c>
      <c r="D368" s="131" t="s">
        <v>1005</v>
      </c>
      <c r="E368" s="109"/>
      <c r="F368" s="114"/>
      <c r="G368" s="126">
        <f t="shared" si="10"/>
        <v>0</v>
      </c>
      <c r="H368" s="126">
        <f t="shared" si="10"/>
        <v>0</v>
      </c>
      <c r="I368" s="326" t="e">
        <f t="shared" si="8"/>
        <v>#DIV/0!</v>
      </c>
    </row>
    <row r="369" spans="1:9" ht="15" hidden="1">
      <c r="A369" s="329" t="s">
        <v>1113</v>
      </c>
      <c r="B369" s="108"/>
      <c r="C369" s="131" t="s">
        <v>880</v>
      </c>
      <c r="D369" s="131" t="s">
        <v>1005</v>
      </c>
      <c r="E369" s="109" t="s">
        <v>1114</v>
      </c>
      <c r="F369" s="110"/>
      <c r="G369" s="126">
        <f t="shared" si="10"/>
        <v>0</v>
      </c>
      <c r="H369" s="126">
        <f t="shared" si="10"/>
        <v>0</v>
      </c>
      <c r="I369" s="326" t="e">
        <f t="shared" si="8"/>
        <v>#DIV/0!</v>
      </c>
    </row>
    <row r="370" spans="1:9" ht="15" hidden="1">
      <c r="A370" s="124" t="s">
        <v>912</v>
      </c>
      <c r="B370" s="108"/>
      <c r="C370" s="131" t="s">
        <v>880</v>
      </c>
      <c r="D370" s="131" t="s">
        <v>1005</v>
      </c>
      <c r="E370" s="109" t="s">
        <v>1114</v>
      </c>
      <c r="F370" s="110" t="s">
        <v>913</v>
      </c>
      <c r="G370" s="126"/>
      <c r="H370" s="126"/>
      <c r="I370" s="326" t="e">
        <f t="shared" si="8"/>
        <v>#DIV/0!</v>
      </c>
    </row>
    <row r="371" spans="1:9" ht="15" hidden="1">
      <c r="A371" s="151" t="s">
        <v>1033</v>
      </c>
      <c r="B371" s="118"/>
      <c r="C371" s="119" t="s">
        <v>892</v>
      </c>
      <c r="D371" s="119"/>
      <c r="E371" s="119"/>
      <c r="F371" s="122"/>
      <c r="G371" s="230">
        <f>SUM(G372)+G375</f>
        <v>0</v>
      </c>
      <c r="H371" s="230">
        <f>SUM(H372)+H375</f>
        <v>0</v>
      </c>
      <c r="I371" s="326" t="e">
        <f t="shared" si="8"/>
        <v>#DIV/0!</v>
      </c>
    </row>
    <row r="372" spans="1:9" ht="15" hidden="1">
      <c r="A372" s="151" t="s">
        <v>1101</v>
      </c>
      <c r="B372" s="130"/>
      <c r="C372" s="131" t="s">
        <v>892</v>
      </c>
      <c r="D372" s="131" t="s">
        <v>861</v>
      </c>
      <c r="E372" s="131"/>
      <c r="F372" s="135"/>
      <c r="G372" s="153">
        <f>G373</f>
        <v>0</v>
      </c>
      <c r="H372" s="153">
        <f>H373</f>
        <v>0</v>
      </c>
      <c r="I372" s="326" t="e">
        <f t="shared" si="8"/>
        <v>#DIV/0!</v>
      </c>
    </row>
    <row r="373" spans="1:9" ht="15" hidden="1">
      <c r="A373" s="329" t="s">
        <v>1113</v>
      </c>
      <c r="B373" s="108"/>
      <c r="C373" s="131" t="s">
        <v>892</v>
      </c>
      <c r="D373" s="131" t="s">
        <v>861</v>
      </c>
      <c r="E373" s="109" t="s">
        <v>1114</v>
      </c>
      <c r="F373" s="110"/>
      <c r="G373" s="153">
        <f>G374</f>
        <v>0</v>
      </c>
      <c r="H373" s="153">
        <f>H374</f>
        <v>0</v>
      </c>
      <c r="I373" s="326" t="e">
        <f t="shared" si="8"/>
        <v>#DIV/0!</v>
      </c>
    </row>
    <row r="374" spans="1:9" ht="15" hidden="1">
      <c r="A374" s="124" t="s">
        <v>912</v>
      </c>
      <c r="B374" s="108"/>
      <c r="C374" s="131" t="s">
        <v>892</v>
      </c>
      <c r="D374" s="131" t="s">
        <v>861</v>
      </c>
      <c r="E374" s="109" t="s">
        <v>1114</v>
      </c>
      <c r="F374" s="110" t="s">
        <v>913</v>
      </c>
      <c r="G374" s="126"/>
      <c r="H374" s="126"/>
      <c r="I374" s="326" t="e">
        <f t="shared" si="8"/>
        <v>#DIV/0!</v>
      </c>
    </row>
    <row r="375" spans="1:9" ht="15" hidden="1">
      <c r="A375" s="151" t="s">
        <v>1137</v>
      </c>
      <c r="B375" s="118"/>
      <c r="C375" s="131" t="s">
        <v>892</v>
      </c>
      <c r="D375" s="131" t="s">
        <v>892</v>
      </c>
      <c r="E375" s="119"/>
      <c r="F375" s="114"/>
      <c r="G375" s="153">
        <f>G376</f>
        <v>0</v>
      </c>
      <c r="H375" s="153">
        <f>H376</f>
        <v>0</v>
      </c>
      <c r="I375" s="326" t="e">
        <f t="shared" si="8"/>
        <v>#DIV/0!</v>
      </c>
    </row>
    <row r="376" spans="1:9" ht="15" hidden="1">
      <c r="A376" s="329" t="s">
        <v>1113</v>
      </c>
      <c r="B376" s="108"/>
      <c r="C376" s="131" t="s">
        <v>892</v>
      </c>
      <c r="D376" s="131" t="s">
        <v>892</v>
      </c>
      <c r="E376" s="109" t="s">
        <v>1114</v>
      </c>
      <c r="F376" s="110"/>
      <c r="G376" s="153">
        <f>G377</f>
        <v>0</v>
      </c>
      <c r="H376" s="153">
        <f>H377</f>
        <v>0</v>
      </c>
      <c r="I376" s="326" t="e">
        <f t="shared" si="8"/>
        <v>#DIV/0!</v>
      </c>
    </row>
    <row r="377" spans="1:9" ht="15" hidden="1">
      <c r="A377" s="124" t="s">
        <v>912</v>
      </c>
      <c r="B377" s="108"/>
      <c r="C377" s="131" t="s">
        <v>892</v>
      </c>
      <c r="D377" s="131" t="s">
        <v>892</v>
      </c>
      <c r="E377" s="109" t="s">
        <v>1114</v>
      </c>
      <c r="F377" s="110" t="s">
        <v>913</v>
      </c>
      <c r="G377" s="126"/>
      <c r="H377" s="126"/>
      <c r="I377" s="326" t="e">
        <f t="shared" si="8"/>
        <v>#DIV/0!</v>
      </c>
    </row>
    <row r="378" spans="1:9" ht="15">
      <c r="A378" s="124" t="s">
        <v>1335</v>
      </c>
      <c r="B378" s="108"/>
      <c r="C378" s="109" t="s">
        <v>1336</v>
      </c>
      <c r="D378" s="109" t="s">
        <v>1487</v>
      </c>
      <c r="E378" s="109"/>
      <c r="F378" s="110"/>
      <c r="G378" s="126">
        <f aca="true" t="shared" si="11" ref="G378:H380">SUM(G379)</f>
        <v>558.2</v>
      </c>
      <c r="H378" s="126">
        <f t="shared" si="11"/>
        <v>0</v>
      </c>
      <c r="I378" s="326">
        <f t="shared" si="8"/>
        <v>0</v>
      </c>
    </row>
    <row r="379" spans="1:9" ht="15">
      <c r="A379" s="124" t="s">
        <v>1441</v>
      </c>
      <c r="B379" s="108"/>
      <c r="C379" s="109" t="s">
        <v>1336</v>
      </c>
      <c r="D379" s="109" t="s">
        <v>896</v>
      </c>
      <c r="E379" s="109"/>
      <c r="F379" s="110"/>
      <c r="G379" s="126">
        <f t="shared" si="11"/>
        <v>558.2</v>
      </c>
      <c r="H379" s="126">
        <f t="shared" si="11"/>
        <v>0</v>
      </c>
      <c r="I379" s="326">
        <f t="shared" si="8"/>
        <v>0</v>
      </c>
    </row>
    <row r="380" spans="1:9" ht="28.5">
      <c r="A380" s="329" t="s">
        <v>1449</v>
      </c>
      <c r="B380" s="108"/>
      <c r="C380" s="109" t="s">
        <v>1336</v>
      </c>
      <c r="D380" s="109" t="s">
        <v>896</v>
      </c>
      <c r="E380" s="109" t="s">
        <v>1450</v>
      </c>
      <c r="F380" s="110"/>
      <c r="G380" s="126">
        <f t="shared" si="11"/>
        <v>558.2</v>
      </c>
      <c r="H380" s="126">
        <f t="shared" si="11"/>
        <v>0</v>
      </c>
      <c r="I380" s="326">
        <f t="shared" si="8"/>
        <v>0</v>
      </c>
    </row>
    <row r="381" spans="1:11" ht="15">
      <c r="A381" s="124" t="s">
        <v>912</v>
      </c>
      <c r="B381" s="108"/>
      <c r="C381" s="109" t="s">
        <v>1336</v>
      </c>
      <c r="D381" s="109" t="s">
        <v>896</v>
      </c>
      <c r="E381" s="109" t="s">
        <v>1450</v>
      </c>
      <c r="F381" s="110" t="s">
        <v>913</v>
      </c>
      <c r="G381" s="126">
        <f>713.1-154.9</f>
        <v>558.2</v>
      </c>
      <c r="H381" s="126"/>
      <c r="I381" s="326">
        <f t="shared" si="8"/>
        <v>0</v>
      </c>
      <c r="K381" s="214">
        <f>2500-783.6-471.1-625.2</f>
        <v>620.1000000000001</v>
      </c>
    </row>
    <row r="382" spans="1:9" ht="15">
      <c r="A382" s="124" t="s">
        <v>1486</v>
      </c>
      <c r="B382" s="108"/>
      <c r="C382" s="109" t="s">
        <v>915</v>
      </c>
      <c r="D382" s="109" t="s">
        <v>1487</v>
      </c>
      <c r="E382" s="109"/>
      <c r="F382" s="110"/>
      <c r="G382" s="126">
        <f>SUM(G383)</f>
        <v>27900</v>
      </c>
      <c r="H382" s="126">
        <f>SUM(H383)</f>
        <v>27597.8</v>
      </c>
      <c r="I382" s="326">
        <f t="shared" si="8"/>
        <v>98.9168458781362</v>
      </c>
    </row>
    <row r="383" spans="1:9" ht="15">
      <c r="A383" s="124" t="s">
        <v>1488</v>
      </c>
      <c r="B383" s="108"/>
      <c r="C383" s="109" t="s">
        <v>915</v>
      </c>
      <c r="D383" s="109" t="s">
        <v>859</v>
      </c>
      <c r="E383" s="109"/>
      <c r="F383" s="110"/>
      <c r="G383" s="126">
        <f>SUM(G384)</f>
        <v>27900</v>
      </c>
      <c r="H383" s="126">
        <f>SUM(H384)</f>
        <v>27597.8</v>
      </c>
      <c r="I383" s="326">
        <f t="shared" si="8"/>
        <v>98.9168458781362</v>
      </c>
    </row>
    <row r="384" spans="1:9" ht="15">
      <c r="A384" s="124" t="s">
        <v>1489</v>
      </c>
      <c r="B384" s="108"/>
      <c r="C384" s="109" t="s">
        <v>915</v>
      </c>
      <c r="D384" s="109" t="s">
        <v>859</v>
      </c>
      <c r="E384" s="109" t="s">
        <v>1490</v>
      </c>
      <c r="F384" s="122"/>
      <c r="G384" s="126">
        <f>SUM(G386)</f>
        <v>27900</v>
      </c>
      <c r="H384" s="126">
        <f>SUM(H386)</f>
        <v>27597.8</v>
      </c>
      <c r="I384" s="326">
        <f t="shared" si="8"/>
        <v>98.9168458781362</v>
      </c>
    </row>
    <row r="385" spans="1:9" ht="15">
      <c r="A385" s="124" t="s">
        <v>1491</v>
      </c>
      <c r="B385" s="108"/>
      <c r="C385" s="109" t="s">
        <v>915</v>
      </c>
      <c r="D385" s="109" t="s">
        <v>859</v>
      </c>
      <c r="E385" s="109" t="s">
        <v>1492</v>
      </c>
      <c r="F385" s="122"/>
      <c r="G385" s="126">
        <f>SUM(G386)</f>
        <v>27900</v>
      </c>
      <c r="H385" s="126">
        <f>SUM(H386)</f>
        <v>27597.8</v>
      </c>
      <c r="I385" s="326">
        <f t="shared" si="8"/>
        <v>98.9168458781362</v>
      </c>
    </row>
    <row r="386" spans="1:9" ht="15">
      <c r="A386" s="124" t="s">
        <v>1493</v>
      </c>
      <c r="B386" s="108"/>
      <c r="C386" s="109" t="s">
        <v>915</v>
      </c>
      <c r="D386" s="109" t="s">
        <v>859</v>
      </c>
      <c r="E386" s="109" t="s">
        <v>1492</v>
      </c>
      <c r="F386" s="122" t="s">
        <v>73</v>
      </c>
      <c r="G386" s="126">
        <f>30000-2500+400</f>
        <v>27900</v>
      </c>
      <c r="H386" s="126">
        <v>27597.8</v>
      </c>
      <c r="I386" s="326">
        <f t="shared" si="8"/>
        <v>98.9168458781362</v>
      </c>
    </row>
    <row r="387" spans="1:9" ht="30">
      <c r="A387" s="333" t="s">
        <v>1533</v>
      </c>
      <c r="B387" s="162" t="s">
        <v>1534</v>
      </c>
      <c r="C387" s="283"/>
      <c r="D387" s="283"/>
      <c r="E387" s="283"/>
      <c r="F387" s="334"/>
      <c r="G387" s="331">
        <f>SUM(G388+G406+G438)</f>
        <v>903314.3999999998</v>
      </c>
      <c r="H387" s="331">
        <f>SUM(H388+H406+H438)</f>
        <v>881095.32</v>
      </c>
      <c r="I387" s="332">
        <f t="shared" si="8"/>
        <v>97.54027169277941</v>
      </c>
    </row>
    <row r="388" spans="1:9" ht="15">
      <c r="A388" s="124" t="s">
        <v>978</v>
      </c>
      <c r="B388" s="108"/>
      <c r="C388" s="131" t="s">
        <v>880</v>
      </c>
      <c r="D388" s="109"/>
      <c r="E388" s="109"/>
      <c r="F388" s="110"/>
      <c r="G388" s="126">
        <f>SUM(G396+G389)</f>
        <v>16221.9</v>
      </c>
      <c r="H388" s="126">
        <f>SUM(H396+H389)</f>
        <v>16221.9</v>
      </c>
      <c r="I388" s="326">
        <f t="shared" si="8"/>
        <v>100</v>
      </c>
    </row>
    <row r="389" spans="1:9" ht="15">
      <c r="A389" s="174" t="s">
        <v>979</v>
      </c>
      <c r="B389" s="166"/>
      <c r="C389" s="167" t="s">
        <v>880</v>
      </c>
      <c r="D389" s="167" t="s">
        <v>980</v>
      </c>
      <c r="E389" s="167"/>
      <c r="F389" s="277"/>
      <c r="G389" s="126">
        <f>SUM(G392)+G394</f>
        <v>8238.8</v>
      </c>
      <c r="H389" s="126">
        <f>SUM(H392)+H394</f>
        <v>8238.8</v>
      </c>
      <c r="I389" s="326">
        <f t="shared" si="8"/>
        <v>100</v>
      </c>
    </row>
    <row r="390" spans="1:9" ht="15">
      <c r="A390" s="151" t="s">
        <v>983</v>
      </c>
      <c r="B390" s="130"/>
      <c r="C390" s="131" t="s">
        <v>880</v>
      </c>
      <c r="D390" s="131" t="s">
        <v>980</v>
      </c>
      <c r="E390" s="131" t="s">
        <v>984</v>
      </c>
      <c r="F390" s="135"/>
      <c r="G390" s="153">
        <f>G391</f>
        <v>8238.8</v>
      </c>
      <c r="H390" s="153">
        <f>H391</f>
        <v>8238.8</v>
      </c>
      <c r="I390" s="326">
        <f t="shared" si="8"/>
        <v>100</v>
      </c>
    </row>
    <row r="391" spans="1:9" ht="15">
      <c r="A391" s="151" t="s">
        <v>985</v>
      </c>
      <c r="B391" s="130"/>
      <c r="C391" s="131" t="s">
        <v>880</v>
      </c>
      <c r="D391" s="131" t="s">
        <v>980</v>
      </c>
      <c r="E391" s="131" t="s">
        <v>986</v>
      </c>
      <c r="F391" s="135"/>
      <c r="G391" s="153">
        <f>SUM(G392)+G394</f>
        <v>8238.8</v>
      </c>
      <c r="H391" s="153">
        <f>SUM(H392)+H394</f>
        <v>8238.8</v>
      </c>
      <c r="I391" s="326">
        <f t="shared" si="8"/>
        <v>100</v>
      </c>
    </row>
    <row r="392" spans="1:9" ht="15">
      <c r="A392" s="174" t="s">
        <v>987</v>
      </c>
      <c r="B392" s="166"/>
      <c r="C392" s="167" t="s">
        <v>880</v>
      </c>
      <c r="D392" s="167" t="s">
        <v>980</v>
      </c>
      <c r="E392" s="168" t="s">
        <v>988</v>
      </c>
      <c r="F392" s="169"/>
      <c r="G392" s="126">
        <f>SUM(G393)</f>
        <v>4205.1</v>
      </c>
      <c r="H392" s="126">
        <f>SUM(H393)</f>
        <v>4205.1</v>
      </c>
      <c r="I392" s="326">
        <f t="shared" si="8"/>
        <v>100</v>
      </c>
    </row>
    <row r="393" spans="1:9" ht="15">
      <c r="A393" s="124" t="s">
        <v>912</v>
      </c>
      <c r="B393" s="108"/>
      <c r="C393" s="167" t="s">
        <v>880</v>
      </c>
      <c r="D393" s="167" t="s">
        <v>980</v>
      </c>
      <c r="E393" s="168" t="s">
        <v>988</v>
      </c>
      <c r="F393" s="169" t="s">
        <v>913</v>
      </c>
      <c r="G393" s="126">
        <v>4205.1</v>
      </c>
      <c r="H393" s="126">
        <v>4205.1</v>
      </c>
      <c r="I393" s="326">
        <f t="shared" si="8"/>
        <v>100</v>
      </c>
    </row>
    <row r="394" spans="1:9" ht="57">
      <c r="A394" s="124" t="s">
        <v>989</v>
      </c>
      <c r="B394" s="108"/>
      <c r="C394" s="167" t="s">
        <v>880</v>
      </c>
      <c r="D394" s="167" t="s">
        <v>980</v>
      </c>
      <c r="E394" s="168" t="s">
        <v>990</v>
      </c>
      <c r="F394" s="169"/>
      <c r="G394" s="126">
        <f>SUM(G395)</f>
        <v>4033.7</v>
      </c>
      <c r="H394" s="126">
        <f>SUM(H395)</f>
        <v>4033.7</v>
      </c>
      <c r="I394" s="326">
        <f t="shared" si="8"/>
        <v>100</v>
      </c>
    </row>
    <row r="395" spans="1:9" ht="15">
      <c r="A395" s="124" t="s">
        <v>912</v>
      </c>
      <c r="B395" s="108"/>
      <c r="C395" s="167" t="s">
        <v>880</v>
      </c>
      <c r="D395" s="167" t="s">
        <v>980</v>
      </c>
      <c r="E395" s="168" t="s">
        <v>990</v>
      </c>
      <c r="F395" s="169" t="s">
        <v>913</v>
      </c>
      <c r="G395" s="126">
        <f>1541.7+2492</f>
        <v>4033.7</v>
      </c>
      <c r="H395" s="126">
        <f>1541.7+2492</f>
        <v>4033.7</v>
      </c>
      <c r="I395" s="326">
        <f t="shared" si="8"/>
        <v>100</v>
      </c>
    </row>
    <row r="396" spans="1:9" ht="15">
      <c r="A396" s="151" t="s">
        <v>1004</v>
      </c>
      <c r="B396" s="130"/>
      <c r="C396" s="131" t="s">
        <v>880</v>
      </c>
      <c r="D396" s="131" t="s">
        <v>1005</v>
      </c>
      <c r="E396" s="109"/>
      <c r="F396" s="114"/>
      <c r="G396" s="126">
        <f>SUM(G397)</f>
        <v>7983.1</v>
      </c>
      <c r="H396" s="126">
        <f>SUM(H397)</f>
        <v>7983.1</v>
      </c>
      <c r="I396" s="326">
        <f aca="true" t="shared" si="12" ref="I396:I459">SUM(H396/G396*100)</f>
        <v>100</v>
      </c>
    </row>
    <row r="397" spans="1:9" ht="15">
      <c r="A397" s="151" t="s">
        <v>1012</v>
      </c>
      <c r="B397" s="108"/>
      <c r="C397" s="131" t="s">
        <v>880</v>
      </c>
      <c r="D397" s="131" t="s">
        <v>1005</v>
      </c>
      <c r="E397" s="119" t="s">
        <v>1013</v>
      </c>
      <c r="F397" s="114"/>
      <c r="G397" s="126">
        <f>SUM(G400)+G398</f>
        <v>7983.1</v>
      </c>
      <c r="H397" s="126">
        <f>SUM(H400)+H398</f>
        <v>7983.1</v>
      </c>
      <c r="I397" s="326">
        <f t="shared" si="12"/>
        <v>100</v>
      </c>
    </row>
    <row r="398" spans="1:9" ht="42.75">
      <c r="A398" s="151" t="s">
        <v>1014</v>
      </c>
      <c r="B398" s="108"/>
      <c r="C398" s="131" t="s">
        <v>880</v>
      </c>
      <c r="D398" s="131" t="s">
        <v>1005</v>
      </c>
      <c r="E398" s="119" t="s">
        <v>1015</v>
      </c>
      <c r="F398" s="114"/>
      <c r="G398" s="126">
        <f>SUM(G399)</f>
        <v>3200</v>
      </c>
      <c r="H398" s="126">
        <f>SUM(H399)</f>
        <v>3200</v>
      </c>
      <c r="I398" s="326">
        <f t="shared" si="12"/>
        <v>100</v>
      </c>
    </row>
    <row r="399" spans="1:9" ht="28.5">
      <c r="A399" s="151" t="s">
        <v>934</v>
      </c>
      <c r="B399" s="108"/>
      <c r="C399" s="131" t="s">
        <v>880</v>
      </c>
      <c r="D399" s="131" t="s">
        <v>1005</v>
      </c>
      <c r="E399" s="119" t="s">
        <v>1015</v>
      </c>
      <c r="F399" s="114" t="s">
        <v>935</v>
      </c>
      <c r="G399" s="126">
        <v>3200</v>
      </c>
      <c r="H399" s="126">
        <v>3200</v>
      </c>
      <c r="I399" s="326">
        <f t="shared" si="12"/>
        <v>100</v>
      </c>
    </row>
    <row r="400" spans="1:9" ht="15">
      <c r="A400" s="151" t="s">
        <v>930</v>
      </c>
      <c r="B400" s="130"/>
      <c r="C400" s="131" t="s">
        <v>880</v>
      </c>
      <c r="D400" s="131" t="s">
        <v>1005</v>
      </c>
      <c r="E400" s="131" t="s">
        <v>1016</v>
      </c>
      <c r="F400" s="135"/>
      <c r="G400" s="153">
        <f>SUM(G401)+G403</f>
        <v>4783.1</v>
      </c>
      <c r="H400" s="153">
        <f>SUM(H401)+H403</f>
        <v>4783.1</v>
      </c>
      <c r="I400" s="326">
        <f t="shared" si="12"/>
        <v>100</v>
      </c>
    </row>
    <row r="401" spans="1:9" ht="28.5">
      <c r="A401" s="151" t="s">
        <v>994</v>
      </c>
      <c r="B401" s="130"/>
      <c r="C401" s="131" t="s">
        <v>880</v>
      </c>
      <c r="D401" s="131" t="s">
        <v>1005</v>
      </c>
      <c r="E401" s="131" t="s">
        <v>1017</v>
      </c>
      <c r="F401" s="135"/>
      <c r="G401" s="153">
        <f>G402</f>
        <v>4708.1</v>
      </c>
      <c r="H401" s="153">
        <f>H402</f>
        <v>4708.1</v>
      </c>
      <c r="I401" s="326">
        <f t="shared" si="12"/>
        <v>100</v>
      </c>
    </row>
    <row r="402" spans="1:9" ht="27.75" customHeight="1">
      <c r="A402" s="151" t="s">
        <v>934</v>
      </c>
      <c r="B402" s="130"/>
      <c r="C402" s="131" t="s">
        <v>880</v>
      </c>
      <c r="D402" s="131" t="s">
        <v>1005</v>
      </c>
      <c r="E402" s="131" t="s">
        <v>1017</v>
      </c>
      <c r="F402" s="135" t="s">
        <v>935</v>
      </c>
      <c r="G402" s="153">
        <v>4708.1</v>
      </c>
      <c r="H402" s="153">
        <v>4708.1</v>
      </c>
      <c r="I402" s="326">
        <f t="shared" si="12"/>
        <v>100</v>
      </c>
    </row>
    <row r="403" spans="1:9" ht="15">
      <c r="A403" s="151" t="s">
        <v>1018</v>
      </c>
      <c r="B403" s="130"/>
      <c r="C403" s="131" t="s">
        <v>880</v>
      </c>
      <c r="D403" s="131" t="s">
        <v>1005</v>
      </c>
      <c r="E403" s="131" t="s">
        <v>1019</v>
      </c>
      <c r="F403" s="135"/>
      <c r="G403" s="153">
        <f>SUM(G404)</f>
        <v>75</v>
      </c>
      <c r="H403" s="153">
        <f>SUM(H404)</f>
        <v>75</v>
      </c>
      <c r="I403" s="326">
        <f t="shared" si="12"/>
        <v>100</v>
      </c>
    </row>
    <row r="404" spans="1:9" ht="15">
      <c r="A404" s="174" t="s">
        <v>1018</v>
      </c>
      <c r="B404" s="130"/>
      <c r="C404" s="131" t="s">
        <v>880</v>
      </c>
      <c r="D404" s="131" t="s">
        <v>1005</v>
      </c>
      <c r="E404" s="131" t="s">
        <v>1020</v>
      </c>
      <c r="F404" s="135"/>
      <c r="G404" s="153">
        <f>SUM(G405)</f>
        <v>75</v>
      </c>
      <c r="H404" s="153">
        <f>SUM(H405)</f>
        <v>75</v>
      </c>
      <c r="I404" s="326">
        <f t="shared" si="12"/>
        <v>100</v>
      </c>
    </row>
    <row r="405" spans="1:9" ht="28.5">
      <c r="A405" s="175" t="s">
        <v>934</v>
      </c>
      <c r="B405" s="130"/>
      <c r="C405" s="131" t="s">
        <v>880</v>
      </c>
      <c r="D405" s="131" t="s">
        <v>1005</v>
      </c>
      <c r="E405" s="131" t="s">
        <v>1020</v>
      </c>
      <c r="F405" s="135" t="s">
        <v>935</v>
      </c>
      <c r="G405" s="153">
        <v>75</v>
      </c>
      <c r="H405" s="153">
        <v>75</v>
      </c>
      <c r="I405" s="326">
        <f t="shared" si="12"/>
        <v>100</v>
      </c>
    </row>
    <row r="406" spans="1:9" ht="15">
      <c r="A406" s="124" t="s">
        <v>1153</v>
      </c>
      <c r="B406" s="108"/>
      <c r="C406" s="109" t="s">
        <v>902</v>
      </c>
      <c r="D406" s="109"/>
      <c r="E406" s="109"/>
      <c r="F406" s="110"/>
      <c r="G406" s="126">
        <f>SUM(G407+G427)+G434</f>
        <v>64313.7</v>
      </c>
      <c r="H406" s="126">
        <f>SUM(H407+H427)+H434</f>
        <v>64301.7</v>
      </c>
      <c r="I406" s="326">
        <f t="shared" si="12"/>
        <v>99.98134145601948</v>
      </c>
    </row>
    <row r="407" spans="1:9" ht="15">
      <c r="A407" s="124" t="s">
        <v>1182</v>
      </c>
      <c r="B407" s="108"/>
      <c r="C407" s="119" t="s">
        <v>902</v>
      </c>
      <c r="D407" s="119" t="s">
        <v>861</v>
      </c>
      <c r="E407" s="109"/>
      <c r="F407" s="110"/>
      <c r="G407" s="126">
        <f>SUM(G408+G411+G414+G424)</f>
        <v>64306.7</v>
      </c>
      <c r="H407" s="126">
        <f>SUM(H408+H411+H414+H424)</f>
        <v>64294.7</v>
      </c>
      <c r="I407" s="326">
        <f t="shared" si="12"/>
        <v>99.98133942497438</v>
      </c>
    </row>
    <row r="408" spans="1:9" ht="15" hidden="1">
      <c r="A408" s="124" t="s">
        <v>1183</v>
      </c>
      <c r="B408" s="162"/>
      <c r="C408" s="119" t="s">
        <v>902</v>
      </c>
      <c r="D408" s="119" t="s">
        <v>861</v>
      </c>
      <c r="E408" s="119" t="s">
        <v>1184</v>
      </c>
      <c r="F408" s="114"/>
      <c r="G408" s="126">
        <f>SUM(G409)</f>
        <v>0</v>
      </c>
      <c r="H408" s="126">
        <f>SUM(H409)</f>
        <v>0</v>
      </c>
      <c r="I408" s="326" t="e">
        <f t="shared" si="12"/>
        <v>#DIV/0!</v>
      </c>
    </row>
    <row r="409" spans="1:9" ht="28.5" hidden="1">
      <c r="A409" s="124" t="s">
        <v>952</v>
      </c>
      <c r="B409" s="162"/>
      <c r="C409" s="119" t="s">
        <v>902</v>
      </c>
      <c r="D409" s="119" t="s">
        <v>861</v>
      </c>
      <c r="E409" s="119" t="s">
        <v>1195</v>
      </c>
      <c r="F409" s="114"/>
      <c r="G409" s="126">
        <f>SUM(G410)</f>
        <v>0</v>
      </c>
      <c r="H409" s="126">
        <f>SUM(H410)</f>
        <v>0</v>
      </c>
      <c r="I409" s="326" t="e">
        <f t="shared" si="12"/>
        <v>#DIV/0!</v>
      </c>
    </row>
    <row r="410" spans="1:9" ht="15" hidden="1">
      <c r="A410" s="175" t="s">
        <v>1248</v>
      </c>
      <c r="B410" s="363"/>
      <c r="C410" s="119" t="s">
        <v>902</v>
      </c>
      <c r="D410" s="119" t="s">
        <v>861</v>
      </c>
      <c r="E410" s="119" t="s">
        <v>1195</v>
      </c>
      <c r="F410" s="122" t="s">
        <v>1234</v>
      </c>
      <c r="G410" s="126"/>
      <c r="H410" s="126"/>
      <c r="I410" s="326" t="e">
        <f t="shared" si="12"/>
        <v>#DIV/0!</v>
      </c>
    </row>
    <row r="411" spans="1:9" ht="15" hidden="1">
      <c r="A411" s="124" t="s">
        <v>1535</v>
      </c>
      <c r="B411" s="108"/>
      <c r="C411" s="119" t="s">
        <v>902</v>
      </c>
      <c r="D411" s="119" t="s">
        <v>861</v>
      </c>
      <c r="E411" s="119" t="s">
        <v>1199</v>
      </c>
      <c r="F411" s="114"/>
      <c r="G411" s="126">
        <f>SUM(G412)</f>
        <v>0</v>
      </c>
      <c r="H411" s="126">
        <f>SUM(H412)</f>
        <v>0</v>
      </c>
      <c r="I411" s="326" t="e">
        <f t="shared" si="12"/>
        <v>#DIV/0!</v>
      </c>
    </row>
    <row r="412" spans="1:9" ht="28.5" hidden="1">
      <c r="A412" s="124" t="s">
        <v>952</v>
      </c>
      <c r="B412" s="162"/>
      <c r="C412" s="119" t="s">
        <v>902</v>
      </c>
      <c r="D412" s="119" t="s">
        <v>861</v>
      </c>
      <c r="E412" s="119" t="s">
        <v>1536</v>
      </c>
      <c r="F412" s="114"/>
      <c r="G412" s="126">
        <f>SUM(G413)</f>
        <v>0</v>
      </c>
      <c r="H412" s="126">
        <f>SUM(H413)</f>
        <v>0</v>
      </c>
      <c r="I412" s="326" t="e">
        <f t="shared" si="12"/>
        <v>#DIV/0!</v>
      </c>
    </row>
    <row r="413" spans="1:9" ht="15" hidden="1">
      <c r="A413" s="175" t="s">
        <v>1248</v>
      </c>
      <c r="B413" s="363"/>
      <c r="C413" s="119" t="s">
        <v>902</v>
      </c>
      <c r="D413" s="119" t="s">
        <v>861</v>
      </c>
      <c r="E413" s="119" t="s">
        <v>1536</v>
      </c>
      <c r="F413" s="122" t="s">
        <v>1234</v>
      </c>
      <c r="G413" s="126"/>
      <c r="H413" s="126"/>
      <c r="I413" s="326" t="e">
        <f t="shared" si="12"/>
        <v>#DIV/0!</v>
      </c>
    </row>
    <row r="414" spans="1:9" ht="15">
      <c r="A414" s="124" t="s">
        <v>1210</v>
      </c>
      <c r="B414" s="108"/>
      <c r="C414" s="119" t="s">
        <v>902</v>
      </c>
      <c r="D414" s="119" t="s">
        <v>861</v>
      </c>
      <c r="E414" s="119" t="s">
        <v>1211</v>
      </c>
      <c r="F414" s="110"/>
      <c r="G414" s="126">
        <f>SUM(G415)</f>
        <v>64306.7</v>
      </c>
      <c r="H414" s="126">
        <f>SUM(H415)</f>
        <v>64294.7</v>
      </c>
      <c r="I414" s="326">
        <f t="shared" si="12"/>
        <v>99.98133942497438</v>
      </c>
    </row>
    <row r="415" spans="1:9" ht="28.5">
      <c r="A415" s="124" t="s">
        <v>952</v>
      </c>
      <c r="B415" s="108"/>
      <c r="C415" s="119" t="s">
        <v>902</v>
      </c>
      <c r="D415" s="119" t="s">
        <v>861</v>
      </c>
      <c r="E415" s="119" t="s">
        <v>1212</v>
      </c>
      <c r="F415" s="110"/>
      <c r="G415" s="126">
        <f>SUM(G419+G417+G416)</f>
        <v>64306.7</v>
      </c>
      <c r="H415" s="126">
        <f>SUM(H419+H417+H416)</f>
        <v>64294.7</v>
      </c>
      <c r="I415" s="326">
        <f t="shared" si="12"/>
        <v>99.98133942497438</v>
      </c>
    </row>
    <row r="416" spans="1:9" ht="14.25" customHeight="1">
      <c r="A416" s="124" t="s">
        <v>873</v>
      </c>
      <c r="B416" s="108"/>
      <c r="C416" s="119" t="s">
        <v>902</v>
      </c>
      <c r="D416" s="119" t="s">
        <v>861</v>
      </c>
      <c r="E416" s="109" t="s">
        <v>1212</v>
      </c>
      <c r="F416" s="114" t="s">
        <v>874</v>
      </c>
      <c r="G416" s="126">
        <v>250</v>
      </c>
      <c r="H416" s="126">
        <v>250</v>
      </c>
      <c r="I416" s="326">
        <f t="shared" si="12"/>
        <v>100</v>
      </c>
    </row>
    <row r="417" spans="1:9" ht="42.75" hidden="1">
      <c r="A417" s="175" t="s">
        <v>1287</v>
      </c>
      <c r="B417" s="363"/>
      <c r="C417" s="119" t="s">
        <v>902</v>
      </c>
      <c r="D417" s="119" t="s">
        <v>861</v>
      </c>
      <c r="E417" s="119" t="s">
        <v>1537</v>
      </c>
      <c r="F417" s="122"/>
      <c r="G417" s="126">
        <f>SUM(G418)</f>
        <v>0</v>
      </c>
      <c r="H417" s="126">
        <f>SUM(H418)</f>
        <v>0</v>
      </c>
      <c r="I417" s="326" t="e">
        <f t="shared" si="12"/>
        <v>#DIV/0!</v>
      </c>
    </row>
    <row r="418" spans="1:9" ht="15" hidden="1">
      <c r="A418" s="175" t="s">
        <v>1248</v>
      </c>
      <c r="B418" s="363"/>
      <c r="C418" s="119" t="s">
        <v>902</v>
      </c>
      <c r="D418" s="119" t="s">
        <v>861</v>
      </c>
      <c r="E418" s="119" t="s">
        <v>1537</v>
      </c>
      <c r="F418" s="122" t="s">
        <v>1234</v>
      </c>
      <c r="G418" s="126"/>
      <c r="H418" s="126"/>
      <c r="I418" s="326" t="e">
        <f t="shared" si="12"/>
        <v>#DIV/0!</v>
      </c>
    </row>
    <row r="419" spans="1:9" ht="57">
      <c r="A419" s="124" t="s">
        <v>1213</v>
      </c>
      <c r="B419" s="108"/>
      <c r="C419" s="119" t="s">
        <v>902</v>
      </c>
      <c r="D419" s="119" t="s">
        <v>861</v>
      </c>
      <c r="E419" s="119" t="s">
        <v>1214</v>
      </c>
      <c r="F419" s="110"/>
      <c r="G419" s="126">
        <f>SUM(G420:G423)</f>
        <v>64056.7</v>
      </c>
      <c r="H419" s="126">
        <f>SUM(H420:H423)</f>
        <v>64044.7</v>
      </c>
      <c r="I419" s="326">
        <f t="shared" si="12"/>
        <v>99.98126659662455</v>
      </c>
    </row>
    <row r="420" spans="1:9" ht="28.5">
      <c r="A420" s="124" t="s">
        <v>866</v>
      </c>
      <c r="B420" s="108"/>
      <c r="C420" s="119" t="s">
        <v>902</v>
      </c>
      <c r="D420" s="119" t="s">
        <v>861</v>
      </c>
      <c r="E420" s="119" t="s">
        <v>1214</v>
      </c>
      <c r="F420" s="110" t="s">
        <v>867</v>
      </c>
      <c r="G420" s="126">
        <v>43134.9</v>
      </c>
      <c r="H420" s="126">
        <v>43134.9</v>
      </c>
      <c r="I420" s="326">
        <f t="shared" si="12"/>
        <v>100</v>
      </c>
    </row>
    <row r="421" spans="1:9" ht="14.25" customHeight="1">
      <c r="A421" s="124" t="s">
        <v>873</v>
      </c>
      <c r="B421" s="108"/>
      <c r="C421" s="119" t="s">
        <v>902</v>
      </c>
      <c r="D421" s="119" t="s">
        <v>861</v>
      </c>
      <c r="E421" s="119" t="s">
        <v>1214</v>
      </c>
      <c r="F421" s="110" t="s">
        <v>874</v>
      </c>
      <c r="G421" s="126">
        <v>20207.8</v>
      </c>
      <c r="H421" s="126">
        <v>20207.8</v>
      </c>
      <c r="I421" s="326">
        <f t="shared" si="12"/>
        <v>100</v>
      </c>
    </row>
    <row r="422" spans="1:9" ht="15">
      <c r="A422" s="124" t="s">
        <v>926</v>
      </c>
      <c r="B422" s="108"/>
      <c r="C422" s="119" t="s">
        <v>902</v>
      </c>
      <c r="D422" s="119" t="s">
        <v>861</v>
      </c>
      <c r="E422" s="119" t="s">
        <v>1214</v>
      </c>
      <c r="F422" s="110" t="s">
        <v>927</v>
      </c>
      <c r="G422" s="126">
        <v>26.9</v>
      </c>
      <c r="H422" s="126">
        <v>26.9</v>
      </c>
      <c r="I422" s="326">
        <f t="shared" si="12"/>
        <v>100</v>
      </c>
    </row>
    <row r="423" spans="1:9" ht="15">
      <c r="A423" s="124" t="s">
        <v>912</v>
      </c>
      <c r="B423" s="108"/>
      <c r="C423" s="119" t="s">
        <v>902</v>
      </c>
      <c r="D423" s="119" t="s">
        <v>861</v>
      </c>
      <c r="E423" s="119" t="s">
        <v>1214</v>
      </c>
      <c r="F423" s="110" t="s">
        <v>913</v>
      </c>
      <c r="G423" s="126">
        <v>687.1</v>
      </c>
      <c r="H423" s="126">
        <v>675.1</v>
      </c>
      <c r="I423" s="326">
        <f t="shared" si="12"/>
        <v>98.2535293261534</v>
      </c>
    </row>
    <row r="424" spans="1:9" ht="15" hidden="1">
      <c r="A424" s="124" t="s">
        <v>1215</v>
      </c>
      <c r="B424" s="118"/>
      <c r="C424" s="119" t="s">
        <v>902</v>
      </c>
      <c r="D424" s="119" t="s">
        <v>861</v>
      </c>
      <c r="E424" s="119" t="s">
        <v>1216</v>
      </c>
      <c r="F424" s="114"/>
      <c r="G424" s="126">
        <f>SUM(G425)</f>
        <v>0</v>
      </c>
      <c r="H424" s="126">
        <f>SUM(H425)</f>
        <v>0</v>
      </c>
      <c r="I424" s="326" t="e">
        <f t="shared" si="12"/>
        <v>#DIV/0!</v>
      </c>
    </row>
    <row r="425" spans="1:9" ht="28.5" hidden="1">
      <c r="A425" s="124" t="s">
        <v>952</v>
      </c>
      <c r="B425" s="162"/>
      <c r="C425" s="119" t="s">
        <v>902</v>
      </c>
      <c r="D425" s="119" t="s">
        <v>861</v>
      </c>
      <c r="E425" s="119" t="s">
        <v>1217</v>
      </c>
      <c r="F425" s="114"/>
      <c r="G425" s="126">
        <f>SUM(G426)</f>
        <v>0</v>
      </c>
      <c r="H425" s="126">
        <f>SUM(H426)</f>
        <v>0</v>
      </c>
      <c r="I425" s="326" t="e">
        <f t="shared" si="12"/>
        <v>#DIV/0!</v>
      </c>
    </row>
    <row r="426" spans="1:9" ht="15" hidden="1">
      <c r="A426" s="175" t="s">
        <v>1248</v>
      </c>
      <c r="B426" s="108"/>
      <c r="C426" s="119" t="s">
        <v>902</v>
      </c>
      <c r="D426" s="119" t="s">
        <v>861</v>
      </c>
      <c r="E426" s="119" t="s">
        <v>1217</v>
      </c>
      <c r="F426" s="110" t="s">
        <v>1234</v>
      </c>
      <c r="G426" s="126"/>
      <c r="H426" s="126"/>
      <c r="I426" s="326" t="e">
        <f t="shared" si="12"/>
        <v>#DIV/0!</v>
      </c>
    </row>
    <row r="427" spans="1:9" s="362" customFormat="1" ht="15" hidden="1">
      <c r="A427" s="124" t="s">
        <v>1231</v>
      </c>
      <c r="B427" s="108"/>
      <c r="C427" s="109" t="s">
        <v>902</v>
      </c>
      <c r="D427" s="109" t="s">
        <v>902</v>
      </c>
      <c r="E427" s="119"/>
      <c r="F427" s="110"/>
      <c r="G427" s="126">
        <f>SUM(G428+G431)</f>
        <v>0</v>
      </c>
      <c r="H427" s="126">
        <f>SUM(H428+H431)</f>
        <v>0</v>
      </c>
      <c r="I427" s="326" t="e">
        <f t="shared" si="12"/>
        <v>#DIV/0!</v>
      </c>
    </row>
    <row r="428" spans="1:9" s="362" customFormat="1" ht="15" hidden="1">
      <c r="A428" s="151" t="s">
        <v>1237</v>
      </c>
      <c r="B428" s="118"/>
      <c r="C428" s="119" t="s">
        <v>902</v>
      </c>
      <c r="D428" s="119" t="s">
        <v>902</v>
      </c>
      <c r="E428" s="119" t="s">
        <v>1238</v>
      </c>
      <c r="F428" s="114"/>
      <c r="G428" s="126">
        <f>SUM(G429)</f>
        <v>0</v>
      </c>
      <c r="H428" s="126">
        <f>SUM(H429)</f>
        <v>0</v>
      </c>
      <c r="I428" s="326" t="e">
        <f t="shared" si="12"/>
        <v>#DIV/0!</v>
      </c>
    </row>
    <row r="429" spans="1:9" s="362" customFormat="1" ht="28.5" hidden="1">
      <c r="A429" s="124" t="s">
        <v>952</v>
      </c>
      <c r="B429" s="118"/>
      <c r="C429" s="119" t="s">
        <v>902</v>
      </c>
      <c r="D429" s="119" t="s">
        <v>902</v>
      </c>
      <c r="E429" s="119" t="s">
        <v>1241</v>
      </c>
      <c r="F429" s="114"/>
      <c r="G429" s="126">
        <f>SUM(G430)</f>
        <v>0</v>
      </c>
      <c r="H429" s="126">
        <f>SUM(H430)</f>
        <v>0</v>
      </c>
      <c r="I429" s="326" t="e">
        <f t="shared" si="12"/>
        <v>#DIV/0!</v>
      </c>
    </row>
    <row r="430" spans="1:9" s="362" customFormat="1" ht="15" hidden="1">
      <c r="A430" s="175" t="s">
        <v>1248</v>
      </c>
      <c r="B430" s="118"/>
      <c r="C430" s="119" t="s">
        <v>902</v>
      </c>
      <c r="D430" s="119" t="s">
        <v>902</v>
      </c>
      <c r="E430" s="119" t="s">
        <v>1241</v>
      </c>
      <c r="F430" s="114" t="s">
        <v>1234</v>
      </c>
      <c r="G430" s="126"/>
      <c r="H430" s="126"/>
      <c r="I430" s="326" t="e">
        <f t="shared" si="12"/>
        <v>#DIV/0!</v>
      </c>
    </row>
    <row r="431" spans="1:9" ht="15" hidden="1">
      <c r="A431" s="175" t="s">
        <v>1091</v>
      </c>
      <c r="B431" s="364"/>
      <c r="C431" s="119" t="s">
        <v>902</v>
      </c>
      <c r="D431" s="119" t="s">
        <v>902</v>
      </c>
      <c r="E431" s="119" t="s">
        <v>975</v>
      </c>
      <c r="F431" s="122"/>
      <c r="G431" s="126">
        <f>SUM(G432)</f>
        <v>0</v>
      </c>
      <c r="H431" s="126">
        <f>SUM(H432)</f>
        <v>0</v>
      </c>
      <c r="I431" s="326" t="e">
        <f t="shared" si="12"/>
        <v>#DIV/0!</v>
      </c>
    </row>
    <row r="432" spans="1:9" ht="42.75" hidden="1">
      <c r="A432" s="127" t="s">
        <v>1538</v>
      </c>
      <c r="B432" s="364"/>
      <c r="C432" s="119" t="s">
        <v>902</v>
      </c>
      <c r="D432" s="119" t="s">
        <v>902</v>
      </c>
      <c r="E432" s="119" t="s">
        <v>1539</v>
      </c>
      <c r="F432" s="122"/>
      <c r="G432" s="126">
        <f>SUM(G433)</f>
        <v>0</v>
      </c>
      <c r="H432" s="126">
        <f>SUM(H433)</f>
        <v>0</v>
      </c>
      <c r="I432" s="326" t="e">
        <f t="shared" si="12"/>
        <v>#DIV/0!</v>
      </c>
    </row>
    <row r="433" spans="1:9" ht="15" hidden="1">
      <c r="A433" s="175" t="s">
        <v>1235</v>
      </c>
      <c r="B433" s="364"/>
      <c r="C433" s="119" t="s">
        <v>902</v>
      </c>
      <c r="D433" s="119" t="s">
        <v>902</v>
      </c>
      <c r="E433" s="119" t="s">
        <v>1539</v>
      </c>
      <c r="F433" s="122" t="s">
        <v>1236</v>
      </c>
      <c r="G433" s="126"/>
      <c r="H433" s="126"/>
      <c r="I433" s="326" t="e">
        <f t="shared" si="12"/>
        <v>#DIV/0!</v>
      </c>
    </row>
    <row r="434" spans="1:9" ht="15">
      <c r="A434" s="175" t="s">
        <v>1259</v>
      </c>
      <c r="B434" s="364"/>
      <c r="C434" s="119" t="s">
        <v>902</v>
      </c>
      <c r="D434" s="119" t="s">
        <v>947</v>
      </c>
      <c r="E434" s="119"/>
      <c r="F434" s="122"/>
      <c r="G434" s="126">
        <f aca="true" t="shared" si="13" ref="G434:H436">SUM(G435)</f>
        <v>7</v>
      </c>
      <c r="H434" s="126">
        <f t="shared" si="13"/>
        <v>7</v>
      </c>
      <c r="I434" s="326">
        <f t="shared" si="12"/>
        <v>100</v>
      </c>
    </row>
    <row r="435" spans="1:9" ht="15">
      <c r="A435" s="175" t="s">
        <v>1102</v>
      </c>
      <c r="B435" s="364"/>
      <c r="C435" s="119" t="s">
        <v>902</v>
      </c>
      <c r="D435" s="119" t="s">
        <v>947</v>
      </c>
      <c r="E435" s="119" t="s">
        <v>1103</v>
      </c>
      <c r="F435" s="122"/>
      <c r="G435" s="126">
        <f t="shared" si="13"/>
        <v>7</v>
      </c>
      <c r="H435" s="126">
        <f t="shared" si="13"/>
        <v>7</v>
      </c>
      <c r="I435" s="326">
        <f t="shared" si="12"/>
        <v>100</v>
      </c>
    </row>
    <row r="436" spans="1:9" ht="28.5">
      <c r="A436" s="175" t="s">
        <v>1229</v>
      </c>
      <c r="B436" s="364"/>
      <c r="C436" s="119" t="s">
        <v>902</v>
      </c>
      <c r="D436" s="119" t="s">
        <v>947</v>
      </c>
      <c r="E436" s="119" t="s">
        <v>1171</v>
      </c>
      <c r="F436" s="122"/>
      <c r="G436" s="126">
        <f t="shared" si="13"/>
        <v>7</v>
      </c>
      <c r="H436" s="126">
        <f t="shared" si="13"/>
        <v>7</v>
      </c>
      <c r="I436" s="326">
        <f t="shared" si="12"/>
        <v>100</v>
      </c>
    </row>
    <row r="437" spans="1:9" ht="28.5">
      <c r="A437" s="124" t="s">
        <v>866</v>
      </c>
      <c r="B437" s="364"/>
      <c r="C437" s="119" t="s">
        <v>902</v>
      </c>
      <c r="D437" s="119" t="s">
        <v>947</v>
      </c>
      <c r="E437" s="119" t="s">
        <v>1171</v>
      </c>
      <c r="F437" s="122" t="s">
        <v>867</v>
      </c>
      <c r="G437" s="126">
        <v>7</v>
      </c>
      <c r="H437" s="126">
        <v>7</v>
      </c>
      <c r="I437" s="326">
        <f t="shared" si="12"/>
        <v>100</v>
      </c>
    </row>
    <row r="438" spans="1:9" ht="15">
      <c r="A438" s="124" t="s">
        <v>1335</v>
      </c>
      <c r="B438" s="108"/>
      <c r="C438" s="109" t="s">
        <v>1336</v>
      </c>
      <c r="D438" s="109"/>
      <c r="E438" s="109"/>
      <c r="F438" s="110"/>
      <c r="G438" s="126">
        <f>SUM(G439+G443+G457+G528+G540)</f>
        <v>822778.7999999998</v>
      </c>
      <c r="H438" s="126">
        <f>SUM(H439+H443+H457+H528+H540)</f>
        <v>800571.72</v>
      </c>
      <c r="I438" s="326">
        <f t="shared" si="12"/>
        <v>97.3009659461328</v>
      </c>
    </row>
    <row r="439" spans="1:9" ht="15">
      <c r="A439" s="124" t="s">
        <v>1337</v>
      </c>
      <c r="B439" s="108"/>
      <c r="C439" s="109" t="s">
        <v>1336</v>
      </c>
      <c r="D439" s="109" t="s">
        <v>859</v>
      </c>
      <c r="E439" s="109"/>
      <c r="F439" s="110"/>
      <c r="G439" s="126">
        <f aca="true" t="shared" si="14" ref="G439:H441">SUM(G440)</f>
        <v>4209.9</v>
      </c>
      <c r="H439" s="126">
        <f t="shared" si="14"/>
        <v>4209.9</v>
      </c>
      <c r="I439" s="326">
        <f t="shared" si="12"/>
        <v>100</v>
      </c>
    </row>
    <row r="440" spans="1:9" ht="15">
      <c r="A440" s="124" t="s">
        <v>1338</v>
      </c>
      <c r="B440" s="108"/>
      <c r="C440" s="109" t="s">
        <v>1336</v>
      </c>
      <c r="D440" s="109" t="s">
        <v>859</v>
      </c>
      <c r="E440" s="109" t="s">
        <v>1339</v>
      </c>
      <c r="F440" s="110"/>
      <c r="G440" s="126">
        <f t="shared" si="14"/>
        <v>4209.9</v>
      </c>
      <c r="H440" s="126">
        <f t="shared" si="14"/>
        <v>4209.9</v>
      </c>
      <c r="I440" s="326">
        <f t="shared" si="12"/>
        <v>100</v>
      </c>
    </row>
    <row r="441" spans="1:9" ht="28.5">
      <c r="A441" s="124" t="s">
        <v>1340</v>
      </c>
      <c r="B441" s="108"/>
      <c r="C441" s="109" t="s">
        <v>1336</v>
      </c>
      <c r="D441" s="109" t="s">
        <v>859</v>
      </c>
      <c r="E441" s="109" t="s">
        <v>1341</v>
      </c>
      <c r="F441" s="110"/>
      <c r="G441" s="126">
        <f t="shared" si="14"/>
        <v>4209.9</v>
      </c>
      <c r="H441" s="126">
        <f t="shared" si="14"/>
        <v>4209.9</v>
      </c>
      <c r="I441" s="326">
        <f t="shared" si="12"/>
        <v>100</v>
      </c>
    </row>
    <row r="442" spans="1:9" ht="15">
      <c r="A442" s="124" t="s">
        <v>926</v>
      </c>
      <c r="B442" s="108"/>
      <c r="C442" s="109" t="s">
        <v>1336</v>
      </c>
      <c r="D442" s="109" t="s">
        <v>859</v>
      </c>
      <c r="E442" s="109" t="s">
        <v>1341</v>
      </c>
      <c r="F442" s="110" t="s">
        <v>927</v>
      </c>
      <c r="G442" s="126">
        <v>4209.9</v>
      </c>
      <c r="H442" s="126">
        <v>4209.9</v>
      </c>
      <c r="I442" s="326">
        <f t="shared" si="12"/>
        <v>100</v>
      </c>
    </row>
    <row r="443" spans="1:9" ht="14.25" customHeight="1">
      <c r="A443" s="124" t="s">
        <v>1342</v>
      </c>
      <c r="B443" s="108"/>
      <c r="C443" s="119" t="s">
        <v>1336</v>
      </c>
      <c r="D443" s="119" t="s">
        <v>861</v>
      </c>
      <c r="E443" s="109"/>
      <c r="F443" s="110"/>
      <c r="G443" s="126">
        <f>SUM(G444+G449)</f>
        <v>53323.6</v>
      </c>
      <c r="H443" s="126">
        <f>SUM(H444+H449)</f>
        <v>53722.200000000004</v>
      </c>
      <c r="I443" s="326">
        <f t="shared" si="12"/>
        <v>100.74751142083431</v>
      </c>
    </row>
    <row r="444" spans="1:9" ht="15" hidden="1">
      <c r="A444" s="365" t="s">
        <v>1343</v>
      </c>
      <c r="B444" s="108"/>
      <c r="C444" s="119" t="s">
        <v>1336</v>
      </c>
      <c r="D444" s="119" t="s">
        <v>861</v>
      </c>
      <c r="E444" s="119" t="s">
        <v>1344</v>
      </c>
      <c r="F444" s="114"/>
      <c r="G444" s="126"/>
      <c r="H444" s="126"/>
      <c r="I444" s="326" t="e">
        <f t="shared" si="12"/>
        <v>#DIV/0!</v>
      </c>
    </row>
    <row r="445" spans="1:9" ht="28.5" hidden="1">
      <c r="A445" s="365" t="s">
        <v>1345</v>
      </c>
      <c r="B445" s="108"/>
      <c r="C445" s="119" t="s">
        <v>1336</v>
      </c>
      <c r="D445" s="119" t="s">
        <v>861</v>
      </c>
      <c r="E445" s="119" t="s">
        <v>1346</v>
      </c>
      <c r="F445" s="114"/>
      <c r="G445" s="126">
        <f>SUM(G446+G447)</f>
        <v>0</v>
      </c>
      <c r="H445" s="126">
        <f>SUM(H446+H447)</f>
        <v>0</v>
      </c>
      <c r="I445" s="326" t="e">
        <f t="shared" si="12"/>
        <v>#DIV/0!</v>
      </c>
    </row>
    <row r="446" spans="1:9" ht="24" customHeight="1" hidden="1">
      <c r="A446" s="151" t="s">
        <v>1233</v>
      </c>
      <c r="B446" s="108"/>
      <c r="C446" s="119" t="s">
        <v>1336</v>
      </c>
      <c r="D446" s="119" t="s">
        <v>861</v>
      </c>
      <c r="E446" s="119" t="s">
        <v>1346</v>
      </c>
      <c r="F446" s="114" t="s">
        <v>1234</v>
      </c>
      <c r="G446" s="126"/>
      <c r="H446" s="126"/>
      <c r="I446" s="326" t="e">
        <f t="shared" si="12"/>
        <v>#DIV/0!</v>
      </c>
    </row>
    <row r="447" spans="1:9" ht="28.5" hidden="1">
      <c r="A447" s="365" t="s">
        <v>1347</v>
      </c>
      <c r="B447" s="108"/>
      <c r="C447" s="119" t="s">
        <v>1336</v>
      </c>
      <c r="D447" s="119" t="s">
        <v>861</v>
      </c>
      <c r="E447" s="119" t="s">
        <v>1348</v>
      </c>
      <c r="F447" s="114"/>
      <c r="G447" s="126">
        <f>SUM(G448)</f>
        <v>0</v>
      </c>
      <c r="H447" s="126">
        <f>SUM(H448)</f>
        <v>0</v>
      </c>
      <c r="I447" s="326" t="e">
        <f t="shared" si="12"/>
        <v>#DIV/0!</v>
      </c>
    </row>
    <row r="448" spans="1:9" ht="15" hidden="1">
      <c r="A448" s="151" t="s">
        <v>1233</v>
      </c>
      <c r="B448" s="108"/>
      <c r="C448" s="119" t="s">
        <v>1336</v>
      </c>
      <c r="D448" s="119" t="s">
        <v>861</v>
      </c>
      <c r="E448" s="119" t="s">
        <v>1348</v>
      </c>
      <c r="F448" s="114" t="s">
        <v>1234</v>
      </c>
      <c r="G448" s="126"/>
      <c r="H448" s="126"/>
      <c r="I448" s="326" t="e">
        <f t="shared" si="12"/>
        <v>#DIV/0!</v>
      </c>
    </row>
    <row r="449" spans="1:9" ht="15">
      <c r="A449" s="365" t="s">
        <v>1343</v>
      </c>
      <c r="B449" s="108"/>
      <c r="C449" s="119" t="s">
        <v>1336</v>
      </c>
      <c r="D449" s="119" t="s">
        <v>861</v>
      </c>
      <c r="E449" s="119" t="s">
        <v>1349</v>
      </c>
      <c r="F449" s="114"/>
      <c r="G449" s="126">
        <f>SUM(G450+G453)</f>
        <v>53323.6</v>
      </c>
      <c r="H449" s="126">
        <f>SUM(H450+H453)</f>
        <v>53722.200000000004</v>
      </c>
      <c r="I449" s="326">
        <f t="shared" si="12"/>
        <v>100.74751142083431</v>
      </c>
    </row>
    <row r="450" spans="1:9" ht="28.5">
      <c r="A450" s="151" t="s">
        <v>952</v>
      </c>
      <c r="B450" s="108"/>
      <c r="C450" s="119" t="s">
        <v>1336</v>
      </c>
      <c r="D450" s="119" t="s">
        <v>861</v>
      </c>
      <c r="E450" s="119" t="s">
        <v>1350</v>
      </c>
      <c r="F450" s="114"/>
      <c r="G450" s="126">
        <f>SUM(G451:G452)</f>
        <v>2291.4</v>
      </c>
      <c r="H450" s="126">
        <f>SUM(H451:H452)</f>
        <v>2291.4</v>
      </c>
      <c r="I450" s="326">
        <f t="shared" si="12"/>
        <v>100</v>
      </c>
    </row>
    <row r="451" spans="1:9" ht="28.5">
      <c r="A451" s="124" t="s">
        <v>866</v>
      </c>
      <c r="B451" s="108"/>
      <c r="C451" s="119" t="s">
        <v>1336</v>
      </c>
      <c r="D451" s="119" t="s">
        <v>861</v>
      </c>
      <c r="E451" s="119" t="s">
        <v>1350</v>
      </c>
      <c r="F451" s="110" t="s">
        <v>867</v>
      </c>
      <c r="G451" s="126">
        <v>907.7</v>
      </c>
      <c r="H451" s="126">
        <v>907.7</v>
      </c>
      <c r="I451" s="326">
        <f t="shared" si="12"/>
        <v>100</v>
      </c>
    </row>
    <row r="452" spans="1:9" ht="15">
      <c r="A452" s="124" t="s">
        <v>873</v>
      </c>
      <c r="B452" s="108"/>
      <c r="C452" s="119" t="s">
        <v>1336</v>
      </c>
      <c r="D452" s="119" t="s">
        <v>861</v>
      </c>
      <c r="E452" s="119" t="s">
        <v>1350</v>
      </c>
      <c r="F452" s="110" t="s">
        <v>874</v>
      </c>
      <c r="G452" s="126">
        <v>1383.7</v>
      </c>
      <c r="H452" s="126">
        <v>1383.7</v>
      </c>
      <c r="I452" s="326">
        <f t="shared" si="12"/>
        <v>100</v>
      </c>
    </row>
    <row r="453" spans="1:9" ht="28.5">
      <c r="A453" s="151" t="s">
        <v>1351</v>
      </c>
      <c r="B453" s="108"/>
      <c r="C453" s="119" t="s">
        <v>1336</v>
      </c>
      <c r="D453" s="119" t="s">
        <v>861</v>
      </c>
      <c r="E453" s="119" t="s">
        <v>1352</v>
      </c>
      <c r="F453" s="114"/>
      <c r="G453" s="126">
        <f>SUM(G454:G456)</f>
        <v>51032.2</v>
      </c>
      <c r="H453" s="126">
        <f>SUM(H454:H456)</f>
        <v>51430.8</v>
      </c>
      <c r="I453" s="326">
        <f t="shared" si="12"/>
        <v>100.78107547783557</v>
      </c>
    </row>
    <row r="454" spans="1:9" ht="28.5">
      <c r="A454" s="124" t="s">
        <v>866</v>
      </c>
      <c r="B454" s="108"/>
      <c r="C454" s="119" t="s">
        <v>1336</v>
      </c>
      <c r="D454" s="119" t="s">
        <v>861</v>
      </c>
      <c r="E454" s="119" t="s">
        <v>1352</v>
      </c>
      <c r="F454" s="110" t="s">
        <v>867</v>
      </c>
      <c r="G454" s="126">
        <v>42217.2</v>
      </c>
      <c r="H454" s="126">
        <v>42630</v>
      </c>
      <c r="I454" s="326">
        <f t="shared" si="12"/>
        <v>100.9778005173247</v>
      </c>
    </row>
    <row r="455" spans="1:9" ht="15">
      <c r="A455" s="124" t="s">
        <v>873</v>
      </c>
      <c r="B455" s="108"/>
      <c r="C455" s="119" t="s">
        <v>1336</v>
      </c>
      <c r="D455" s="119" t="s">
        <v>861</v>
      </c>
      <c r="E455" s="119" t="s">
        <v>1352</v>
      </c>
      <c r="F455" s="110" t="s">
        <v>874</v>
      </c>
      <c r="G455" s="126">
        <v>8522.3</v>
      </c>
      <c r="H455" s="126">
        <v>8522.3</v>
      </c>
      <c r="I455" s="326">
        <f t="shared" si="12"/>
        <v>100</v>
      </c>
    </row>
    <row r="456" spans="1:9" s="196" customFormat="1" ht="15.75">
      <c r="A456" s="124" t="s">
        <v>912</v>
      </c>
      <c r="B456" s="108"/>
      <c r="C456" s="119" t="s">
        <v>1336</v>
      </c>
      <c r="D456" s="119" t="s">
        <v>861</v>
      </c>
      <c r="E456" s="119" t="s">
        <v>1352</v>
      </c>
      <c r="F456" s="110" t="s">
        <v>913</v>
      </c>
      <c r="G456" s="126">
        <v>292.7</v>
      </c>
      <c r="H456" s="126">
        <v>278.5</v>
      </c>
      <c r="I456" s="326">
        <f t="shared" si="12"/>
        <v>95.14861633071405</v>
      </c>
    </row>
    <row r="457" spans="1:9" s="196" customFormat="1" ht="15" customHeight="1">
      <c r="A457" s="124" t="s">
        <v>1353</v>
      </c>
      <c r="B457" s="108"/>
      <c r="C457" s="109" t="s">
        <v>1336</v>
      </c>
      <c r="D457" s="109" t="s">
        <v>869</v>
      </c>
      <c r="E457" s="109"/>
      <c r="F457" s="110"/>
      <c r="G457" s="126">
        <f>SUM(G461+G521+G525)</f>
        <v>700422.8999999999</v>
      </c>
      <c r="H457" s="126">
        <f>SUM(H461+H521+H525)</f>
        <v>677817.2200000001</v>
      </c>
      <c r="I457" s="326">
        <f t="shared" si="12"/>
        <v>96.77256697346705</v>
      </c>
    </row>
    <row r="458" spans="1:9" s="196" customFormat="1" ht="15.75" hidden="1">
      <c r="A458" s="124" t="s">
        <v>908</v>
      </c>
      <c r="B458" s="108"/>
      <c r="C458" s="109" t="s">
        <v>1336</v>
      </c>
      <c r="D458" s="109" t="s">
        <v>869</v>
      </c>
      <c r="E458" s="109" t="s">
        <v>949</v>
      </c>
      <c r="F458" s="110"/>
      <c r="G458" s="126">
        <f>SUM(G460)</f>
        <v>0</v>
      </c>
      <c r="H458" s="126">
        <f>SUM(H460)</f>
        <v>0</v>
      </c>
      <c r="I458" s="326" t="e">
        <f t="shared" si="12"/>
        <v>#DIV/0!</v>
      </c>
    </row>
    <row r="459" spans="1:9" s="196" customFormat="1" ht="15.75" hidden="1">
      <c r="A459" s="124" t="s">
        <v>910</v>
      </c>
      <c r="B459" s="108"/>
      <c r="C459" s="109" t="s">
        <v>1336</v>
      </c>
      <c r="D459" s="109" t="s">
        <v>869</v>
      </c>
      <c r="E459" s="109" t="s">
        <v>1232</v>
      </c>
      <c r="F459" s="110"/>
      <c r="G459" s="126">
        <f>SUM(G460)</f>
        <v>0</v>
      </c>
      <c r="H459" s="126">
        <f>SUM(H460)</f>
        <v>0</v>
      </c>
      <c r="I459" s="326" t="e">
        <f t="shared" si="12"/>
        <v>#DIV/0!</v>
      </c>
    </row>
    <row r="460" spans="1:9" ht="15" hidden="1">
      <c r="A460" s="124" t="s">
        <v>1540</v>
      </c>
      <c r="B460" s="118"/>
      <c r="C460" s="109" t="s">
        <v>1336</v>
      </c>
      <c r="D460" s="109" t="s">
        <v>869</v>
      </c>
      <c r="E460" s="109" t="s">
        <v>1232</v>
      </c>
      <c r="F460" s="114" t="s">
        <v>1541</v>
      </c>
      <c r="G460" s="126"/>
      <c r="H460" s="126"/>
      <c r="I460" s="326" t="e">
        <f aca="true" t="shared" si="15" ref="I460:I523">SUM(H460/G460*100)</f>
        <v>#DIV/0!</v>
      </c>
    </row>
    <row r="461" spans="1:9" ht="15">
      <c r="A461" s="124" t="s">
        <v>1360</v>
      </c>
      <c r="B461" s="108"/>
      <c r="C461" s="109" t="s">
        <v>1336</v>
      </c>
      <c r="D461" s="109" t="s">
        <v>869</v>
      </c>
      <c r="E461" s="109" t="s">
        <v>1361</v>
      </c>
      <c r="F461" s="110"/>
      <c r="G461" s="126">
        <f>SUM(G462+G465+G468+G471+G474+G477)+G518</f>
        <v>699174.6</v>
      </c>
      <c r="H461" s="126">
        <f>SUM(H462+H465+H468+H471+H474+H477)+H518</f>
        <v>676617.6200000001</v>
      </c>
      <c r="I461" s="326">
        <f t="shared" si="15"/>
        <v>96.77377009977195</v>
      </c>
    </row>
    <row r="462" spans="1:9" ht="28.5">
      <c r="A462" s="124" t="s">
        <v>1362</v>
      </c>
      <c r="B462" s="108"/>
      <c r="C462" s="119" t="s">
        <v>1336</v>
      </c>
      <c r="D462" s="119" t="s">
        <v>869</v>
      </c>
      <c r="E462" s="119" t="s">
        <v>1363</v>
      </c>
      <c r="F462" s="114"/>
      <c r="G462" s="126">
        <f>SUM(G463:G464)</f>
        <v>124977.8</v>
      </c>
      <c r="H462" s="126">
        <f>SUM(H463:H464)</f>
        <v>120595</v>
      </c>
      <c r="I462" s="326">
        <f t="shared" si="15"/>
        <v>96.49313718116336</v>
      </c>
    </row>
    <row r="463" spans="1:9" ht="15">
      <c r="A463" s="124" t="s">
        <v>873</v>
      </c>
      <c r="B463" s="108"/>
      <c r="C463" s="119" t="s">
        <v>1336</v>
      </c>
      <c r="D463" s="119" t="s">
        <v>869</v>
      </c>
      <c r="E463" s="119" t="s">
        <v>1363</v>
      </c>
      <c r="F463" s="114" t="s">
        <v>874</v>
      </c>
      <c r="G463" s="126">
        <v>2460</v>
      </c>
      <c r="H463" s="126">
        <v>2002.9</v>
      </c>
      <c r="I463" s="326">
        <f t="shared" si="15"/>
        <v>81.41869918699187</v>
      </c>
    </row>
    <row r="464" spans="1:9" ht="15">
      <c r="A464" s="124" t="s">
        <v>926</v>
      </c>
      <c r="B464" s="108"/>
      <c r="C464" s="119" t="s">
        <v>1336</v>
      </c>
      <c r="D464" s="119" t="s">
        <v>869</v>
      </c>
      <c r="E464" s="119" t="s">
        <v>1363</v>
      </c>
      <c r="F464" s="114" t="s">
        <v>927</v>
      </c>
      <c r="G464" s="126">
        <v>122517.8</v>
      </c>
      <c r="H464" s="126">
        <v>118592.1</v>
      </c>
      <c r="I464" s="326">
        <f t="shared" si="15"/>
        <v>96.79581252683283</v>
      </c>
    </row>
    <row r="465" spans="1:9" ht="15">
      <c r="A465" s="124" t="s">
        <v>1364</v>
      </c>
      <c r="B465" s="108"/>
      <c r="C465" s="119" t="s">
        <v>1336</v>
      </c>
      <c r="D465" s="119" t="s">
        <v>869</v>
      </c>
      <c r="E465" s="119" t="s">
        <v>1365</v>
      </c>
      <c r="F465" s="114"/>
      <c r="G465" s="126">
        <f>SUM(G466:G467)</f>
        <v>95024.6</v>
      </c>
      <c r="H465" s="126">
        <f>SUM(H466:H467)</f>
        <v>82953.4</v>
      </c>
      <c r="I465" s="326">
        <f t="shared" si="15"/>
        <v>87.29676315396222</v>
      </c>
    </row>
    <row r="466" spans="1:9" ht="15">
      <c r="A466" s="124" t="s">
        <v>873</v>
      </c>
      <c r="B466" s="108"/>
      <c r="C466" s="119" t="s">
        <v>1336</v>
      </c>
      <c r="D466" s="119" t="s">
        <v>869</v>
      </c>
      <c r="E466" s="119" t="s">
        <v>1365</v>
      </c>
      <c r="F466" s="114" t="s">
        <v>874</v>
      </c>
      <c r="G466" s="126">
        <v>1443.5</v>
      </c>
      <c r="H466" s="126">
        <v>1227.4</v>
      </c>
      <c r="I466" s="326">
        <f t="shared" si="15"/>
        <v>85.0294423276758</v>
      </c>
    </row>
    <row r="467" spans="1:9" ht="15">
      <c r="A467" s="124" t="s">
        <v>926</v>
      </c>
      <c r="B467" s="118"/>
      <c r="C467" s="119" t="s">
        <v>1336</v>
      </c>
      <c r="D467" s="119" t="s">
        <v>869</v>
      </c>
      <c r="E467" s="119" t="s">
        <v>1365</v>
      </c>
      <c r="F467" s="114" t="s">
        <v>927</v>
      </c>
      <c r="G467" s="126">
        <v>93581.1</v>
      </c>
      <c r="H467" s="126">
        <v>81726</v>
      </c>
      <c r="I467" s="326">
        <f t="shared" si="15"/>
        <v>87.33173685712178</v>
      </c>
    </row>
    <row r="468" spans="1:9" ht="42.75">
      <c r="A468" s="329" t="s">
        <v>1366</v>
      </c>
      <c r="B468" s="108"/>
      <c r="C468" s="119" t="s">
        <v>1336</v>
      </c>
      <c r="D468" s="119" t="s">
        <v>869</v>
      </c>
      <c r="E468" s="119" t="s">
        <v>1367</v>
      </c>
      <c r="F468" s="114"/>
      <c r="G468" s="126">
        <f>SUM(G469:G470)</f>
        <v>77.10000000000001</v>
      </c>
      <c r="H468" s="126">
        <f>SUM(H469:H470)</f>
        <v>1.42</v>
      </c>
      <c r="I468" s="326">
        <f t="shared" si="15"/>
        <v>1.8417639429312578</v>
      </c>
    </row>
    <row r="469" spans="1:9" ht="24" customHeight="1">
      <c r="A469" s="124" t="s">
        <v>873</v>
      </c>
      <c r="B469" s="108"/>
      <c r="C469" s="119" t="s">
        <v>1336</v>
      </c>
      <c r="D469" s="119" t="s">
        <v>869</v>
      </c>
      <c r="E469" s="119" t="s">
        <v>1367</v>
      </c>
      <c r="F469" s="114" t="s">
        <v>874</v>
      </c>
      <c r="G469" s="126">
        <v>1.2</v>
      </c>
      <c r="H469" s="126">
        <v>0.02</v>
      </c>
      <c r="I469" s="326">
        <f t="shared" si="15"/>
        <v>1.6666666666666667</v>
      </c>
    </row>
    <row r="470" spans="1:9" ht="21" customHeight="1">
      <c r="A470" s="124" t="s">
        <v>926</v>
      </c>
      <c r="B470" s="108"/>
      <c r="C470" s="119" t="s">
        <v>1336</v>
      </c>
      <c r="D470" s="119" t="s">
        <v>869</v>
      </c>
      <c r="E470" s="119" t="s">
        <v>1367</v>
      </c>
      <c r="F470" s="114" t="s">
        <v>927</v>
      </c>
      <c r="G470" s="126">
        <v>75.9</v>
      </c>
      <c r="H470" s="126">
        <v>1.4</v>
      </c>
      <c r="I470" s="326">
        <f t="shared" si="15"/>
        <v>1.8445322793148877</v>
      </c>
    </row>
    <row r="471" spans="1:9" ht="60" customHeight="1">
      <c r="A471" s="366" t="s">
        <v>1368</v>
      </c>
      <c r="B471" s="147"/>
      <c r="C471" s="148" t="s">
        <v>1336</v>
      </c>
      <c r="D471" s="148" t="s">
        <v>869</v>
      </c>
      <c r="E471" s="148" t="s">
        <v>1369</v>
      </c>
      <c r="F471" s="149"/>
      <c r="G471" s="272">
        <f>SUM(G472:G473)</f>
        <v>78774.5</v>
      </c>
      <c r="H471" s="272">
        <f>SUM(H472:H473)</f>
        <v>80973.1</v>
      </c>
      <c r="I471" s="326">
        <f t="shared" si="15"/>
        <v>102.79100470329867</v>
      </c>
    </row>
    <row r="472" spans="1:9" ht="15" hidden="1">
      <c r="A472" s="124" t="s">
        <v>873</v>
      </c>
      <c r="B472" s="108"/>
      <c r="C472" s="119" t="s">
        <v>1336</v>
      </c>
      <c r="D472" s="119" t="s">
        <v>869</v>
      </c>
      <c r="E472" s="148" t="s">
        <v>1369</v>
      </c>
      <c r="F472" s="114" t="s">
        <v>874</v>
      </c>
      <c r="G472" s="272"/>
      <c r="H472" s="272"/>
      <c r="I472" s="326" t="e">
        <f t="shared" si="15"/>
        <v>#DIV/0!</v>
      </c>
    </row>
    <row r="473" spans="1:9" ht="15">
      <c r="A473" s="175" t="s">
        <v>926</v>
      </c>
      <c r="B473" s="147"/>
      <c r="C473" s="148" t="s">
        <v>1336</v>
      </c>
      <c r="D473" s="148" t="s">
        <v>869</v>
      </c>
      <c r="E473" s="148" t="s">
        <v>1369</v>
      </c>
      <c r="F473" s="149" t="s">
        <v>927</v>
      </c>
      <c r="G473" s="272">
        <v>78774.5</v>
      </c>
      <c r="H473" s="272">
        <v>80973.1</v>
      </c>
      <c r="I473" s="326">
        <f t="shared" si="15"/>
        <v>102.79100470329867</v>
      </c>
    </row>
    <row r="474" spans="1:9" ht="15">
      <c r="A474" s="175" t="s">
        <v>1370</v>
      </c>
      <c r="B474" s="147"/>
      <c r="C474" s="148" t="s">
        <v>1336</v>
      </c>
      <c r="D474" s="148" t="s">
        <v>869</v>
      </c>
      <c r="E474" s="148" t="s">
        <v>1371</v>
      </c>
      <c r="F474" s="149"/>
      <c r="G474" s="272">
        <f>G475+G476</f>
        <v>7188</v>
      </c>
      <c r="H474" s="272">
        <f>H475+H476</f>
        <v>7187.5</v>
      </c>
      <c r="I474" s="326">
        <f t="shared" si="15"/>
        <v>99.99304396215916</v>
      </c>
    </row>
    <row r="475" spans="1:9" ht="15">
      <c r="A475" s="175" t="s">
        <v>926</v>
      </c>
      <c r="B475" s="147"/>
      <c r="C475" s="148" t="s">
        <v>1336</v>
      </c>
      <c r="D475" s="148" t="s">
        <v>869</v>
      </c>
      <c r="E475" s="148" t="s">
        <v>1371</v>
      </c>
      <c r="F475" s="149" t="s">
        <v>927</v>
      </c>
      <c r="G475" s="272">
        <v>3288</v>
      </c>
      <c r="H475" s="272">
        <v>3287.5</v>
      </c>
      <c r="I475" s="326">
        <f t="shared" si="15"/>
        <v>99.98479318734793</v>
      </c>
    </row>
    <row r="476" spans="1:9" ht="28.5">
      <c r="A476" s="175" t="s">
        <v>1372</v>
      </c>
      <c r="B476" s="147"/>
      <c r="C476" s="148" t="s">
        <v>1336</v>
      </c>
      <c r="D476" s="148" t="s">
        <v>869</v>
      </c>
      <c r="E476" s="148" t="s">
        <v>1371</v>
      </c>
      <c r="F476" s="149" t="s">
        <v>935</v>
      </c>
      <c r="G476" s="272">
        <v>3900</v>
      </c>
      <c r="H476" s="272">
        <v>3900</v>
      </c>
      <c r="I476" s="326">
        <f t="shared" si="15"/>
        <v>100</v>
      </c>
    </row>
    <row r="477" spans="1:9" ht="15">
      <c r="A477" s="175" t="s">
        <v>1373</v>
      </c>
      <c r="B477" s="147"/>
      <c r="C477" s="148" t="s">
        <v>1336</v>
      </c>
      <c r="D477" s="148" t="s">
        <v>869</v>
      </c>
      <c r="E477" s="148" t="s">
        <v>1374</v>
      </c>
      <c r="F477" s="149"/>
      <c r="G477" s="272">
        <f>G478+G481+G484+G487+G490+G493+G496+G499+G502+G505+G508+G511+G515</f>
        <v>393132.6</v>
      </c>
      <c r="H477" s="272">
        <f>H478+H481+H484+H487+H490+H493+H496+H499+H502+H505+H508+H511+H515</f>
        <v>384907.2</v>
      </c>
      <c r="I477" s="326">
        <f t="shared" si="15"/>
        <v>97.90772884263478</v>
      </c>
    </row>
    <row r="478" spans="1:9" ht="42.75">
      <c r="A478" s="175" t="s">
        <v>1375</v>
      </c>
      <c r="B478" s="147"/>
      <c r="C478" s="148" t="s">
        <v>1336</v>
      </c>
      <c r="D478" s="148" t="s">
        <v>869</v>
      </c>
      <c r="E478" s="148" t="s">
        <v>1376</v>
      </c>
      <c r="F478" s="149"/>
      <c r="G478" s="272">
        <f>SUM(G479:G480)</f>
        <v>1150.8</v>
      </c>
      <c r="H478" s="272">
        <f>SUM(H479:H480)</f>
        <v>1149.9</v>
      </c>
      <c r="I478" s="326">
        <f t="shared" si="15"/>
        <v>99.92179353493223</v>
      </c>
    </row>
    <row r="479" spans="1:9" ht="15">
      <c r="A479" s="124" t="s">
        <v>873</v>
      </c>
      <c r="B479" s="108"/>
      <c r="C479" s="119" t="s">
        <v>1336</v>
      </c>
      <c r="D479" s="119" t="s">
        <v>869</v>
      </c>
      <c r="E479" s="148" t="s">
        <v>1376</v>
      </c>
      <c r="F479" s="114" t="s">
        <v>874</v>
      </c>
      <c r="G479" s="272">
        <v>17</v>
      </c>
      <c r="H479" s="272">
        <v>9.9</v>
      </c>
      <c r="I479" s="326">
        <f t="shared" si="15"/>
        <v>58.235294117647065</v>
      </c>
    </row>
    <row r="480" spans="1:9" ht="15">
      <c r="A480" s="175" t="s">
        <v>926</v>
      </c>
      <c r="B480" s="147"/>
      <c r="C480" s="148" t="s">
        <v>1336</v>
      </c>
      <c r="D480" s="148" t="s">
        <v>869</v>
      </c>
      <c r="E480" s="148" t="s">
        <v>1376</v>
      </c>
      <c r="F480" s="149" t="s">
        <v>927</v>
      </c>
      <c r="G480" s="272">
        <v>1133.8</v>
      </c>
      <c r="H480" s="272">
        <v>1140</v>
      </c>
      <c r="I480" s="326">
        <f t="shared" si="15"/>
        <v>100.54683365672959</v>
      </c>
    </row>
    <row r="481" spans="1:9" ht="28.5">
      <c r="A481" s="246" t="s">
        <v>1377</v>
      </c>
      <c r="B481" s="147"/>
      <c r="C481" s="148" t="s">
        <v>1336</v>
      </c>
      <c r="D481" s="148" t="s">
        <v>869</v>
      </c>
      <c r="E481" s="148" t="s">
        <v>1378</v>
      </c>
      <c r="F481" s="149"/>
      <c r="G481" s="272">
        <f>SUM(G482:G483)</f>
        <v>38518.899999999994</v>
      </c>
      <c r="H481" s="272">
        <f>SUM(H482:H483)</f>
        <v>38518.899999999994</v>
      </c>
      <c r="I481" s="326">
        <f t="shared" si="15"/>
        <v>100</v>
      </c>
    </row>
    <row r="482" spans="1:9" ht="15">
      <c r="A482" s="124" t="s">
        <v>873</v>
      </c>
      <c r="B482" s="108"/>
      <c r="C482" s="119" t="s">
        <v>1336</v>
      </c>
      <c r="D482" s="119" t="s">
        <v>869</v>
      </c>
      <c r="E482" s="148" t="s">
        <v>1378</v>
      </c>
      <c r="F482" s="114" t="s">
        <v>874</v>
      </c>
      <c r="G482" s="272">
        <v>545.7</v>
      </c>
      <c r="H482" s="272">
        <v>545.7</v>
      </c>
      <c r="I482" s="326">
        <f t="shared" si="15"/>
        <v>100</v>
      </c>
    </row>
    <row r="483" spans="1:9" ht="15">
      <c r="A483" s="175" t="s">
        <v>926</v>
      </c>
      <c r="B483" s="147"/>
      <c r="C483" s="148" t="s">
        <v>1336</v>
      </c>
      <c r="D483" s="148" t="s">
        <v>869</v>
      </c>
      <c r="E483" s="148" t="s">
        <v>1378</v>
      </c>
      <c r="F483" s="149" t="s">
        <v>927</v>
      </c>
      <c r="G483" s="272">
        <v>37973.2</v>
      </c>
      <c r="H483" s="272">
        <v>37973.2</v>
      </c>
      <c r="I483" s="326">
        <f t="shared" si="15"/>
        <v>100</v>
      </c>
    </row>
    <row r="484" spans="1:9" ht="57">
      <c r="A484" s="253" t="s">
        <v>1379</v>
      </c>
      <c r="B484" s="147"/>
      <c r="C484" s="148" t="s">
        <v>1336</v>
      </c>
      <c r="D484" s="148" t="s">
        <v>869</v>
      </c>
      <c r="E484" s="148" t="s">
        <v>1380</v>
      </c>
      <c r="F484" s="149"/>
      <c r="G484" s="272">
        <f>SUM(G485:G486)</f>
        <v>51050.8</v>
      </c>
      <c r="H484" s="272">
        <f>SUM(H485:H486)</f>
        <v>50900.200000000004</v>
      </c>
      <c r="I484" s="326">
        <f t="shared" si="15"/>
        <v>99.70499972576336</v>
      </c>
    </row>
    <row r="485" spans="1:9" ht="15">
      <c r="A485" s="124" t="s">
        <v>873</v>
      </c>
      <c r="B485" s="108"/>
      <c r="C485" s="119" t="s">
        <v>1336</v>
      </c>
      <c r="D485" s="119" t="s">
        <v>869</v>
      </c>
      <c r="E485" s="148" t="s">
        <v>1380</v>
      </c>
      <c r="F485" s="114" t="s">
        <v>874</v>
      </c>
      <c r="G485" s="272">
        <v>775.9</v>
      </c>
      <c r="H485" s="272">
        <v>758.4</v>
      </c>
      <c r="I485" s="326">
        <f t="shared" si="15"/>
        <v>97.74455471065859</v>
      </c>
    </row>
    <row r="486" spans="1:9" ht="15">
      <c r="A486" s="175" t="s">
        <v>926</v>
      </c>
      <c r="B486" s="147"/>
      <c r="C486" s="148" t="s">
        <v>1336</v>
      </c>
      <c r="D486" s="148" t="s">
        <v>869</v>
      </c>
      <c r="E486" s="148" t="s">
        <v>1380</v>
      </c>
      <c r="F486" s="149" t="s">
        <v>927</v>
      </c>
      <c r="G486" s="272">
        <v>50274.9</v>
      </c>
      <c r="H486" s="272">
        <v>50141.8</v>
      </c>
      <c r="I486" s="326">
        <f t="shared" si="15"/>
        <v>99.73525556490415</v>
      </c>
    </row>
    <row r="487" spans="1:9" ht="71.25">
      <c r="A487" s="253" t="s">
        <v>1381</v>
      </c>
      <c r="B487" s="147"/>
      <c r="C487" s="148" t="s">
        <v>1336</v>
      </c>
      <c r="D487" s="148" t="s">
        <v>869</v>
      </c>
      <c r="E487" s="148" t="s">
        <v>1382</v>
      </c>
      <c r="F487" s="149"/>
      <c r="G487" s="272">
        <f>SUM(G488:G489)</f>
        <v>150770.4</v>
      </c>
      <c r="H487" s="272">
        <f>SUM(H488:H489)</f>
        <v>144310.7</v>
      </c>
      <c r="I487" s="326">
        <f t="shared" si="15"/>
        <v>95.71553832847827</v>
      </c>
    </row>
    <row r="488" spans="1:9" ht="15">
      <c r="A488" s="124" t="s">
        <v>873</v>
      </c>
      <c r="B488" s="147"/>
      <c r="C488" s="148" t="s">
        <v>1336</v>
      </c>
      <c r="D488" s="148" t="s">
        <v>869</v>
      </c>
      <c r="E488" s="148" t="s">
        <v>1382</v>
      </c>
      <c r="F488" s="149" t="s">
        <v>874</v>
      </c>
      <c r="G488" s="272">
        <v>6227.8</v>
      </c>
      <c r="H488" s="272">
        <v>5961.2</v>
      </c>
      <c r="I488" s="326">
        <f t="shared" si="15"/>
        <v>95.71919457914511</v>
      </c>
    </row>
    <row r="489" spans="1:9" ht="15">
      <c r="A489" s="175" t="s">
        <v>926</v>
      </c>
      <c r="B489" s="147"/>
      <c r="C489" s="148" t="s">
        <v>1336</v>
      </c>
      <c r="D489" s="148" t="s">
        <v>869</v>
      </c>
      <c r="E489" s="148" t="s">
        <v>1382</v>
      </c>
      <c r="F489" s="149" t="s">
        <v>927</v>
      </c>
      <c r="G489" s="272">
        <v>144542.6</v>
      </c>
      <c r="H489" s="272">
        <v>138349.5</v>
      </c>
      <c r="I489" s="326">
        <f t="shared" si="15"/>
        <v>95.71538079431254</v>
      </c>
    </row>
    <row r="490" spans="1:9" ht="71.25">
      <c r="A490" s="246" t="s">
        <v>1383</v>
      </c>
      <c r="B490" s="147"/>
      <c r="C490" s="148" t="s">
        <v>1336</v>
      </c>
      <c r="D490" s="148" t="s">
        <v>869</v>
      </c>
      <c r="E490" s="148" t="s">
        <v>1384</v>
      </c>
      <c r="F490" s="149"/>
      <c r="G490" s="272">
        <f>SUM(G491:G492)</f>
        <v>1530.3000000000002</v>
      </c>
      <c r="H490" s="272">
        <f>SUM(H491:H492)</f>
        <v>1499.5</v>
      </c>
      <c r="I490" s="326">
        <f t="shared" si="15"/>
        <v>97.98732274717375</v>
      </c>
    </row>
    <row r="491" spans="1:9" ht="15">
      <c r="A491" s="124" t="s">
        <v>873</v>
      </c>
      <c r="B491" s="147"/>
      <c r="C491" s="148" t="s">
        <v>1336</v>
      </c>
      <c r="D491" s="148" t="s">
        <v>869</v>
      </c>
      <c r="E491" s="148" t="s">
        <v>1384</v>
      </c>
      <c r="F491" s="149" t="s">
        <v>874</v>
      </c>
      <c r="G491" s="272">
        <v>23.4</v>
      </c>
      <c r="H491" s="272">
        <v>22.4</v>
      </c>
      <c r="I491" s="326">
        <f t="shared" si="15"/>
        <v>95.72649572649573</v>
      </c>
    </row>
    <row r="492" spans="1:9" ht="15">
      <c r="A492" s="175" t="s">
        <v>926</v>
      </c>
      <c r="B492" s="147"/>
      <c r="C492" s="148" t="s">
        <v>1336</v>
      </c>
      <c r="D492" s="148" t="s">
        <v>869</v>
      </c>
      <c r="E492" s="148" t="s">
        <v>1384</v>
      </c>
      <c r="F492" s="149" t="s">
        <v>927</v>
      </c>
      <c r="G492" s="272">
        <v>1506.9</v>
      </c>
      <c r="H492" s="272">
        <v>1477.1</v>
      </c>
      <c r="I492" s="326">
        <f t="shared" si="15"/>
        <v>98.02243015462207</v>
      </c>
    </row>
    <row r="493" spans="1:9" ht="85.5">
      <c r="A493" s="246" t="s">
        <v>1385</v>
      </c>
      <c r="B493" s="147"/>
      <c r="C493" s="148" t="s">
        <v>1336</v>
      </c>
      <c r="D493" s="148" t="s">
        <v>869</v>
      </c>
      <c r="E493" s="148" t="s">
        <v>1386</v>
      </c>
      <c r="F493" s="149"/>
      <c r="G493" s="272">
        <f>SUM(G494:G495)</f>
        <v>7822.3</v>
      </c>
      <c r="H493" s="272">
        <f>SUM(H494:H495)</f>
        <v>7200.299999999999</v>
      </c>
      <c r="I493" s="326">
        <f t="shared" si="15"/>
        <v>92.04837451900335</v>
      </c>
    </row>
    <row r="494" spans="1:9" ht="15">
      <c r="A494" s="124" t="s">
        <v>873</v>
      </c>
      <c r="B494" s="147"/>
      <c r="C494" s="148" t="s">
        <v>1336</v>
      </c>
      <c r="D494" s="148" t="s">
        <v>869</v>
      </c>
      <c r="E494" s="148" t="s">
        <v>1386</v>
      </c>
      <c r="F494" s="149" t="s">
        <v>874</v>
      </c>
      <c r="G494" s="272">
        <v>356.7</v>
      </c>
      <c r="H494" s="272">
        <v>298.9</v>
      </c>
      <c r="I494" s="326">
        <f t="shared" si="15"/>
        <v>83.79590692458649</v>
      </c>
    </row>
    <row r="495" spans="1:9" ht="15">
      <c r="A495" s="175" t="s">
        <v>926</v>
      </c>
      <c r="B495" s="147"/>
      <c r="C495" s="148" t="s">
        <v>1336</v>
      </c>
      <c r="D495" s="148" t="s">
        <v>869</v>
      </c>
      <c r="E495" s="148" t="s">
        <v>1386</v>
      </c>
      <c r="F495" s="149" t="s">
        <v>927</v>
      </c>
      <c r="G495" s="272">
        <v>7465.6</v>
      </c>
      <c r="H495" s="272">
        <v>6901.4</v>
      </c>
      <c r="I495" s="326">
        <f t="shared" si="15"/>
        <v>92.44267038148305</v>
      </c>
    </row>
    <row r="496" spans="1:9" ht="42.75">
      <c r="A496" s="175" t="s">
        <v>1387</v>
      </c>
      <c r="B496" s="147"/>
      <c r="C496" s="148" t="s">
        <v>1336</v>
      </c>
      <c r="D496" s="148" t="s">
        <v>869</v>
      </c>
      <c r="E496" s="148" t="s">
        <v>1388</v>
      </c>
      <c r="F496" s="149"/>
      <c r="G496" s="272">
        <f>SUM(G497:G498)</f>
        <v>116761.59999999999</v>
      </c>
      <c r="H496" s="272">
        <f>SUM(H497:H498)</f>
        <v>116640.3</v>
      </c>
      <c r="I496" s="326">
        <f t="shared" si="15"/>
        <v>99.89611310567858</v>
      </c>
    </row>
    <row r="497" spans="1:9" ht="15">
      <c r="A497" s="124" t="s">
        <v>873</v>
      </c>
      <c r="B497" s="147"/>
      <c r="C497" s="148" t="s">
        <v>1336</v>
      </c>
      <c r="D497" s="148" t="s">
        <v>869</v>
      </c>
      <c r="E497" s="148" t="s">
        <v>1388</v>
      </c>
      <c r="F497" s="149" t="s">
        <v>874</v>
      </c>
      <c r="G497" s="272">
        <v>1766.2</v>
      </c>
      <c r="H497" s="272">
        <v>1736.1</v>
      </c>
      <c r="I497" s="326">
        <f t="shared" si="15"/>
        <v>98.2957762427811</v>
      </c>
    </row>
    <row r="498" spans="1:9" ht="15">
      <c r="A498" s="175" t="s">
        <v>926</v>
      </c>
      <c r="B498" s="147"/>
      <c r="C498" s="148" t="s">
        <v>1336</v>
      </c>
      <c r="D498" s="148" t="s">
        <v>869</v>
      </c>
      <c r="E498" s="148" t="s">
        <v>1388</v>
      </c>
      <c r="F498" s="149" t="s">
        <v>927</v>
      </c>
      <c r="G498" s="272">
        <v>114995.4</v>
      </c>
      <c r="H498" s="272">
        <v>114904.2</v>
      </c>
      <c r="I498" s="326">
        <f t="shared" si="15"/>
        <v>99.92069247987311</v>
      </c>
    </row>
    <row r="499" spans="1:9" ht="71.25">
      <c r="A499" s="175" t="s">
        <v>1389</v>
      </c>
      <c r="B499" s="147"/>
      <c r="C499" s="148" t="s">
        <v>1336</v>
      </c>
      <c r="D499" s="148" t="s">
        <v>869</v>
      </c>
      <c r="E499" s="148" t="s">
        <v>1390</v>
      </c>
      <c r="F499" s="149"/>
      <c r="G499" s="272">
        <f>SUM(G500:G501)</f>
        <v>884.3</v>
      </c>
      <c r="H499" s="272">
        <f>SUM(H500:H501)</f>
        <v>739.6</v>
      </c>
      <c r="I499" s="326">
        <f t="shared" si="15"/>
        <v>83.63677485016397</v>
      </c>
    </row>
    <row r="500" spans="1:9" ht="15">
      <c r="A500" s="124" t="s">
        <v>873</v>
      </c>
      <c r="B500" s="147"/>
      <c r="C500" s="148" t="s">
        <v>1336</v>
      </c>
      <c r="D500" s="148" t="s">
        <v>869</v>
      </c>
      <c r="E500" s="148" t="s">
        <v>1390</v>
      </c>
      <c r="F500" s="149" t="s">
        <v>874</v>
      </c>
      <c r="G500" s="272">
        <v>52.5</v>
      </c>
      <c r="H500" s="272">
        <v>28.4</v>
      </c>
      <c r="I500" s="326">
        <f t="shared" si="15"/>
        <v>54.095238095238095</v>
      </c>
    </row>
    <row r="501" spans="1:9" ht="15">
      <c r="A501" s="175" t="s">
        <v>926</v>
      </c>
      <c r="B501" s="147"/>
      <c r="C501" s="148" t="s">
        <v>1336</v>
      </c>
      <c r="D501" s="148" t="s">
        <v>869</v>
      </c>
      <c r="E501" s="148" t="s">
        <v>1390</v>
      </c>
      <c r="F501" s="149" t="s">
        <v>927</v>
      </c>
      <c r="G501" s="272">
        <v>831.8</v>
      </c>
      <c r="H501" s="272">
        <v>711.2</v>
      </c>
      <c r="I501" s="326">
        <f t="shared" si="15"/>
        <v>85.50132243327724</v>
      </c>
    </row>
    <row r="502" spans="1:9" ht="57">
      <c r="A502" s="175" t="s">
        <v>1391</v>
      </c>
      <c r="B502" s="147"/>
      <c r="C502" s="148" t="s">
        <v>1336</v>
      </c>
      <c r="D502" s="148" t="s">
        <v>869</v>
      </c>
      <c r="E502" s="148" t="s">
        <v>1392</v>
      </c>
      <c r="F502" s="149"/>
      <c r="G502" s="272">
        <f>SUM(G503:G504)</f>
        <v>193.4</v>
      </c>
      <c r="H502" s="272">
        <f>SUM(H503:H504)</f>
        <v>165</v>
      </c>
      <c r="I502" s="326">
        <f t="shared" si="15"/>
        <v>85.31540847983455</v>
      </c>
    </row>
    <row r="503" spans="1:9" ht="15">
      <c r="A503" s="124" t="s">
        <v>873</v>
      </c>
      <c r="B503" s="147"/>
      <c r="C503" s="148" t="s">
        <v>1336</v>
      </c>
      <c r="D503" s="148" t="s">
        <v>869</v>
      </c>
      <c r="E503" s="148" t="s">
        <v>1392</v>
      </c>
      <c r="F503" s="149" t="s">
        <v>874</v>
      </c>
      <c r="G503" s="272">
        <v>3</v>
      </c>
      <c r="H503" s="272">
        <v>2.4</v>
      </c>
      <c r="I503" s="326">
        <f t="shared" si="15"/>
        <v>80</v>
      </c>
    </row>
    <row r="504" spans="1:9" ht="15">
      <c r="A504" s="175" t="s">
        <v>926</v>
      </c>
      <c r="B504" s="147"/>
      <c r="C504" s="148" t="s">
        <v>1336</v>
      </c>
      <c r="D504" s="148" t="s">
        <v>869</v>
      </c>
      <c r="E504" s="148" t="s">
        <v>1392</v>
      </c>
      <c r="F504" s="149" t="s">
        <v>927</v>
      </c>
      <c r="G504" s="272">
        <v>190.4</v>
      </c>
      <c r="H504" s="272">
        <v>162.6</v>
      </c>
      <c r="I504" s="326">
        <f t="shared" si="15"/>
        <v>85.39915966386555</v>
      </c>
    </row>
    <row r="505" spans="1:9" ht="42.75">
      <c r="A505" s="175" t="s">
        <v>1393</v>
      </c>
      <c r="B505" s="147"/>
      <c r="C505" s="148" t="s">
        <v>1336</v>
      </c>
      <c r="D505" s="148" t="s">
        <v>869</v>
      </c>
      <c r="E505" s="148" t="s">
        <v>1394</v>
      </c>
      <c r="F505" s="149"/>
      <c r="G505" s="272">
        <f>SUM(G506:G507)</f>
        <v>7373.599999999999</v>
      </c>
      <c r="H505" s="272">
        <f>SUM(H506:H507)</f>
        <v>6788.9</v>
      </c>
      <c r="I505" s="326">
        <f t="shared" si="15"/>
        <v>92.0703591190192</v>
      </c>
    </row>
    <row r="506" spans="1:9" ht="15">
      <c r="A506" s="124" t="s">
        <v>873</v>
      </c>
      <c r="B506" s="147"/>
      <c r="C506" s="148" t="s">
        <v>1336</v>
      </c>
      <c r="D506" s="148" t="s">
        <v>869</v>
      </c>
      <c r="E506" s="148" t="s">
        <v>1394</v>
      </c>
      <c r="F506" s="149" t="s">
        <v>874</v>
      </c>
      <c r="G506" s="272">
        <v>244.2</v>
      </c>
      <c r="H506" s="272">
        <v>209.4</v>
      </c>
      <c r="I506" s="326">
        <f t="shared" si="15"/>
        <v>85.74938574938575</v>
      </c>
    </row>
    <row r="507" spans="1:9" ht="15">
      <c r="A507" s="175" t="s">
        <v>926</v>
      </c>
      <c r="B507" s="147"/>
      <c r="C507" s="148" t="s">
        <v>1336</v>
      </c>
      <c r="D507" s="148" t="s">
        <v>869</v>
      </c>
      <c r="E507" s="148" t="s">
        <v>1394</v>
      </c>
      <c r="F507" s="149" t="s">
        <v>927</v>
      </c>
      <c r="G507" s="272">
        <v>7129.4</v>
      </c>
      <c r="H507" s="272">
        <v>6579.5</v>
      </c>
      <c r="I507" s="326">
        <f t="shared" si="15"/>
        <v>92.28686846017898</v>
      </c>
    </row>
    <row r="508" spans="1:9" ht="28.5">
      <c r="A508" s="175" t="s">
        <v>1395</v>
      </c>
      <c r="B508" s="147"/>
      <c r="C508" s="148" t="s">
        <v>1336</v>
      </c>
      <c r="D508" s="148" t="s">
        <v>869</v>
      </c>
      <c r="E508" s="148" t="s">
        <v>1396</v>
      </c>
      <c r="F508" s="149"/>
      <c r="G508" s="272">
        <f>SUM(G509:G510)</f>
        <v>6257.2</v>
      </c>
      <c r="H508" s="272">
        <f>SUM(H509:H510)</f>
        <v>6155</v>
      </c>
      <c r="I508" s="326">
        <f t="shared" si="15"/>
        <v>98.3666815828166</v>
      </c>
    </row>
    <row r="509" spans="1:9" ht="15">
      <c r="A509" s="124" t="s">
        <v>873</v>
      </c>
      <c r="B509" s="147"/>
      <c r="C509" s="148" t="s">
        <v>1336</v>
      </c>
      <c r="D509" s="148" t="s">
        <v>869</v>
      </c>
      <c r="E509" s="148" t="s">
        <v>1396</v>
      </c>
      <c r="F509" s="149" t="s">
        <v>874</v>
      </c>
      <c r="G509" s="272">
        <v>92.5</v>
      </c>
      <c r="H509" s="272">
        <v>91</v>
      </c>
      <c r="I509" s="326">
        <f t="shared" si="15"/>
        <v>98.37837837837839</v>
      </c>
    </row>
    <row r="510" spans="1:9" ht="15">
      <c r="A510" s="175" t="s">
        <v>926</v>
      </c>
      <c r="B510" s="147"/>
      <c r="C510" s="148" t="s">
        <v>1336</v>
      </c>
      <c r="D510" s="148" t="s">
        <v>869</v>
      </c>
      <c r="E510" s="148" t="s">
        <v>1396</v>
      </c>
      <c r="F510" s="149" t="s">
        <v>927</v>
      </c>
      <c r="G510" s="272">
        <v>6164.7</v>
      </c>
      <c r="H510" s="272">
        <v>6064</v>
      </c>
      <c r="I510" s="326">
        <f t="shared" si="15"/>
        <v>98.36650607491038</v>
      </c>
    </row>
    <row r="511" spans="1:9" ht="28.5">
      <c r="A511" s="246" t="s">
        <v>1397</v>
      </c>
      <c r="B511" s="147"/>
      <c r="C511" s="148" t="s">
        <v>1336</v>
      </c>
      <c r="D511" s="148" t="s">
        <v>869</v>
      </c>
      <c r="E511" s="148" t="s">
        <v>1398</v>
      </c>
      <c r="F511" s="149"/>
      <c r="G511" s="272">
        <f>SUM(G512:G514)</f>
        <v>1944.6999999999998</v>
      </c>
      <c r="H511" s="272">
        <f>SUM(H512:H514)</f>
        <v>1944.6999999999998</v>
      </c>
      <c r="I511" s="326">
        <f t="shared" si="15"/>
        <v>100</v>
      </c>
    </row>
    <row r="512" spans="1:9" ht="15">
      <c r="A512" s="124" t="s">
        <v>873</v>
      </c>
      <c r="B512" s="147"/>
      <c r="C512" s="148" t="s">
        <v>1336</v>
      </c>
      <c r="D512" s="148" t="s">
        <v>869</v>
      </c>
      <c r="E512" s="148" t="s">
        <v>1398</v>
      </c>
      <c r="F512" s="149" t="s">
        <v>874</v>
      </c>
      <c r="G512" s="272">
        <v>28.8</v>
      </c>
      <c r="H512" s="272">
        <v>28.8</v>
      </c>
      <c r="I512" s="326">
        <f t="shared" si="15"/>
        <v>100</v>
      </c>
    </row>
    <row r="513" spans="1:9" s="335" customFormat="1" ht="15">
      <c r="A513" s="175" t="s">
        <v>926</v>
      </c>
      <c r="B513" s="147"/>
      <c r="C513" s="148" t="s">
        <v>1336</v>
      </c>
      <c r="D513" s="148" t="s">
        <v>869</v>
      </c>
      <c r="E513" s="148" t="s">
        <v>1398</v>
      </c>
      <c r="F513" s="149" t="s">
        <v>927</v>
      </c>
      <c r="G513" s="272">
        <v>1600.6</v>
      </c>
      <c r="H513" s="272">
        <v>1600.6</v>
      </c>
      <c r="I513" s="326">
        <f t="shared" si="15"/>
        <v>100</v>
      </c>
    </row>
    <row r="514" spans="1:9" s="335" customFormat="1" ht="28.5">
      <c r="A514" s="175" t="s">
        <v>1372</v>
      </c>
      <c r="B514" s="147"/>
      <c r="C514" s="148" t="s">
        <v>1336</v>
      </c>
      <c r="D514" s="148" t="s">
        <v>869</v>
      </c>
      <c r="E514" s="148" t="s">
        <v>1398</v>
      </c>
      <c r="F514" s="149" t="s">
        <v>935</v>
      </c>
      <c r="G514" s="272">
        <v>315.3</v>
      </c>
      <c r="H514" s="272">
        <v>315.3</v>
      </c>
      <c r="I514" s="326">
        <f t="shared" si="15"/>
        <v>100</v>
      </c>
    </row>
    <row r="515" spans="1:9" s="335" customFormat="1" ht="28.5">
      <c r="A515" s="175" t="s">
        <v>1399</v>
      </c>
      <c r="B515" s="147"/>
      <c r="C515" s="148" t="s">
        <v>1336</v>
      </c>
      <c r="D515" s="148" t="s">
        <v>869</v>
      </c>
      <c r="E515" s="148" t="s">
        <v>1400</v>
      </c>
      <c r="F515" s="149"/>
      <c r="G515" s="272">
        <f>SUM(G516:G517)</f>
        <v>8874.300000000001</v>
      </c>
      <c r="H515" s="272">
        <f>SUM(H516:H517)</f>
        <v>8894.2</v>
      </c>
      <c r="I515" s="326">
        <f t="shared" si="15"/>
        <v>100.22424303888758</v>
      </c>
    </row>
    <row r="516" spans="1:9" ht="15">
      <c r="A516" s="124" t="s">
        <v>873</v>
      </c>
      <c r="B516" s="147"/>
      <c r="C516" s="148" t="s">
        <v>1336</v>
      </c>
      <c r="D516" s="148" t="s">
        <v>869</v>
      </c>
      <c r="E516" s="148" t="s">
        <v>1400</v>
      </c>
      <c r="F516" s="149" t="s">
        <v>874</v>
      </c>
      <c r="G516" s="272">
        <v>131.2</v>
      </c>
      <c r="H516" s="272">
        <v>131.5</v>
      </c>
      <c r="I516" s="326">
        <f t="shared" si="15"/>
        <v>100.22865853658539</v>
      </c>
    </row>
    <row r="517" spans="1:9" ht="15">
      <c r="A517" s="175" t="s">
        <v>926</v>
      </c>
      <c r="B517" s="147"/>
      <c r="C517" s="148" t="s">
        <v>1336</v>
      </c>
      <c r="D517" s="148" t="s">
        <v>869</v>
      </c>
      <c r="E517" s="148" t="s">
        <v>1400</v>
      </c>
      <c r="F517" s="149" t="s">
        <v>927</v>
      </c>
      <c r="G517" s="272">
        <v>8743.1</v>
      </c>
      <c r="H517" s="272">
        <v>8762.7</v>
      </c>
      <c r="I517" s="326">
        <f t="shared" si="15"/>
        <v>100.22417677940318</v>
      </c>
    </row>
    <row r="518" spans="1:9" ht="15" hidden="1">
      <c r="A518" s="175" t="s">
        <v>1401</v>
      </c>
      <c r="B518" s="147"/>
      <c r="C518" s="148" t="s">
        <v>1336</v>
      </c>
      <c r="D518" s="148" t="s">
        <v>869</v>
      </c>
      <c r="E518" s="148" t="s">
        <v>1402</v>
      </c>
      <c r="F518" s="149"/>
      <c r="G518" s="272">
        <f>SUM(G519:G520)</f>
        <v>0</v>
      </c>
      <c r="H518" s="272">
        <f>SUM(H519:H520)</f>
        <v>0</v>
      </c>
      <c r="I518" s="326" t="e">
        <f t="shared" si="15"/>
        <v>#DIV/0!</v>
      </c>
    </row>
    <row r="519" spans="1:9" ht="15" hidden="1">
      <c r="A519" s="124" t="s">
        <v>873</v>
      </c>
      <c r="B519" s="147"/>
      <c r="C519" s="148" t="s">
        <v>1336</v>
      </c>
      <c r="D519" s="148" t="s">
        <v>869</v>
      </c>
      <c r="E519" s="148" t="s">
        <v>1402</v>
      </c>
      <c r="F519" s="149" t="s">
        <v>874</v>
      </c>
      <c r="G519" s="272"/>
      <c r="H519" s="272"/>
      <c r="I519" s="326" t="e">
        <f t="shared" si="15"/>
        <v>#DIV/0!</v>
      </c>
    </row>
    <row r="520" spans="1:9" ht="15" hidden="1">
      <c r="A520" s="175" t="s">
        <v>926</v>
      </c>
      <c r="B520" s="147"/>
      <c r="C520" s="148" t="s">
        <v>1336</v>
      </c>
      <c r="D520" s="148" t="s">
        <v>869</v>
      </c>
      <c r="E520" s="148" t="s">
        <v>1402</v>
      </c>
      <c r="F520" s="149" t="s">
        <v>927</v>
      </c>
      <c r="G520" s="272"/>
      <c r="H520" s="272"/>
      <c r="I520" s="326" t="e">
        <f t="shared" si="15"/>
        <v>#DIV/0!</v>
      </c>
    </row>
    <row r="521" spans="1:9" ht="15">
      <c r="A521" s="175" t="s">
        <v>1405</v>
      </c>
      <c r="B521" s="147"/>
      <c r="C521" s="148" t="s">
        <v>1336</v>
      </c>
      <c r="D521" s="148" t="s">
        <v>869</v>
      </c>
      <c r="E521" s="148" t="s">
        <v>1406</v>
      </c>
      <c r="F521" s="149"/>
      <c r="G521" s="272">
        <f>SUM(G522)</f>
        <v>1164.7</v>
      </c>
      <c r="H521" s="272">
        <f>SUM(H522)</f>
        <v>1116</v>
      </c>
      <c r="I521" s="326">
        <f t="shared" si="15"/>
        <v>95.81866575083711</v>
      </c>
    </row>
    <row r="522" spans="1:9" ht="15">
      <c r="A522" s="175" t="s">
        <v>1407</v>
      </c>
      <c r="B522" s="147"/>
      <c r="C522" s="148" t="s">
        <v>1336</v>
      </c>
      <c r="D522" s="148" t="s">
        <v>869</v>
      </c>
      <c r="E522" s="148" t="s">
        <v>1408</v>
      </c>
      <c r="F522" s="149"/>
      <c r="G522" s="272">
        <f>SUM(G523:G524)</f>
        <v>1164.7</v>
      </c>
      <c r="H522" s="272">
        <f>SUM(H523:H524)</f>
        <v>1116</v>
      </c>
      <c r="I522" s="326">
        <f t="shared" si="15"/>
        <v>95.81866575083711</v>
      </c>
    </row>
    <row r="523" spans="1:9" ht="15">
      <c r="A523" s="124" t="s">
        <v>873</v>
      </c>
      <c r="B523" s="147"/>
      <c r="C523" s="148" t="s">
        <v>1336</v>
      </c>
      <c r="D523" s="148" t="s">
        <v>869</v>
      </c>
      <c r="E523" s="148" t="s">
        <v>1408</v>
      </c>
      <c r="F523" s="149" t="s">
        <v>874</v>
      </c>
      <c r="G523" s="272">
        <v>674.2</v>
      </c>
      <c r="H523" s="272">
        <v>625.5</v>
      </c>
      <c r="I523" s="326">
        <f t="shared" si="15"/>
        <v>92.77662414713734</v>
      </c>
    </row>
    <row r="524" spans="1:9" ht="15">
      <c r="A524" s="175" t="s">
        <v>926</v>
      </c>
      <c r="B524" s="147"/>
      <c r="C524" s="148" t="s">
        <v>1336</v>
      </c>
      <c r="D524" s="148" t="s">
        <v>869</v>
      </c>
      <c r="E524" s="148" t="s">
        <v>1408</v>
      </c>
      <c r="F524" s="149" t="s">
        <v>927</v>
      </c>
      <c r="G524" s="272">
        <v>490.5</v>
      </c>
      <c r="H524" s="272">
        <v>490.5</v>
      </c>
      <c r="I524" s="326">
        <f aca="true" t="shared" si="16" ref="I524:I587">SUM(H524/G524*100)</f>
        <v>100</v>
      </c>
    </row>
    <row r="525" spans="1:9" ht="15">
      <c r="A525" s="175" t="s">
        <v>1175</v>
      </c>
      <c r="B525" s="147"/>
      <c r="C525" s="148" t="s">
        <v>1336</v>
      </c>
      <c r="D525" s="148" t="s">
        <v>869</v>
      </c>
      <c r="E525" s="148" t="s">
        <v>975</v>
      </c>
      <c r="F525" s="149"/>
      <c r="G525" s="272">
        <f>G526</f>
        <v>83.6</v>
      </c>
      <c r="H525" s="272">
        <f>H526</f>
        <v>83.6</v>
      </c>
      <c r="I525" s="326">
        <f t="shared" si="16"/>
        <v>100</v>
      </c>
    </row>
    <row r="526" spans="1:9" ht="15">
      <c r="A526" s="175" t="s">
        <v>1412</v>
      </c>
      <c r="B526" s="147"/>
      <c r="C526" s="148" t="s">
        <v>1336</v>
      </c>
      <c r="D526" s="148" t="s">
        <v>869</v>
      </c>
      <c r="E526" s="148" t="s">
        <v>1413</v>
      </c>
      <c r="F526" s="149"/>
      <c r="G526" s="272">
        <f>G527</f>
        <v>83.6</v>
      </c>
      <c r="H526" s="272">
        <f>H527</f>
        <v>83.6</v>
      </c>
      <c r="I526" s="326">
        <f t="shared" si="16"/>
        <v>100</v>
      </c>
    </row>
    <row r="527" spans="1:9" ht="15">
      <c r="A527" s="175" t="s">
        <v>926</v>
      </c>
      <c r="B527" s="147"/>
      <c r="C527" s="148" t="s">
        <v>1336</v>
      </c>
      <c r="D527" s="148" t="s">
        <v>869</v>
      </c>
      <c r="E527" s="148" t="s">
        <v>1413</v>
      </c>
      <c r="F527" s="149" t="s">
        <v>927</v>
      </c>
      <c r="G527" s="272">
        <v>83.6</v>
      </c>
      <c r="H527" s="272">
        <v>83.6</v>
      </c>
      <c r="I527" s="326">
        <f t="shared" si="16"/>
        <v>100</v>
      </c>
    </row>
    <row r="528" spans="1:9" ht="15">
      <c r="A528" s="246" t="s">
        <v>1416</v>
      </c>
      <c r="B528" s="147"/>
      <c r="C528" s="148" t="s">
        <v>1336</v>
      </c>
      <c r="D528" s="148" t="s">
        <v>880</v>
      </c>
      <c r="E528" s="148"/>
      <c r="F528" s="149"/>
      <c r="G528" s="272">
        <f>SUM(G529)</f>
        <v>34148.7</v>
      </c>
      <c r="H528" s="272">
        <f>SUM(H529)</f>
        <v>34148.7</v>
      </c>
      <c r="I528" s="326">
        <f t="shared" si="16"/>
        <v>100</v>
      </c>
    </row>
    <row r="529" spans="1:9" ht="15">
      <c r="A529" s="175" t="s">
        <v>1429</v>
      </c>
      <c r="B529" s="147"/>
      <c r="C529" s="148" t="s">
        <v>1336</v>
      </c>
      <c r="D529" s="148" t="s">
        <v>880</v>
      </c>
      <c r="E529" s="148" t="s">
        <v>1430</v>
      </c>
      <c r="F529" s="149"/>
      <c r="G529" s="272">
        <f>SUM(G530)</f>
        <v>34148.7</v>
      </c>
      <c r="H529" s="272">
        <f>SUM(H530)</f>
        <v>34148.7</v>
      </c>
      <c r="I529" s="326">
        <f t="shared" si="16"/>
        <v>100</v>
      </c>
    </row>
    <row r="530" spans="1:9" ht="28.5">
      <c r="A530" s="175" t="s">
        <v>1433</v>
      </c>
      <c r="B530" s="147"/>
      <c r="C530" s="148" t="s">
        <v>1336</v>
      </c>
      <c r="D530" s="148" t="s">
        <v>880</v>
      </c>
      <c r="E530" s="148" t="s">
        <v>1434</v>
      </c>
      <c r="F530" s="149"/>
      <c r="G530" s="272">
        <f>SUM(G537+G531+G534)</f>
        <v>34148.7</v>
      </c>
      <c r="H530" s="272">
        <f>SUM(H537+H531+H534)</f>
        <v>34148.7</v>
      </c>
      <c r="I530" s="326">
        <f t="shared" si="16"/>
        <v>100</v>
      </c>
    </row>
    <row r="531" spans="1:9" ht="15">
      <c r="A531" s="175" t="s">
        <v>1435</v>
      </c>
      <c r="B531" s="147"/>
      <c r="C531" s="148" t="s">
        <v>1336</v>
      </c>
      <c r="D531" s="148" t="s">
        <v>880</v>
      </c>
      <c r="E531" s="148" t="s">
        <v>1436</v>
      </c>
      <c r="F531" s="149"/>
      <c r="G531" s="272">
        <f>SUM(G532:G533)</f>
        <v>5577.4</v>
      </c>
      <c r="H531" s="272">
        <f>SUM(H532:H533)</f>
        <v>5577.4</v>
      </c>
      <c r="I531" s="326">
        <f t="shared" si="16"/>
        <v>100</v>
      </c>
    </row>
    <row r="532" spans="1:9" ht="15">
      <c r="A532" s="124" t="s">
        <v>873</v>
      </c>
      <c r="B532" s="147"/>
      <c r="C532" s="148" t="s">
        <v>1336</v>
      </c>
      <c r="D532" s="148" t="s">
        <v>880</v>
      </c>
      <c r="E532" s="148" t="s">
        <v>1436</v>
      </c>
      <c r="F532" s="149" t="s">
        <v>874</v>
      </c>
      <c r="G532" s="272">
        <v>82.4</v>
      </c>
      <c r="H532" s="272">
        <v>82.4</v>
      </c>
      <c r="I532" s="326">
        <f t="shared" si="16"/>
        <v>100</v>
      </c>
    </row>
    <row r="533" spans="1:9" ht="15">
      <c r="A533" s="175" t="s">
        <v>926</v>
      </c>
      <c r="B533" s="147"/>
      <c r="C533" s="148" t="s">
        <v>1336</v>
      </c>
      <c r="D533" s="148" t="s">
        <v>880</v>
      </c>
      <c r="E533" s="148" t="s">
        <v>1436</v>
      </c>
      <c r="F533" s="149" t="s">
        <v>927</v>
      </c>
      <c r="G533" s="272">
        <v>5495</v>
      </c>
      <c r="H533" s="272">
        <v>5495</v>
      </c>
      <c r="I533" s="326">
        <f t="shared" si="16"/>
        <v>100</v>
      </c>
    </row>
    <row r="534" spans="1:9" ht="15">
      <c r="A534" s="175" t="s">
        <v>1437</v>
      </c>
      <c r="B534" s="147"/>
      <c r="C534" s="148" t="s">
        <v>1336</v>
      </c>
      <c r="D534" s="148" t="s">
        <v>880</v>
      </c>
      <c r="E534" s="148" t="s">
        <v>1438</v>
      </c>
      <c r="F534" s="149"/>
      <c r="G534" s="272">
        <f>SUM(G535:G536)</f>
        <v>5111.700000000001</v>
      </c>
      <c r="H534" s="272">
        <f>SUM(H535:H536)</f>
        <v>5111.700000000001</v>
      </c>
      <c r="I534" s="326">
        <f t="shared" si="16"/>
        <v>100</v>
      </c>
    </row>
    <row r="535" spans="1:9" ht="15">
      <c r="A535" s="124" t="s">
        <v>873</v>
      </c>
      <c r="B535" s="147"/>
      <c r="C535" s="148" t="s">
        <v>1336</v>
      </c>
      <c r="D535" s="148" t="s">
        <v>880</v>
      </c>
      <c r="E535" s="148" t="s">
        <v>1438</v>
      </c>
      <c r="F535" s="149" t="s">
        <v>874</v>
      </c>
      <c r="G535" s="272">
        <v>49.6</v>
      </c>
      <c r="H535" s="272">
        <v>49.6</v>
      </c>
      <c r="I535" s="326">
        <f t="shared" si="16"/>
        <v>100</v>
      </c>
    </row>
    <row r="536" spans="1:9" ht="15">
      <c r="A536" s="175" t="s">
        <v>926</v>
      </c>
      <c r="B536" s="147"/>
      <c r="C536" s="148" t="s">
        <v>1336</v>
      </c>
      <c r="D536" s="148" t="s">
        <v>880</v>
      </c>
      <c r="E536" s="148" t="s">
        <v>1438</v>
      </c>
      <c r="F536" s="149" t="s">
        <v>927</v>
      </c>
      <c r="G536" s="272">
        <v>5062.1</v>
      </c>
      <c r="H536" s="272">
        <v>5062.1</v>
      </c>
      <c r="I536" s="326">
        <f t="shared" si="16"/>
        <v>100</v>
      </c>
    </row>
    <row r="537" spans="1:9" ht="15">
      <c r="A537" s="175" t="s">
        <v>1439</v>
      </c>
      <c r="B537" s="147"/>
      <c r="C537" s="148" t="s">
        <v>1336</v>
      </c>
      <c r="D537" s="148" t="s">
        <v>880</v>
      </c>
      <c r="E537" s="148" t="s">
        <v>1440</v>
      </c>
      <c r="F537" s="149"/>
      <c r="G537" s="272">
        <f>SUM(G538:G539)</f>
        <v>23459.6</v>
      </c>
      <c r="H537" s="272">
        <f>SUM(H538:H539)</f>
        <v>23459.6</v>
      </c>
      <c r="I537" s="326">
        <f t="shared" si="16"/>
        <v>100</v>
      </c>
    </row>
    <row r="538" spans="1:9" ht="15">
      <c r="A538" s="124" t="s">
        <v>873</v>
      </c>
      <c r="B538" s="147"/>
      <c r="C538" s="148" t="s">
        <v>1336</v>
      </c>
      <c r="D538" s="148" t="s">
        <v>880</v>
      </c>
      <c r="E538" s="148" t="s">
        <v>1440</v>
      </c>
      <c r="F538" s="149" t="s">
        <v>874</v>
      </c>
      <c r="G538" s="272">
        <v>330.8</v>
      </c>
      <c r="H538" s="272">
        <v>330.8</v>
      </c>
      <c r="I538" s="326">
        <f t="shared" si="16"/>
        <v>100</v>
      </c>
    </row>
    <row r="539" spans="1:9" ht="15">
      <c r="A539" s="175" t="s">
        <v>926</v>
      </c>
      <c r="B539" s="147"/>
      <c r="C539" s="148" t="s">
        <v>1336</v>
      </c>
      <c r="D539" s="148" t="s">
        <v>880</v>
      </c>
      <c r="E539" s="148" t="s">
        <v>1440</v>
      </c>
      <c r="F539" s="149" t="s">
        <v>927</v>
      </c>
      <c r="G539" s="272">
        <v>23128.8</v>
      </c>
      <c r="H539" s="272">
        <v>23128.8</v>
      </c>
      <c r="I539" s="326">
        <f t="shared" si="16"/>
        <v>100</v>
      </c>
    </row>
    <row r="540" spans="1:9" ht="15">
      <c r="A540" s="175" t="s">
        <v>1441</v>
      </c>
      <c r="B540" s="147"/>
      <c r="C540" s="148" t="s">
        <v>1336</v>
      </c>
      <c r="D540" s="148" t="s">
        <v>896</v>
      </c>
      <c r="E540" s="148"/>
      <c r="F540" s="149"/>
      <c r="G540" s="272">
        <f>G541+G554+G564</f>
        <v>30673.699999999997</v>
      </c>
      <c r="H540" s="272">
        <f>H541+H554+H564</f>
        <v>30673.699999999997</v>
      </c>
      <c r="I540" s="326">
        <f t="shared" si="16"/>
        <v>100</v>
      </c>
    </row>
    <row r="541" spans="1:11" ht="28.5">
      <c r="A541" s="175" t="s">
        <v>862</v>
      </c>
      <c r="B541" s="147"/>
      <c r="C541" s="148" t="s">
        <v>1336</v>
      </c>
      <c r="D541" s="148" t="s">
        <v>896</v>
      </c>
      <c r="E541" s="148" t="s">
        <v>863</v>
      </c>
      <c r="F541" s="149"/>
      <c r="G541" s="272">
        <f>G542+G545+G549+G551</f>
        <v>27898.8</v>
      </c>
      <c r="H541" s="272">
        <f>H542+H545+H549+H551</f>
        <v>27898.8</v>
      </c>
      <c r="I541" s="326">
        <f t="shared" si="16"/>
        <v>100</v>
      </c>
      <c r="K541" s="327"/>
    </row>
    <row r="542" spans="1:9" ht="15">
      <c r="A542" s="175" t="s">
        <v>870</v>
      </c>
      <c r="B542" s="147"/>
      <c r="C542" s="148" t="s">
        <v>1336</v>
      </c>
      <c r="D542" s="148" t="s">
        <v>896</v>
      </c>
      <c r="E542" s="148" t="s">
        <v>872</v>
      </c>
      <c r="F542" s="149"/>
      <c r="G542" s="272">
        <f>G543+G544</f>
        <v>3571</v>
      </c>
      <c r="H542" s="272">
        <f>H543+H544</f>
        <v>3571</v>
      </c>
      <c r="I542" s="326">
        <f t="shared" si="16"/>
        <v>100</v>
      </c>
    </row>
    <row r="543" spans="1:9" ht="28.5">
      <c r="A543" s="175" t="s">
        <v>1442</v>
      </c>
      <c r="B543" s="147"/>
      <c r="C543" s="148" t="s">
        <v>1336</v>
      </c>
      <c r="D543" s="148" t="s">
        <v>896</v>
      </c>
      <c r="E543" s="148" t="s">
        <v>872</v>
      </c>
      <c r="F543" s="149" t="s">
        <v>867</v>
      </c>
      <c r="G543" s="272">
        <v>3565.6</v>
      </c>
      <c r="H543" s="272">
        <v>3565.6</v>
      </c>
      <c r="I543" s="326">
        <f t="shared" si="16"/>
        <v>100</v>
      </c>
    </row>
    <row r="544" spans="1:9" ht="15">
      <c r="A544" s="175" t="s">
        <v>873</v>
      </c>
      <c r="B544" s="147"/>
      <c r="C544" s="148" t="s">
        <v>1336</v>
      </c>
      <c r="D544" s="148" t="s">
        <v>896</v>
      </c>
      <c r="E544" s="148" t="s">
        <v>872</v>
      </c>
      <c r="F544" s="149" t="s">
        <v>874</v>
      </c>
      <c r="G544" s="272">
        <v>5.4</v>
      </c>
      <c r="H544" s="272">
        <v>5.4</v>
      </c>
      <c r="I544" s="326">
        <f t="shared" si="16"/>
        <v>100</v>
      </c>
    </row>
    <row r="545" spans="1:9" s="352" customFormat="1" ht="28.5">
      <c r="A545" s="175" t="s">
        <v>1443</v>
      </c>
      <c r="B545" s="147"/>
      <c r="C545" s="148" t="s">
        <v>1336</v>
      </c>
      <c r="D545" s="148" t="s">
        <v>896</v>
      </c>
      <c r="E545" s="148" t="s">
        <v>1444</v>
      </c>
      <c r="F545" s="149"/>
      <c r="G545" s="272">
        <f>SUM(G546:G548)</f>
        <v>4233.2</v>
      </c>
      <c r="H545" s="272">
        <f>SUM(H546:H548)</f>
        <v>4233.2</v>
      </c>
      <c r="I545" s="326">
        <f t="shared" si="16"/>
        <v>100</v>
      </c>
    </row>
    <row r="546" spans="1:9" s="352" customFormat="1" ht="28.5">
      <c r="A546" s="175" t="s">
        <v>1442</v>
      </c>
      <c r="B546" s="147"/>
      <c r="C546" s="148" t="s">
        <v>1336</v>
      </c>
      <c r="D546" s="148" t="s">
        <v>896</v>
      </c>
      <c r="E546" s="148" t="s">
        <v>1444</v>
      </c>
      <c r="F546" s="149" t="s">
        <v>867</v>
      </c>
      <c r="G546" s="272">
        <v>3602.4</v>
      </c>
      <c r="H546" s="272">
        <v>3602.4</v>
      </c>
      <c r="I546" s="326">
        <f t="shared" si="16"/>
        <v>100</v>
      </c>
    </row>
    <row r="547" spans="1:9" s="352" customFormat="1" ht="15">
      <c r="A547" s="175" t="s">
        <v>873</v>
      </c>
      <c r="B547" s="367"/>
      <c r="C547" s="148" t="s">
        <v>1336</v>
      </c>
      <c r="D547" s="148" t="s">
        <v>896</v>
      </c>
      <c r="E547" s="148" t="s">
        <v>1444</v>
      </c>
      <c r="F547" s="149" t="s">
        <v>874</v>
      </c>
      <c r="G547" s="272">
        <v>539.6</v>
      </c>
      <c r="H547" s="272">
        <v>539.6</v>
      </c>
      <c r="I547" s="326">
        <f t="shared" si="16"/>
        <v>100</v>
      </c>
    </row>
    <row r="548" spans="1:9" s="352" customFormat="1" ht="15">
      <c r="A548" s="124" t="s">
        <v>912</v>
      </c>
      <c r="B548" s="367"/>
      <c r="C548" s="148" t="s">
        <v>1336</v>
      </c>
      <c r="D548" s="148" t="s">
        <v>896</v>
      </c>
      <c r="E548" s="148" t="s">
        <v>1444</v>
      </c>
      <c r="F548" s="149" t="s">
        <v>913</v>
      </c>
      <c r="G548" s="272">
        <v>91.2</v>
      </c>
      <c r="H548" s="272">
        <v>91.2</v>
      </c>
      <c r="I548" s="326">
        <f t="shared" si="16"/>
        <v>100</v>
      </c>
    </row>
    <row r="549" spans="1:9" ht="28.5">
      <c r="A549" s="175" t="s">
        <v>1445</v>
      </c>
      <c r="B549" s="147"/>
      <c r="C549" s="148" t="s">
        <v>1336</v>
      </c>
      <c r="D549" s="148" t="s">
        <v>896</v>
      </c>
      <c r="E549" s="148" t="s">
        <v>1446</v>
      </c>
      <c r="F549" s="149"/>
      <c r="G549" s="272">
        <f>SUM(G550)</f>
        <v>14572.9</v>
      </c>
      <c r="H549" s="272">
        <f>SUM(H550)</f>
        <v>14572.9</v>
      </c>
      <c r="I549" s="326">
        <f t="shared" si="16"/>
        <v>100</v>
      </c>
    </row>
    <row r="550" spans="1:9" ht="28.5">
      <c r="A550" s="175" t="s">
        <v>1442</v>
      </c>
      <c r="B550" s="147"/>
      <c r="C550" s="148" t="s">
        <v>1336</v>
      </c>
      <c r="D550" s="148" t="s">
        <v>896</v>
      </c>
      <c r="E550" s="148" t="s">
        <v>1446</v>
      </c>
      <c r="F550" s="149" t="s">
        <v>867</v>
      </c>
      <c r="G550" s="272">
        <v>14572.9</v>
      </c>
      <c r="H550" s="272">
        <v>14572.9</v>
      </c>
      <c r="I550" s="326">
        <f t="shared" si="16"/>
        <v>100</v>
      </c>
    </row>
    <row r="551" spans="1:9" ht="28.5">
      <c r="A551" s="175" t="s">
        <v>1447</v>
      </c>
      <c r="B551" s="367"/>
      <c r="C551" s="148" t="s">
        <v>1336</v>
      </c>
      <c r="D551" s="148" t="s">
        <v>896</v>
      </c>
      <c r="E551" s="148" t="s">
        <v>1448</v>
      </c>
      <c r="F551" s="149"/>
      <c r="G551" s="272">
        <f>G552+G553</f>
        <v>5521.700000000001</v>
      </c>
      <c r="H551" s="272">
        <f>H552+H553</f>
        <v>5521.700000000001</v>
      </c>
      <c r="I551" s="326">
        <f t="shared" si="16"/>
        <v>100</v>
      </c>
    </row>
    <row r="552" spans="1:9" s="352" customFormat="1" ht="28.5">
      <c r="A552" s="175" t="s">
        <v>1442</v>
      </c>
      <c r="B552" s="147"/>
      <c r="C552" s="148" t="s">
        <v>1336</v>
      </c>
      <c r="D552" s="148" t="s">
        <v>896</v>
      </c>
      <c r="E552" s="148" t="s">
        <v>1448</v>
      </c>
      <c r="F552" s="149" t="s">
        <v>867</v>
      </c>
      <c r="G552" s="272">
        <v>4948.6</v>
      </c>
      <c r="H552" s="272">
        <v>4948.6</v>
      </c>
      <c r="I552" s="326">
        <f t="shared" si="16"/>
        <v>100</v>
      </c>
    </row>
    <row r="553" spans="1:9" ht="15">
      <c r="A553" s="175" t="s">
        <v>873</v>
      </c>
      <c r="B553" s="147"/>
      <c r="C553" s="148" t="s">
        <v>1336</v>
      </c>
      <c r="D553" s="148" t="s">
        <v>896</v>
      </c>
      <c r="E553" s="148" t="s">
        <v>1448</v>
      </c>
      <c r="F553" s="149" t="s">
        <v>874</v>
      </c>
      <c r="G553" s="272">
        <v>573.1</v>
      </c>
      <c r="H553" s="272">
        <v>573.1</v>
      </c>
      <c r="I553" s="326">
        <f t="shared" si="16"/>
        <v>100</v>
      </c>
    </row>
    <row r="554" spans="1:9" s="335" customFormat="1" ht="28.5">
      <c r="A554" s="175" t="s">
        <v>916</v>
      </c>
      <c r="B554" s="147"/>
      <c r="C554" s="148" t="s">
        <v>1336</v>
      </c>
      <c r="D554" s="148" t="s">
        <v>896</v>
      </c>
      <c r="E554" s="148" t="s">
        <v>917</v>
      </c>
      <c r="F554" s="149"/>
      <c r="G554" s="272">
        <f>G555+G558+G561</f>
        <v>2624.8999999999996</v>
      </c>
      <c r="H554" s="272">
        <f>H555+H558+H561</f>
        <v>2624.8999999999996</v>
      </c>
      <c r="I554" s="326">
        <f t="shared" si="16"/>
        <v>100</v>
      </c>
    </row>
    <row r="555" spans="1:9" s="335" customFormat="1" ht="15">
      <c r="A555" s="175" t="s">
        <v>918</v>
      </c>
      <c r="B555" s="367"/>
      <c r="C555" s="148" t="s">
        <v>1336</v>
      </c>
      <c r="D555" s="148" t="s">
        <v>896</v>
      </c>
      <c r="E555" s="148" t="s">
        <v>919</v>
      </c>
      <c r="F555" s="149"/>
      <c r="G555" s="272">
        <f>SUM(G556:G557)</f>
        <v>230.6</v>
      </c>
      <c r="H555" s="272">
        <f>SUM(H556:H557)</f>
        <v>230.6</v>
      </c>
      <c r="I555" s="326">
        <f t="shared" si="16"/>
        <v>100</v>
      </c>
    </row>
    <row r="556" spans="1:9" s="335" customFormat="1" ht="15">
      <c r="A556" s="175" t="s">
        <v>873</v>
      </c>
      <c r="B556" s="147"/>
      <c r="C556" s="148" t="s">
        <v>1336</v>
      </c>
      <c r="D556" s="148" t="s">
        <v>896</v>
      </c>
      <c r="E556" s="148" t="s">
        <v>919</v>
      </c>
      <c r="F556" s="149" t="s">
        <v>874</v>
      </c>
      <c r="G556" s="272">
        <v>230</v>
      </c>
      <c r="H556" s="272">
        <v>230</v>
      </c>
      <c r="I556" s="326">
        <f t="shared" si="16"/>
        <v>100</v>
      </c>
    </row>
    <row r="557" spans="1:9" s="335" customFormat="1" ht="15">
      <c r="A557" s="124" t="s">
        <v>912</v>
      </c>
      <c r="B557" s="147"/>
      <c r="C557" s="148" t="s">
        <v>1336</v>
      </c>
      <c r="D557" s="148" t="s">
        <v>896</v>
      </c>
      <c r="E557" s="148" t="s">
        <v>919</v>
      </c>
      <c r="F557" s="149" t="s">
        <v>913</v>
      </c>
      <c r="G557" s="272">
        <v>0.6</v>
      </c>
      <c r="H557" s="272">
        <v>0.6</v>
      </c>
      <c r="I557" s="326">
        <f t="shared" si="16"/>
        <v>100</v>
      </c>
    </row>
    <row r="558" spans="1:9" s="335" customFormat="1" ht="28.5">
      <c r="A558" s="175" t="s">
        <v>920</v>
      </c>
      <c r="B558" s="367"/>
      <c r="C558" s="148" t="s">
        <v>1336</v>
      </c>
      <c r="D558" s="148" t="s">
        <v>896</v>
      </c>
      <c r="E558" s="148" t="s">
        <v>921</v>
      </c>
      <c r="F558" s="149"/>
      <c r="G558" s="272">
        <f>SUM(G559:G560)</f>
        <v>1188.1</v>
      </c>
      <c r="H558" s="272">
        <f>SUM(H559:H560)</f>
        <v>1188.1</v>
      </c>
      <c r="I558" s="326">
        <f t="shared" si="16"/>
        <v>100</v>
      </c>
    </row>
    <row r="559" spans="1:9" s="335" customFormat="1" ht="15">
      <c r="A559" s="175" t="s">
        <v>873</v>
      </c>
      <c r="B559" s="147"/>
      <c r="C559" s="148" t="s">
        <v>1336</v>
      </c>
      <c r="D559" s="148" t="s">
        <v>896</v>
      </c>
      <c r="E559" s="148" t="s">
        <v>921</v>
      </c>
      <c r="F559" s="149" t="s">
        <v>874</v>
      </c>
      <c r="G559" s="272">
        <v>1167</v>
      </c>
      <c r="H559" s="272">
        <v>1167</v>
      </c>
      <c r="I559" s="326">
        <f t="shared" si="16"/>
        <v>100</v>
      </c>
    </row>
    <row r="560" spans="1:9" s="335" customFormat="1" ht="15">
      <c r="A560" s="124" t="s">
        <v>912</v>
      </c>
      <c r="B560" s="147"/>
      <c r="C560" s="148" t="s">
        <v>1336</v>
      </c>
      <c r="D560" s="148" t="s">
        <v>896</v>
      </c>
      <c r="E560" s="148" t="s">
        <v>921</v>
      </c>
      <c r="F560" s="149" t="s">
        <v>913</v>
      </c>
      <c r="G560" s="272">
        <v>21.1</v>
      </c>
      <c r="H560" s="272">
        <v>21.1</v>
      </c>
      <c r="I560" s="326">
        <f t="shared" si="16"/>
        <v>100</v>
      </c>
    </row>
    <row r="561" spans="1:9" s="335" customFormat="1" ht="28.5">
      <c r="A561" s="175" t="s">
        <v>924</v>
      </c>
      <c r="B561" s="367"/>
      <c r="C561" s="148" t="s">
        <v>1336</v>
      </c>
      <c r="D561" s="148" t="s">
        <v>896</v>
      </c>
      <c r="E561" s="148" t="s">
        <v>925</v>
      </c>
      <c r="F561" s="149"/>
      <c r="G561" s="272">
        <f>G562+G563</f>
        <v>1206.2</v>
      </c>
      <c r="H561" s="272">
        <f>H562+H563</f>
        <v>1206.2</v>
      </c>
      <c r="I561" s="326">
        <f t="shared" si="16"/>
        <v>100</v>
      </c>
    </row>
    <row r="562" spans="1:9" s="335" customFormat="1" ht="28.5">
      <c r="A562" s="175" t="s">
        <v>1442</v>
      </c>
      <c r="B562" s="147"/>
      <c r="C562" s="148" t="s">
        <v>1336</v>
      </c>
      <c r="D562" s="148" t="s">
        <v>896</v>
      </c>
      <c r="E562" s="148" t="s">
        <v>925</v>
      </c>
      <c r="F562" s="149" t="s">
        <v>867</v>
      </c>
      <c r="G562" s="272">
        <v>0.2</v>
      </c>
      <c r="H562" s="272">
        <v>0.2</v>
      </c>
      <c r="I562" s="326">
        <f t="shared" si="16"/>
        <v>100</v>
      </c>
    </row>
    <row r="563" spans="1:9" s="335" customFormat="1" ht="15">
      <c r="A563" s="175" t="s">
        <v>873</v>
      </c>
      <c r="B563" s="147"/>
      <c r="C563" s="148" t="s">
        <v>1336</v>
      </c>
      <c r="D563" s="148" t="s">
        <v>896</v>
      </c>
      <c r="E563" s="148" t="s">
        <v>925</v>
      </c>
      <c r="F563" s="149" t="s">
        <v>874</v>
      </c>
      <c r="G563" s="272">
        <v>1206</v>
      </c>
      <c r="H563" s="272">
        <v>1206</v>
      </c>
      <c r="I563" s="326">
        <f t="shared" si="16"/>
        <v>100</v>
      </c>
    </row>
    <row r="564" spans="1:9" ht="15">
      <c r="A564" s="175" t="s">
        <v>1175</v>
      </c>
      <c r="B564" s="147"/>
      <c r="C564" s="148" t="s">
        <v>1336</v>
      </c>
      <c r="D564" s="148" t="s">
        <v>896</v>
      </c>
      <c r="E564" s="148" t="s">
        <v>975</v>
      </c>
      <c r="F564" s="149"/>
      <c r="G564" s="272">
        <f>G565</f>
        <v>150</v>
      </c>
      <c r="H564" s="272">
        <f>H565</f>
        <v>150</v>
      </c>
      <c r="I564" s="326">
        <f t="shared" si="16"/>
        <v>100</v>
      </c>
    </row>
    <row r="565" spans="1:9" ht="71.25">
      <c r="A565" s="175" t="s">
        <v>1542</v>
      </c>
      <c r="B565" s="147"/>
      <c r="C565" s="148" t="s">
        <v>1336</v>
      </c>
      <c r="D565" s="148" t="s">
        <v>896</v>
      </c>
      <c r="E565" s="148" t="s">
        <v>1452</v>
      </c>
      <c r="F565" s="149"/>
      <c r="G565" s="272">
        <f>G566</f>
        <v>150</v>
      </c>
      <c r="H565" s="272">
        <f>H566</f>
        <v>150</v>
      </c>
      <c r="I565" s="326">
        <f t="shared" si="16"/>
        <v>100</v>
      </c>
    </row>
    <row r="566" spans="1:9" ht="28.5">
      <c r="A566" s="175" t="s">
        <v>1372</v>
      </c>
      <c r="B566" s="147"/>
      <c r="C566" s="148" t="s">
        <v>1336</v>
      </c>
      <c r="D566" s="148" t="s">
        <v>896</v>
      </c>
      <c r="E566" s="148" t="s">
        <v>1452</v>
      </c>
      <c r="F566" s="149" t="s">
        <v>935</v>
      </c>
      <c r="G566" s="272">
        <v>150</v>
      </c>
      <c r="H566" s="272">
        <v>150</v>
      </c>
      <c r="I566" s="326">
        <f t="shared" si="16"/>
        <v>100</v>
      </c>
    </row>
    <row r="567" spans="1:9" ht="30">
      <c r="A567" s="368" t="s">
        <v>1543</v>
      </c>
      <c r="B567" s="369" t="s">
        <v>1544</v>
      </c>
      <c r="C567" s="370"/>
      <c r="D567" s="370"/>
      <c r="E567" s="370"/>
      <c r="F567" s="371"/>
      <c r="G567" s="372">
        <f>SUM(G568+G582)</f>
        <v>71058.90000000001</v>
      </c>
      <c r="H567" s="372">
        <f>SUM(H568+H582)</f>
        <v>71007.40000000001</v>
      </c>
      <c r="I567" s="332">
        <f t="shared" si="16"/>
        <v>99.92752491243179</v>
      </c>
    </row>
    <row r="568" spans="1:9" ht="15">
      <c r="A568" s="124" t="s">
        <v>1153</v>
      </c>
      <c r="B568" s="108"/>
      <c r="C568" s="119" t="s">
        <v>902</v>
      </c>
      <c r="D568" s="119"/>
      <c r="E568" s="119"/>
      <c r="F568" s="114"/>
      <c r="G568" s="126">
        <f>SUM(G569)+G574</f>
        <v>60604.8</v>
      </c>
      <c r="H568" s="126">
        <f>SUM(H569)+H574</f>
        <v>60604.8</v>
      </c>
      <c r="I568" s="326">
        <f t="shared" si="16"/>
        <v>100</v>
      </c>
    </row>
    <row r="569" spans="1:9" ht="15">
      <c r="A569" s="124" t="s">
        <v>1182</v>
      </c>
      <c r="B569" s="162"/>
      <c r="C569" s="119" t="s">
        <v>902</v>
      </c>
      <c r="D569" s="119" t="s">
        <v>861</v>
      </c>
      <c r="E569" s="119"/>
      <c r="F569" s="114"/>
      <c r="G569" s="126">
        <f aca="true" t="shared" si="17" ref="G569:H572">SUM(G570)</f>
        <v>60280.3</v>
      </c>
      <c r="H569" s="126">
        <f t="shared" si="17"/>
        <v>60280.3</v>
      </c>
      <c r="I569" s="326">
        <f t="shared" si="16"/>
        <v>100</v>
      </c>
    </row>
    <row r="570" spans="1:9" ht="15">
      <c r="A570" s="124" t="s">
        <v>1198</v>
      </c>
      <c r="B570" s="108"/>
      <c r="C570" s="119" t="s">
        <v>902</v>
      </c>
      <c r="D570" s="119" t="s">
        <v>861</v>
      </c>
      <c r="E570" s="119" t="s">
        <v>1199</v>
      </c>
      <c r="F570" s="114"/>
      <c r="G570" s="126">
        <f t="shared" si="17"/>
        <v>60280.3</v>
      </c>
      <c r="H570" s="126">
        <f t="shared" si="17"/>
        <v>60280.3</v>
      </c>
      <c r="I570" s="326">
        <f t="shared" si="16"/>
        <v>100</v>
      </c>
    </row>
    <row r="571" spans="1:9" ht="15">
      <c r="A571" s="124" t="s">
        <v>1157</v>
      </c>
      <c r="B571" s="162"/>
      <c r="C571" s="119" t="s">
        <v>902</v>
      </c>
      <c r="D571" s="119" t="s">
        <v>861</v>
      </c>
      <c r="E571" s="119" t="s">
        <v>1200</v>
      </c>
      <c r="F571" s="114"/>
      <c r="G571" s="126">
        <f t="shared" si="17"/>
        <v>60280.3</v>
      </c>
      <c r="H571" s="126">
        <f t="shared" si="17"/>
        <v>60280.3</v>
      </c>
      <c r="I571" s="326">
        <f t="shared" si="16"/>
        <v>100</v>
      </c>
    </row>
    <row r="572" spans="1:9" ht="28.5">
      <c r="A572" s="124" t="s">
        <v>1204</v>
      </c>
      <c r="B572" s="162"/>
      <c r="C572" s="119" t="s">
        <v>902</v>
      </c>
      <c r="D572" s="119" t="s">
        <v>861</v>
      </c>
      <c r="E572" s="119" t="s">
        <v>1205</v>
      </c>
      <c r="F572" s="114"/>
      <c r="G572" s="126">
        <f t="shared" si="17"/>
        <v>60280.3</v>
      </c>
      <c r="H572" s="126">
        <f t="shared" si="17"/>
        <v>60280.3</v>
      </c>
      <c r="I572" s="326">
        <f t="shared" si="16"/>
        <v>100</v>
      </c>
    </row>
    <row r="573" spans="1:9" ht="28.5">
      <c r="A573" s="175" t="s">
        <v>1174</v>
      </c>
      <c r="B573" s="363"/>
      <c r="C573" s="119" t="s">
        <v>902</v>
      </c>
      <c r="D573" s="119" t="s">
        <v>861</v>
      </c>
      <c r="E573" s="119" t="s">
        <v>1205</v>
      </c>
      <c r="F573" s="122" t="s">
        <v>935</v>
      </c>
      <c r="G573" s="126">
        <v>60280.3</v>
      </c>
      <c r="H573" s="126">
        <v>60280.3</v>
      </c>
      <c r="I573" s="326">
        <f t="shared" si="16"/>
        <v>100</v>
      </c>
    </row>
    <row r="574" spans="1:9" ht="15">
      <c r="A574" s="175" t="s">
        <v>1231</v>
      </c>
      <c r="B574" s="158"/>
      <c r="C574" s="159" t="s">
        <v>902</v>
      </c>
      <c r="D574" s="159" t="s">
        <v>902</v>
      </c>
      <c r="E574" s="159"/>
      <c r="F574" s="218"/>
      <c r="G574" s="230">
        <f>SUM(G575)+G579</f>
        <v>324.5</v>
      </c>
      <c r="H574" s="230">
        <f>SUM(H575)+H579</f>
        <v>324.5</v>
      </c>
      <c r="I574" s="326">
        <f t="shared" si="16"/>
        <v>100</v>
      </c>
    </row>
    <row r="575" spans="1:9" ht="15">
      <c r="A575" s="246" t="s">
        <v>1242</v>
      </c>
      <c r="B575" s="158"/>
      <c r="C575" s="159" t="s">
        <v>902</v>
      </c>
      <c r="D575" s="159" t="s">
        <v>902</v>
      </c>
      <c r="E575" s="159" t="s">
        <v>1243</v>
      </c>
      <c r="F575" s="218"/>
      <c r="G575" s="230">
        <f>SUM(G576)</f>
        <v>200</v>
      </c>
      <c r="H575" s="230">
        <f>SUM(H576)</f>
        <v>200</v>
      </c>
      <c r="I575" s="326">
        <f t="shared" si="16"/>
        <v>100</v>
      </c>
    </row>
    <row r="576" spans="1:9" ht="28.5">
      <c r="A576" s="246" t="s">
        <v>1244</v>
      </c>
      <c r="B576" s="158"/>
      <c r="C576" s="159" t="s">
        <v>902</v>
      </c>
      <c r="D576" s="159" t="s">
        <v>902</v>
      </c>
      <c r="E576" s="159" t="s">
        <v>1245</v>
      </c>
      <c r="F576" s="218"/>
      <c r="G576" s="230">
        <f>SUM(G577)</f>
        <v>200</v>
      </c>
      <c r="H576" s="230">
        <f>SUM(H577)</f>
        <v>200</v>
      </c>
      <c r="I576" s="326">
        <f t="shared" si="16"/>
        <v>100</v>
      </c>
    </row>
    <row r="577" spans="1:9" ht="42.75">
      <c r="A577" s="246" t="s">
        <v>1246</v>
      </c>
      <c r="B577" s="158"/>
      <c r="C577" s="159" t="s">
        <v>902</v>
      </c>
      <c r="D577" s="159" t="s">
        <v>902</v>
      </c>
      <c r="E577" s="159" t="s">
        <v>1247</v>
      </c>
      <c r="F577" s="218"/>
      <c r="G577" s="230">
        <f>SUM(G578:G578)</f>
        <v>200</v>
      </c>
      <c r="H577" s="230">
        <f>SUM(H578:H578)</f>
        <v>200</v>
      </c>
      <c r="I577" s="326">
        <f t="shared" si="16"/>
        <v>100</v>
      </c>
    </row>
    <row r="578" spans="1:9" ht="28.5">
      <c r="A578" s="175" t="s">
        <v>934</v>
      </c>
      <c r="B578" s="158"/>
      <c r="C578" s="159" t="s">
        <v>902</v>
      </c>
      <c r="D578" s="159" t="s">
        <v>902</v>
      </c>
      <c r="E578" s="159" t="s">
        <v>1247</v>
      </c>
      <c r="F578" s="218" t="s">
        <v>935</v>
      </c>
      <c r="G578" s="230">
        <v>200</v>
      </c>
      <c r="H578" s="230">
        <v>200</v>
      </c>
      <c r="I578" s="326">
        <f t="shared" si="16"/>
        <v>100</v>
      </c>
    </row>
    <row r="579" spans="1:9" ht="15">
      <c r="A579" s="175" t="s">
        <v>1175</v>
      </c>
      <c r="B579" s="364"/>
      <c r="C579" s="159" t="s">
        <v>902</v>
      </c>
      <c r="D579" s="159" t="s">
        <v>902</v>
      </c>
      <c r="E579" s="159" t="s">
        <v>975</v>
      </c>
      <c r="F579" s="218"/>
      <c r="G579" s="230">
        <f>SUM(G580)</f>
        <v>124.5</v>
      </c>
      <c r="H579" s="230">
        <f>SUM(H580)</f>
        <v>124.5</v>
      </c>
      <c r="I579" s="326">
        <f t="shared" si="16"/>
        <v>100</v>
      </c>
    </row>
    <row r="580" spans="1:9" ht="15">
      <c r="A580" s="373" t="s">
        <v>1257</v>
      </c>
      <c r="B580" s="364"/>
      <c r="C580" s="159" t="s">
        <v>902</v>
      </c>
      <c r="D580" s="159" t="s">
        <v>902</v>
      </c>
      <c r="E580" s="159" t="s">
        <v>1258</v>
      </c>
      <c r="F580" s="218"/>
      <c r="G580" s="272">
        <f>SUM(G581)</f>
        <v>124.5</v>
      </c>
      <c r="H580" s="272">
        <f>SUM(H581)</f>
        <v>124.5</v>
      </c>
      <c r="I580" s="326">
        <f t="shared" si="16"/>
        <v>100</v>
      </c>
    </row>
    <row r="581" spans="1:9" ht="27" customHeight="1">
      <c r="A581" s="175" t="s">
        <v>934</v>
      </c>
      <c r="B581" s="364"/>
      <c r="C581" s="159" t="s">
        <v>902</v>
      </c>
      <c r="D581" s="159" t="s">
        <v>902</v>
      </c>
      <c r="E581" s="159" t="s">
        <v>1258</v>
      </c>
      <c r="F581" s="218" t="s">
        <v>935</v>
      </c>
      <c r="G581" s="272">
        <v>124.5</v>
      </c>
      <c r="H581" s="272">
        <v>124.5</v>
      </c>
      <c r="I581" s="326">
        <f t="shared" si="16"/>
        <v>100</v>
      </c>
    </row>
    <row r="582" spans="1:9" ht="15">
      <c r="A582" s="124" t="s">
        <v>1453</v>
      </c>
      <c r="B582" s="108"/>
      <c r="C582" s="119" t="s">
        <v>909</v>
      </c>
      <c r="D582" s="119"/>
      <c r="E582" s="119"/>
      <c r="F582" s="114"/>
      <c r="G582" s="126">
        <f>SUM(G583+G619+G599)+G611</f>
        <v>10454.1</v>
      </c>
      <c r="H582" s="126">
        <f>SUM(H583+H619+H599)+H611</f>
        <v>10402.6</v>
      </c>
      <c r="I582" s="326">
        <f t="shared" si="16"/>
        <v>99.50737031403946</v>
      </c>
    </row>
    <row r="583" spans="1:9" ht="15" customHeight="1">
      <c r="A583" s="124" t="s">
        <v>1454</v>
      </c>
      <c r="B583" s="108"/>
      <c r="C583" s="109" t="s">
        <v>909</v>
      </c>
      <c r="D583" s="109" t="s">
        <v>859</v>
      </c>
      <c r="E583" s="109"/>
      <c r="F583" s="110"/>
      <c r="G583" s="126">
        <f>SUM(G584,G586,G592)</f>
        <v>7135.1</v>
      </c>
      <c r="H583" s="126">
        <f>SUM(H584,H586,H592)</f>
        <v>7083.5</v>
      </c>
      <c r="I583" s="326">
        <f t="shared" si="16"/>
        <v>99.27681462067805</v>
      </c>
    </row>
    <row r="584" spans="1:9" ht="15" hidden="1">
      <c r="A584" s="175" t="s">
        <v>910</v>
      </c>
      <c r="B584" s="108"/>
      <c r="C584" s="109" t="s">
        <v>947</v>
      </c>
      <c r="D584" s="109" t="s">
        <v>980</v>
      </c>
      <c r="E584" s="119" t="s">
        <v>1232</v>
      </c>
      <c r="F584" s="114"/>
      <c r="G584" s="126">
        <f>SUM(G585)</f>
        <v>0</v>
      </c>
      <c r="H584" s="126">
        <f>SUM(H585)</f>
        <v>0</v>
      </c>
      <c r="I584" s="326" t="e">
        <f t="shared" si="16"/>
        <v>#DIV/0!</v>
      </c>
    </row>
    <row r="585" spans="1:9" ht="15" hidden="1">
      <c r="A585" s="124" t="s">
        <v>877</v>
      </c>
      <c r="B585" s="108"/>
      <c r="C585" s="109" t="s">
        <v>947</v>
      </c>
      <c r="D585" s="109" t="s">
        <v>980</v>
      </c>
      <c r="E585" s="119" t="s">
        <v>1232</v>
      </c>
      <c r="F585" s="114" t="s">
        <v>878</v>
      </c>
      <c r="G585" s="126">
        <f>50.3-50.3</f>
        <v>0</v>
      </c>
      <c r="H585" s="126">
        <f>50.3-50.3</f>
        <v>0</v>
      </c>
      <c r="I585" s="326" t="e">
        <f t="shared" si="16"/>
        <v>#DIV/0!</v>
      </c>
    </row>
    <row r="586" spans="1:9" ht="28.5">
      <c r="A586" s="124" t="s">
        <v>1455</v>
      </c>
      <c r="B586" s="108"/>
      <c r="C586" s="109" t="s">
        <v>909</v>
      </c>
      <c r="D586" s="109" t="s">
        <v>859</v>
      </c>
      <c r="E586" s="109" t="s">
        <v>1456</v>
      </c>
      <c r="F586" s="114"/>
      <c r="G586" s="126">
        <f>SUM(G587)</f>
        <v>3854.3</v>
      </c>
      <c r="H586" s="126">
        <f>SUM(H587)</f>
        <v>3802.7000000000003</v>
      </c>
      <c r="I586" s="326">
        <f t="shared" si="16"/>
        <v>98.66123550320421</v>
      </c>
    </row>
    <row r="587" spans="1:9" ht="28.5">
      <c r="A587" s="124" t="s">
        <v>952</v>
      </c>
      <c r="B587" s="108"/>
      <c r="C587" s="109" t="s">
        <v>909</v>
      </c>
      <c r="D587" s="109" t="s">
        <v>859</v>
      </c>
      <c r="E587" s="109" t="s">
        <v>1457</v>
      </c>
      <c r="F587" s="114"/>
      <c r="G587" s="126">
        <f>SUM(G588)</f>
        <v>3854.3</v>
      </c>
      <c r="H587" s="126">
        <f>SUM(H588)</f>
        <v>3802.7000000000003</v>
      </c>
      <c r="I587" s="326">
        <f t="shared" si="16"/>
        <v>98.66123550320421</v>
      </c>
    </row>
    <row r="588" spans="1:9" ht="28.5">
      <c r="A588" s="124" t="s">
        <v>1545</v>
      </c>
      <c r="B588" s="108"/>
      <c r="C588" s="109" t="s">
        <v>909</v>
      </c>
      <c r="D588" s="109" t="s">
        <v>859</v>
      </c>
      <c r="E588" s="109" t="s">
        <v>1459</v>
      </c>
      <c r="F588" s="114"/>
      <c r="G588" s="126">
        <f>SUM(G589:G591)</f>
        <v>3854.3</v>
      </c>
      <c r="H588" s="126">
        <f>SUM(H589:H591)</f>
        <v>3802.7000000000003</v>
      </c>
      <c r="I588" s="326">
        <f aca="true" t="shared" si="18" ref="I588:I651">SUM(H588/G588*100)</f>
        <v>98.66123550320421</v>
      </c>
    </row>
    <row r="589" spans="1:9" ht="28.5">
      <c r="A589" s="124" t="s">
        <v>866</v>
      </c>
      <c r="B589" s="108"/>
      <c r="C589" s="109" t="s">
        <v>909</v>
      </c>
      <c r="D589" s="109" t="s">
        <v>859</v>
      </c>
      <c r="E589" s="109" t="s">
        <v>1459</v>
      </c>
      <c r="F589" s="110" t="s">
        <v>867</v>
      </c>
      <c r="G589" s="126">
        <v>3228.9</v>
      </c>
      <c r="H589" s="126">
        <v>3213.5</v>
      </c>
      <c r="I589" s="326">
        <f t="shared" si="18"/>
        <v>99.52305738796494</v>
      </c>
    </row>
    <row r="590" spans="1:9" ht="15">
      <c r="A590" s="124" t="s">
        <v>873</v>
      </c>
      <c r="B590" s="108"/>
      <c r="C590" s="109" t="s">
        <v>909</v>
      </c>
      <c r="D590" s="109" t="s">
        <v>859</v>
      </c>
      <c r="E590" s="109" t="s">
        <v>1459</v>
      </c>
      <c r="F590" s="110" t="s">
        <v>874</v>
      </c>
      <c r="G590" s="328">
        <v>619.4</v>
      </c>
      <c r="H590" s="328">
        <v>587.8</v>
      </c>
      <c r="I590" s="326">
        <f t="shared" si="18"/>
        <v>94.8982886664514</v>
      </c>
    </row>
    <row r="591" spans="1:9" ht="15">
      <c r="A591" s="124" t="s">
        <v>912</v>
      </c>
      <c r="B591" s="108"/>
      <c r="C591" s="109" t="s">
        <v>909</v>
      </c>
      <c r="D591" s="109" t="s">
        <v>859</v>
      </c>
      <c r="E591" s="109" t="s">
        <v>1459</v>
      </c>
      <c r="F591" s="114" t="s">
        <v>913</v>
      </c>
      <c r="G591" s="126">
        <v>6</v>
      </c>
      <c r="H591" s="126">
        <v>1.4</v>
      </c>
      <c r="I591" s="326">
        <f t="shared" si="18"/>
        <v>23.333333333333332</v>
      </c>
    </row>
    <row r="592" spans="1:9" ht="15">
      <c r="A592" s="175" t="s">
        <v>1175</v>
      </c>
      <c r="B592" s="108"/>
      <c r="C592" s="109" t="s">
        <v>909</v>
      </c>
      <c r="D592" s="109" t="s">
        <v>859</v>
      </c>
      <c r="E592" s="283" t="s">
        <v>975</v>
      </c>
      <c r="F592" s="110"/>
      <c r="G592" s="126">
        <f>SUM(G593)</f>
        <v>3280.8</v>
      </c>
      <c r="H592" s="126">
        <f>SUM(H593)</f>
        <v>3280.8</v>
      </c>
      <c r="I592" s="326">
        <f t="shared" si="18"/>
        <v>100</v>
      </c>
    </row>
    <row r="593" spans="1:9" ht="28.5">
      <c r="A593" s="124" t="s">
        <v>1460</v>
      </c>
      <c r="B593" s="108"/>
      <c r="C593" s="109" t="s">
        <v>909</v>
      </c>
      <c r="D593" s="109" t="s">
        <v>859</v>
      </c>
      <c r="E593" s="283" t="s">
        <v>1461</v>
      </c>
      <c r="F593" s="110"/>
      <c r="G593" s="126">
        <f>SUM(G594:G596)</f>
        <v>3280.8</v>
      </c>
      <c r="H593" s="126">
        <f>SUM(H594:H596)</f>
        <v>3280.8</v>
      </c>
      <c r="I593" s="326">
        <f t="shared" si="18"/>
        <v>100</v>
      </c>
    </row>
    <row r="594" spans="1:9" ht="27" customHeight="1">
      <c r="A594" s="124" t="s">
        <v>866</v>
      </c>
      <c r="B594" s="108"/>
      <c r="C594" s="109" t="s">
        <v>909</v>
      </c>
      <c r="D594" s="109" t="s">
        <v>859</v>
      </c>
      <c r="E594" s="283" t="s">
        <v>1461</v>
      </c>
      <c r="F594" s="110" t="s">
        <v>867</v>
      </c>
      <c r="G594" s="126">
        <v>700</v>
      </c>
      <c r="H594" s="126">
        <v>700</v>
      </c>
      <c r="I594" s="326">
        <f t="shared" si="18"/>
        <v>100</v>
      </c>
    </row>
    <row r="595" spans="1:9" ht="15">
      <c r="A595" s="124" t="s">
        <v>873</v>
      </c>
      <c r="B595" s="108"/>
      <c r="C595" s="109" t="s">
        <v>909</v>
      </c>
      <c r="D595" s="109" t="s">
        <v>859</v>
      </c>
      <c r="E595" s="283" t="s">
        <v>1461</v>
      </c>
      <c r="F595" s="110" t="s">
        <v>874</v>
      </c>
      <c r="G595" s="126">
        <v>1608.8</v>
      </c>
      <c r="H595" s="126">
        <v>1608.8</v>
      </c>
      <c r="I595" s="326">
        <f t="shared" si="18"/>
        <v>100</v>
      </c>
    </row>
    <row r="596" spans="1:9" ht="28.5">
      <c r="A596" s="175" t="s">
        <v>1174</v>
      </c>
      <c r="B596" s="108"/>
      <c r="C596" s="109" t="s">
        <v>909</v>
      </c>
      <c r="D596" s="109" t="s">
        <v>859</v>
      </c>
      <c r="E596" s="283" t="s">
        <v>1461</v>
      </c>
      <c r="F596" s="110" t="s">
        <v>935</v>
      </c>
      <c r="G596" s="126">
        <v>972</v>
      </c>
      <c r="H596" s="126">
        <v>972</v>
      </c>
      <c r="I596" s="326">
        <f t="shared" si="18"/>
        <v>100</v>
      </c>
    </row>
    <row r="597" spans="1:9" ht="28.5" hidden="1">
      <c r="A597" s="124" t="s">
        <v>1462</v>
      </c>
      <c r="B597" s="108"/>
      <c r="C597" s="109" t="s">
        <v>909</v>
      </c>
      <c r="D597" s="109" t="s">
        <v>859</v>
      </c>
      <c r="E597" s="283" t="s">
        <v>1463</v>
      </c>
      <c r="F597" s="110"/>
      <c r="G597" s="126">
        <f>SUM(G598)</f>
        <v>0</v>
      </c>
      <c r="H597" s="126">
        <f>SUM(H598)</f>
        <v>0</v>
      </c>
      <c r="I597" s="326" t="e">
        <f t="shared" si="18"/>
        <v>#DIV/0!</v>
      </c>
    </row>
    <row r="598" spans="1:9" ht="15" hidden="1">
      <c r="A598" s="175" t="s">
        <v>1270</v>
      </c>
      <c r="B598" s="108"/>
      <c r="C598" s="109" t="s">
        <v>909</v>
      </c>
      <c r="D598" s="109" t="s">
        <v>859</v>
      </c>
      <c r="E598" s="283" t="s">
        <v>1463</v>
      </c>
      <c r="F598" s="110" t="s">
        <v>1203</v>
      </c>
      <c r="G598" s="126"/>
      <c r="H598" s="126"/>
      <c r="I598" s="326" t="e">
        <f t="shared" si="18"/>
        <v>#DIV/0!</v>
      </c>
    </row>
    <row r="599" spans="1:9" ht="18" customHeight="1">
      <c r="A599" s="124" t="s">
        <v>1464</v>
      </c>
      <c r="B599" s="108"/>
      <c r="C599" s="109" t="s">
        <v>909</v>
      </c>
      <c r="D599" s="109" t="s">
        <v>861</v>
      </c>
      <c r="E599" s="119"/>
      <c r="F599" s="114"/>
      <c r="G599" s="126">
        <f>SUM(G603)+G600</f>
        <v>2626.6</v>
      </c>
      <c r="H599" s="126">
        <f>SUM(H603)+H600</f>
        <v>2626.6</v>
      </c>
      <c r="I599" s="326">
        <f t="shared" si="18"/>
        <v>100</v>
      </c>
    </row>
    <row r="600" spans="1:9" ht="18" customHeight="1">
      <c r="A600" s="124" t="s">
        <v>1405</v>
      </c>
      <c r="B600" s="108"/>
      <c r="C600" s="109" t="s">
        <v>909</v>
      </c>
      <c r="D600" s="109" t="s">
        <v>861</v>
      </c>
      <c r="E600" s="119" t="s">
        <v>1406</v>
      </c>
      <c r="F600" s="114"/>
      <c r="G600" s="126">
        <f>SUM(G601)</f>
        <v>1000</v>
      </c>
      <c r="H600" s="126">
        <f>SUM(H601)</f>
        <v>1000</v>
      </c>
      <c r="I600" s="326">
        <f t="shared" si="18"/>
        <v>100</v>
      </c>
    </row>
    <row r="601" spans="1:9" ht="39" customHeight="1">
      <c r="A601" s="124" t="s">
        <v>1465</v>
      </c>
      <c r="B601" s="108"/>
      <c r="C601" s="109" t="s">
        <v>909</v>
      </c>
      <c r="D601" s="109" t="s">
        <v>861</v>
      </c>
      <c r="E601" s="119" t="s">
        <v>1466</v>
      </c>
      <c r="F601" s="114"/>
      <c r="G601" s="126">
        <f>SUM(G602)</f>
        <v>1000</v>
      </c>
      <c r="H601" s="126">
        <f>SUM(H602)</f>
        <v>1000</v>
      </c>
      <c r="I601" s="326">
        <f t="shared" si="18"/>
        <v>100</v>
      </c>
    </row>
    <row r="602" spans="1:9" ht="31.5" customHeight="1">
      <c r="A602" s="175" t="s">
        <v>1174</v>
      </c>
      <c r="B602" s="108"/>
      <c r="C602" s="109" t="s">
        <v>909</v>
      </c>
      <c r="D602" s="109" t="s">
        <v>861</v>
      </c>
      <c r="E602" s="119" t="s">
        <v>1466</v>
      </c>
      <c r="F602" s="114" t="s">
        <v>935</v>
      </c>
      <c r="G602" s="126">
        <v>1000</v>
      </c>
      <c r="H602" s="126">
        <v>1000</v>
      </c>
      <c r="I602" s="326">
        <f t="shared" si="18"/>
        <v>100</v>
      </c>
    </row>
    <row r="603" spans="1:9" ht="15">
      <c r="A603" s="175" t="s">
        <v>1102</v>
      </c>
      <c r="B603" s="108"/>
      <c r="C603" s="109" t="s">
        <v>909</v>
      </c>
      <c r="D603" s="109" t="s">
        <v>861</v>
      </c>
      <c r="E603" s="109" t="s">
        <v>1103</v>
      </c>
      <c r="F603" s="114"/>
      <c r="G603" s="126">
        <f>SUM(G604)+G609</f>
        <v>1626.6</v>
      </c>
      <c r="H603" s="126">
        <f>SUM(H604)+H609</f>
        <v>1626.6</v>
      </c>
      <c r="I603" s="326">
        <f t="shared" si="18"/>
        <v>100</v>
      </c>
    </row>
    <row r="604" spans="1:9" ht="28.5">
      <c r="A604" s="124" t="s">
        <v>1467</v>
      </c>
      <c r="B604" s="108"/>
      <c r="C604" s="109" t="s">
        <v>909</v>
      </c>
      <c r="D604" s="109" t="s">
        <v>861</v>
      </c>
      <c r="E604" s="109" t="s">
        <v>1468</v>
      </c>
      <c r="F604" s="114"/>
      <c r="G604" s="126">
        <f>SUM(G607)+G605</f>
        <v>626.6</v>
      </c>
      <c r="H604" s="126">
        <f>SUM(H607)+H605</f>
        <v>626.6</v>
      </c>
      <c r="I604" s="326">
        <f t="shared" si="18"/>
        <v>100</v>
      </c>
    </row>
    <row r="605" spans="1:9" ht="28.5">
      <c r="A605" s="124" t="s">
        <v>1469</v>
      </c>
      <c r="B605" s="108"/>
      <c r="C605" s="109" t="s">
        <v>909</v>
      </c>
      <c r="D605" s="109" t="s">
        <v>861</v>
      </c>
      <c r="E605" s="109" t="s">
        <v>1470</v>
      </c>
      <c r="F605" s="114"/>
      <c r="G605" s="126">
        <f>SUM(G606)</f>
        <v>468.6</v>
      </c>
      <c r="H605" s="126">
        <f>SUM(H606)</f>
        <v>468.6</v>
      </c>
      <c r="I605" s="326">
        <f t="shared" si="18"/>
        <v>100</v>
      </c>
    </row>
    <row r="606" spans="1:9" ht="33.75" customHeight="1">
      <c r="A606" s="175" t="s">
        <v>1174</v>
      </c>
      <c r="B606" s="108"/>
      <c r="C606" s="109" t="s">
        <v>909</v>
      </c>
      <c r="D606" s="109" t="s">
        <v>861</v>
      </c>
      <c r="E606" s="109" t="s">
        <v>1470</v>
      </c>
      <c r="F606" s="114" t="s">
        <v>935</v>
      </c>
      <c r="G606" s="126">
        <v>468.6</v>
      </c>
      <c r="H606" s="126">
        <v>468.6</v>
      </c>
      <c r="I606" s="326">
        <f t="shared" si="18"/>
        <v>100</v>
      </c>
    </row>
    <row r="607" spans="1:9" ht="33.75" customHeight="1">
      <c r="A607" s="124" t="s">
        <v>1471</v>
      </c>
      <c r="B607" s="108"/>
      <c r="C607" s="109" t="s">
        <v>909</v>
      </c>
      <c r="D607" s="109" t="s">
        <v>861</v>
      </c>
      <c r="E607" s="109" t="s">
        <v>1472</v>
      </c>
      <c r="F607" s="114"/>
      <c r="G607" s="126">
        <f>SUM(G608)</f>
        <v>158</v>
      </c>
      <c r="H607" s="126">
        <f>SUM(H608)</f>
        <v>158</v>
      </c>
      <c r="I607" s="326">
        <f t="shared" si="18"/>
        <v>100</v>
      </c>
    </row>
    <row r="608" spans="1:9" ht="33.75" customHeight="1">
      <c r="A608" s="175" t="s">
        <v>1174</v>
      </c>
      <c r="B608" s="108"/>
      <c r="C608" s="109" t="s">
        <v>909</v>
      </c>
      <c r="D608" s="109" t="s">
        <v>861</v>
      </c>
      <c r="E608" s="109" t="s">
        <v>1472</v>
      </c>
      <c r="F608" s="110" t="s">
        <v>935</v>
      </c>
      <c r="G608" s="126">
        <v>158</v>
      </c>
      <c r="H608" s="126">
        <v>158</v>
      </c>
      <c r="I608" s="326">
        <f t="shared" si="18"/>
        <v>100</v>
      </c>
    </row>
    <row r="609" spans="1:9" ht="30.75" customHeight="1">
      <c r="A609" s="175" t="s">
        <v>1473</v>
      </c>
      <c r="B609" s="108"/>
      <c r="C609" s="109" t="s">
        <v>909</v>
      </c>
      <c r="D609" s="109" t="s">
        <v>861</v>
      </c>
      <c r="E609" s="109" t="s">
        <v>1474</v>
      </c>
      <c r="F609" s="110"/>
      <c r="G609" s="126">
        <f>SUM(G610)</f>
        <v>1000</v>
      </c>
      <c r="H609" s="126">
        <f>SUM(H610)</f>
        <v>1000</v>
      </c>
      <c r="I609" s="326">
        <f t="shared" si="18"/>
        <v>100</v>
      </c>
    </row>
    <row r="610" spans="1:9" ht="33" customHeight="1">
      <c r="A610" s="175" t="s">
        <v>1174</v>
      </c>
      <c r="B610" s="108"/>
      <c r="C610" s="109" t="s">
        <v>909</v>
      </c>
      <c r="D610" s="109" t="s">
        <v>861</v>
      </c>
      <c r="E610" s="109" t="s">
        <v>1474</v>
      </c>
      <c r="F610" s="110" t="s">
        <v>935</v>
      </c>
      <c r="G610" s="126">
        <v>1000</v>
      </c>
      <c r="H610" s="126">
        <v>1000</v>
      </c>
      <c r="I610" s="326">
        <f t="shared" si="18"/>
        <v>100</v>
      </c>
    </row>
    <row r="611" spans="1:9" ht="18.75" customHeight="1">
      <c r="A611" s="175" t="s">
        <v>1475</v>
      </c>
      <c r="B611" s="108"/>
      <c r="C611" s="109" t="s">
        <v>909</v>
      </c>
      <c r="D611" s="109" t="s">
        <v>869</v>
      </c>
      <c r="E611" s="109"/>
      <c r="F611" s="110"/>
      <c r="G611" s="126">
        <f>SUM(G615)+G612</f>
        <v>692.4</v>
      </c>
      <c r="H611" s="126">
        <f>SUM(H615)+H612</f>
        <v>692.5</v>
      </c>
      <c r="I611" s="326">
        <f t="shared" si="18"/>
        <v>100.01444251877527</v>
      </c>
    </row>
    <row r="612" spans="1:9" ht="21" customHeight="1">
      <c r="A612" s="175" t="s">
        <v>1476</v>
      </c>
      <c r="B612" s="108"/>
      <c r="C612" s="109" t="s">
        <v>909</v>
      </c>
      <c r="D612" s="109" t="s">
        <v>869</v>
      </c>
      <c r="E612" s="109" t="s">
        <v>1477</v>
      </c>
      <c r="F612" s="110"/>
      <c r="G612" s="126">
        <f>SUM(G613)</f>
        <v>306.5</v>
      </c>
      <c r="H612" s="126">
        <f>SUM(H613)</f>
        <v>306.5</v>
      </c>
      <c r="I612" s="326">
        <f t="shared" si="18"/>
        <v>100</v>
      </c>
    </row>
    <row r="613" spans="1:9" ht="33.75" customHeight="1">
      <c r="A613" s="175" t="s">
        <v>1478</v>
      </c>
      <c r="B613" s="108"/>
      <c r="C613" s="109" t="s">
        <v>909</v>
      </c>
      <c r="D613" s="109" t="s">
        <v>869</v>
      </c>
      <c r="E613" s="109" t="s">
        <v>1479</v>
      </c>
      <c r="F613" s="110"/>
      <c r="G613" s="126">
        <f>SUM(G614)</f>
        <v>306.5</v>
      </c>
      <c r="H613" s="126">
        <f>SUM(H614)</f>
        <v>306.5</v>
      </c>
      <c r="I613" s="326">
        <f t="shared" si="18"/>
        <v>100</v>
      </c>
    </row>
    <row r="614" spans="1:9" ht="33.75" customHeight="1">
      <c r="A614" s="175" t="s">
        <v>1174</v>
      </c>
      <c r="B614" s="108"/>
      <c r="C614" s="109" t="s">
        <v>909</v>
      </c>
      <c r="D614" s="109" t="s">
        <v>869</v>
      </c>
      <c r="E614" s="109" t="s">
        <v>1479</v>
      </c>
      <c r="F614" s="110" t="s">
        <v>935</v>
      </c>
      <c r="G614" s="126">
        <v>306.5</v>
      </c>
      <c r="H614" s="126">
        <v>306.5</v>
      </c>
      <c r="I614" s="326">
        <f t="shared" si="18"/>
        <v>100</v>
      </c>
    </row>
    <row r="615" spans="1:9" ht="19.5" customHeight="1">
      <c r="A615" s="175" t="s">
        <v>1102</v>
      </c>
      <c r="B615" s="108"/>
      <c r="C615" s="109" t="s">
        <v>909</v>
      </c>
      <c r="D615" s="109" t="s">
        <v>869</v>
      </c>
      <c r="E615" s="109" t="s">
        <v>1103</v>
      </c>
      <c r="F615" s="114"/>
      <c r="G615" s="126">
        <f aca="true" t="shared" si="19" ref="G615:H617">SUM(G616)</f>
        <v>385.9</v>
      </c>
      <c r="H615" s="126">
        <f t="shared" si="19"/>
        <v>386</v>
      </c>
      <c r="I615" s="326">
        <f t="shared" si="18"/>
        <v>100.02591344908008</v>
      </c>
    </row>
    <row r="616" spans="1:9" ht="33" customHeight="1">
      <c r="A616" s="124" t="s">
        <v>1467</v>
      </c>
      <c r="B616" s="108"/>
      <c r="C616" s="109" t="s">
        <v>909</v>
      </c>
      <c r="D616" s="109" t="s">
        <v>869</v>
      </c>
      <c r="E616" s="109" t="s">
        <v>1468</v>
      </c>
      <c r="F616" s="114"/>
      <c r="G616" s="126">
        <f t="shared" si="19"/>
        <v>385.9</v>
      </c>
      <c r="H616" s="126">
        <f t="shared" si="19"/>
        <v>386</v>
      </c>
      <c r="I616" s="326">
        <f t="shared" si="18"/>
        <v>100.02591344908008</v>
      </c>
    </row>
    <row r="617" spans="1:9" ht="28.5">
      <c r="A617" s="124" t="s">
        <v>1469</v>
      </c>
      <c r="B617" s="108"/>
      <c r="C617" s="109" t="s">
        <v>909</v>
      </c>
      <c r="D617" s="109" t="s">
        <v>869</v>
      </c>
      <c r="E617" s="109" t="s">
        <v>1470</v>
      </c>
      <c r="F617" s="114"/>
      <c r="G617" s="126">
        <f t="shared" si="19"/>
        <v>385.9</v>
      </c>
      <c r="H617" s="126">
        <f t="shared" si="19"/>
        <v>386</v>
      </c>
      <c r="I617" s="326">
        <f t="shared" si="18"/>
        <v>100.02591344908008</v>
      </c>
    </row>
    <row r="618" spans="1:9" ht="28.5">
      <c r="A618" s="175" t="s">
        <v>1174</v>
      </c>
      <c r="B618" s="108"/>
      <c r="C618" s="109" t="s">
        <v>909</v>
      </c>
      <c r="D618" s="109" t="s">
        <v>869</v>
      </c>
      <c r="E618" s="109" t="s">
        <v>1470</v>
      </c>
      <c r="F618" s="114" t="s">
        <v>935</v>
      </c>
      <c r="G618" s="126">
        <v>385.9</v>
      </c>
      <c r="H618" s="126">
        <v>386</v>
      </c>
      <c r="I618" s="326">
        <f t="shared" si="18"/>
        <v>100.02591344908008</v>
      </c>
    </row>
    <row r="619" spans="1:9" ht="15" hidden="1">
      <c r="A619" s="124" t="s">
        <v>1480</v>
      </c>
      <c r="B619" s="108"/>
      <c r="C619" s="109" t="s">
        <v>909</v>
      </c>
      <c r="D619" s="109" t="s">
        <v>892</v>
      </c>
      <c r="E619" s="119"/>
      <c r="F619" s="114"/>
      <c r="G619" s="126">
        <f>SUM(G620+G626+G628)+G623</f>
        <v>0</v>
      </c>
      <c r="H619" s="126">
        <f>SUM(H620+H626+H628)+H623</f>
        <v>0</v>
      </c>
      <c r="I619" s="326" t="e">
        <f t="shared" si="18"/>
        <v>#DIV/0!</v>
      </c>
    </row>
    <row r="620" spans="1:9" ht="28.5" hidden="1">
      <c r="A620" s="124" t="s">
        <v>862</v>
      </c>
      <c r="B620" s="108"/>
      <c r="C620" s="109" t="s">
        <v>909</v>
      </c>
      <c r="D620" s="109" t="s">
        <v>892</v>
      </c>
      <c r="E620" s="109" t="s">
        <v>863</v>
      </c>
      <c r="F620" s="114"/>
      <c r="G620" s="126">
        <f>SUM(G621)</f>
        <v>0</v>
      </c>
      <c r="H620" s="126">
        <f>SUM(H621)</f>
        <v>0</v>
      </c>
      <c r="I620" s="326" t="e">
        <f t="shared" si="18"/>
        <v>#DIV/0!</v>
      </c>
    </row>
    <row r="621" spans="1:9" ht="15" hidden="1">
      <c r="A621" s="124" t="s">
        <v>870</v>
      </c>
      <c r="B621" s="108"/>
      <c r="C621" s="109" t="s">
        <v>909</v>
      </c>
      <c r="D621" s="109" t="s">
        <v>892</v>
      </c>
      <c r="E621" s="109" t="s">
        <v>872</v>
      </c>
      <c r="F621" s="114"/>
      <c r="G621" s="126">
        <f>SUM(G622)</f>
        <v>0</v>
      </c>
      <c r="H621" s="126">
        <f>SUM(H622)</f>
        <v>0</v>
      </c>
      <c r="I621" s="326" t="e">
        <f t="shared" si="18"/>
        <v>#DIV/0!</v>
      </c>
    </row>
    <row r="622" spans="1:9" ht="15" hidden="1">
      <c r="A622" s="124" t="s">
        <v>877</v>
      </c>
      <c r="B622" s="108"/>
      <c r="C622" s="109" t="s">
        <v>909</v>
      </c>
      <c r="D622" s="109" t="s">
        <v>892</v>
      </c>
      <c r="E622" s="109" t="s">
        <v>872</v>
      </c>
      <c r="F622" s="110" t="s">
        <v>878</v>
      </c>
      <c r="G622" s="126"/>
      <c r="H622" s="126"/>
      <c r="I622" s="326" t="e">
        <f t="shared" si="18"/>
        <v>#DIV/0!</v>
      </c>
    </row>
    <row r="623" spans="1:9" ht="15" hidden="1">
      <c r="A623" s="175" t="s">
        <v>1091</v>
      </c>
      <c r="B623" s="108"/>
      <c r="C623" s="109" t="s">
        <v>909</v>
      </c>
      <c r="D623" s="109" t="s">
        <v>892</v>
      </c>
      <c r="E623" s="283" t="s">
        <v>975</v>
      </c>
      <c r="F623" s="110"/>
      <c r="G623" s="126">
        <f>SUM(G624)</f>
        <v>0</v>
      </c>
      <c r="H623" s="126">
        <f>SUM(H624)</f>
        <v>0</v>
      </c>
      <c r="I623" s="326" t="e">
        <f t="shared" si="18"/>
        <v>#DIV/0!</v>
      </c>
    </row>
    <row r="624" spans="1:9" ht="42.75" hidden="1">
      <c r="A624" s="127" t="s">
        <v>1293</v>
      </c>
      <c r="B624" s="108"/>
      <c r="C624" s="109" t="s">
        <v>909</v>
      </c>
      <c r="D624" s="109" t="s">
        <v>892</v>
      </c>
      <c r="E624" s="119" t="s">
        <v>1093</v>
      </c>
      <c r="F624" s="110"/>
      <c r="G624" s="126">
        <f>SUM(G625)</f>
        <v>0</v>
      </c>
      <c r="H624" s="126">
        <f>SUM(H625)</f>
        <v>0</v>
      </c>
      <c r="I624" s="326" t="e">
        <f t="shared" si="18"/>
        <v>#DIV/0!</v>
      </c>
    </row>
    <row r="625" spans="1:9" ht="15" hidden="1">
      <c r="A625" s="124" t="s">
        <v>877</v>
      </c>
      <c r="B625" s="108"/>
      <c r="C625" s="109" t="s">
        <v>909</v>
      </c>
      <c r="D625" s="109" t="s">
        <v>892</v>
      </c>
      <c r="E625" s="119" t="s">
        <v>1093</v>
      </c>
      <c r="F625" s="110" t="s">
        <v>878</v>
      </c>
      <c r="G625" s="126"/>
      <c r="H625" s="126"/>
      <c r="I625" s="326" t="e">
        <f t="shared" si="18"/>
        <v>#DIV/0!</v>
      </c>
    </row>
    <row r="626" spans="1:9" ht="15" hidden="1">
      <c r="A626" s="175" t="s">
        <v>910</v>
      </c>
      <c r="B626" s="108"/>
      <c r="C626" s="109" t="s">
        <v>909</v>
      </c>
      <c r="D626" s="109" t="s">
        <v>892</v>
      </c>
      <c r="E626" s="119" t="s">
        <v>1232</v>
      </c>
      <c r="F626" s="114"/>
      <c r="G626" s="126">
        <f>SUM(G627)</f>
        <v>0</v>
      </c>
      <c r="H626" s="126">
        <f>SUM(H627)</f>
        <v>0</v>
      </c>
      <c r="I626" s="326" t="e">
        <f t="shared" si="18"/>
        <v>#DIV/0!</v>
      </c>
    </row>
    <row r="627" spans="1:9" ht="15" hidden="1">
      <c r="A627" s="124" t="s">
        <v>877</v>
      </c>
      <c r="B627" s="108"/>
      <c r="C627" s="109" t="s">
        <v>909</v>
      </c>
      <c r="D627" s="109" t="s">
        <v>892</v>
      </c>
      <c r="E627" s="119" t="s">
        <v>1232</v>
      </c>
      <c r="F627" s="114" t="s">
        <v>878</v>
      </c>
      <c r="G627" s="126"/>
      <c r="H627" s="126"/>
      <c r="I627" s="326" t="e">
        <f t="shared" si="18"/>
        <v>#DIV/0!</v>
      </c>
    </row>
    <row r="628" spans="1:9" ht="28.5" hidden="1">
      <c r="A628" s="329" t="s">
        <v>1482</v>
      </c>
      <c r="B628" s="108"/>
      <c r="C628" s="109" t="s">
        <v>909</v>
      </c>
      <c r="D628" s="109" t="s">
        <v>892</v>
      </c>
      <c r="E628" s="109" t="s">
        <v>1483</v>
      </c>
      <c r="F628" s="122"/>
      <c r="G628" s="126">
        <f>SUM(G630)</f>
        <v>0</v>
      </c>
      <c r="H628" s="126">
        <f>SUM(H630)</f>
        <v>0</v>
      </c>
      <c r="I628" s="326" t="e">
        <f t="shared" si="18"/>
        <v>#DIV/0!</v>
      </c>
    </row>
    <row r="629" spans="1:9" ht="15" hidden="1">
      <c r="A629" s="329" t="s">
        <v>1484</v>
      </c>
      <c r="B629" s="108"/>
      <c r="C629" s="109" t="s">
        <v>909</v>
      </c>
      <c r="D629" s="109" t="s">
        <v>892</v>
      </c>
      <c r="E629" s="109" t="s">
        <v>1485</v>
      </c>
      <c r="F629" s="122"/>
      <c r="G629" s="126">
        <f>SUM(G630)</f>
        <v>0</v>
      </c>
      <c r="H629" s="126">
        <f>SUM(H630)</f>
        <v>0</v>
      </c>
      <c r="I629" s="326" t="e">
        <f t="shared" si="18"/>
        <v>#DIV/0!</v>
      </c>
    </row>
    <row r="630" spans="1:9" ht="15" hidden="1">
      <c r="A630" s="124" t="s">
        <v>877</v>
      </c>
      <c r="B630" s="108"/>
      <c r="C630" s="109" t="s">
        <v>909</v>
      </c>
      <c r="D630" s="109" t="s">
        <v>892</v>
      </c>
      <c r="E630" s="109" t="s">
        <v>1485</v>
      </c>
      <c r="F630" s="122" t="s">
        <v>878</v>
      </c>
      <c r="G630" s="126"/>
      <c r="H630" s="126"/>
      <c r="I630" s="326" t="e">
        <f t="shared" si="18"/>
        <v>#DIV/0!</v>
      </c>
    </row>
    <row r="631" spans="1:9" ht="15">
      <c r="A631" s="333" t="s">
        <v>1546</v>
      </c>
      <c r="B631" s="162" t="s">
        <v>1547</v>
      </c>
      <c r="C631" s="140"/>
      <c r="D631" s="140"/>
      <c r="E631" s="140"/>
      <c r="F631" s="141"/>
      <c r="G631" s="331">
        <f>SUM(G632+G775)</f>
        <v>1715412.5</v>
      </c>
      <c r="H631" s="331">
        <f>SUM(H632+H775)</f>
        <v>1715497.8</v>
      </c>
      <c r="I631" s="332">
        <f t="shared" si="18"/>
        <v>100.00497256490786</v>
      </c>
    </row>
    <row r="632" spans="1:9" s="335" customFormat="1" ht="15">
      <c r="A632" s="175" t="s">
        <v>1153</v>
      </c>
      <c r="B632" s="158"/>
      <c r="C632" s="159" t="s">
        <v>902</v>
      </c>
      <c r="D632" s="159"/>
      <c r="E632" s="159"/>
      <c r="F632" s="218"/>
      <c r="G632" s="230">
        <f>SUM(G633+G673+G731+G764)</f>
        <v>1678436.2</v>
      </c>
      <c r="H632" s="230">
        <f>SUM(H633+H673+H731+H764)</f>
        <v>1678600</v>
      </c>
      <c r="I632" s="326">
        <f t="shared" si="18"/>
        <v>100.00975908408077</v>
      </c>
    </row>
    <row r="633" spans="1:9" s="335" customFormat="1" ht="15">
      <c r="A633" s="175" t="s">
        <v>1154</v>
      </c>
      <c r="B633" s="363"/>
      <c r="C633" s="159" t="s">
        <v>902</v>
      </c>
      <c r="D633" s="159" t="s">
        <v>859</v>
      </c>
      <c r="E633" s="159"/>
      <c r="F633" s="218"/>
      <c r="G633" s="230">
        <f>SUM(G634+G662)+G654</f>
        <v>674019.2</v>
      </c>
      <c r="H633" s="230">
        <f>SUM(H634+H662)+H654</f>
        <v>674226.7</v>
      </c>
      <c r="I633" s="326">
        <f t="shared" si="18"/>
        <v>100.03078547317345</v>
      </c>
    </row>
    <row r="634" spans="1:9" s="335" customFormat="1" ht="15">
      <c r="A634" s="175" t="s">
        <v>1155</v>
      </c>
      <c r="B634" s="363"/>
      <c r="C634" s="159" t="s">
        <v>902</v>
      </c>
      <c r="D634" s="159" t="s">
        <v>859</v>
      </c>
      <c r="E634" s="159" t="s">
        <v>1156</v>
      </c>
      <c r="F634" s="218"/>
      <c r="G634" s="230">
        <f>SUM(G635+G647+G651)</f>
        <v>644693.7</v>
      </c>
      <c r="H634" s="230">
        <f>SUM(H635+H647+H651)</f>
        <v>644902.2</v>
      </c>
      <c r="I634" s="326">
        <f t="shared" si="18"/>
        <v>100.03234093958106</v>
      </c>
    </row>
    <row r="635" spans="1:9" s="335" customFormat="1" ht="15">
      <c r="A635" s="175" t="s">
        <v>1157</v>
      </c>
      <c r="B635" s="363"/>
      <c r="C635" s="159" t="s">
        <v>902</v>
      </c>
      <c r="D635" s="159" t="s">
        <v>859</v>
      </c>
      <c r="E635" s="159" t="s">
        <v>1158</v>
      </c>
      <c r="F635" s="218"/>
      <c r="G635" s="230">
        <f>SUM(G638+G636+G640)</f>
        <v>544327.2999999999</v>
      </c>
      <c r="H635" s="230">
        <f>SUM(H638+H636+H640)</f>
        <v>544327.2</v>
      </c>
      <c r="I635" s="326">
        <f t="shared" si="18"/>
        <v>99.99998162870024</v>
      </c>
    </row>
    <row r="636" spans="1:9" s="335" customFormat="1" ht="57">
      <c r="A636" s="175" t="s">
        <v>1159</v>
      </c>
      <c r="B636" s="363"/>
      <c r="C636" s="159" t="s">
        <v>902</v>
      </c>
      <c r="D636" s="159" t="s">
        <v>859</v>
      </c>
      <c r="E636" s="159" t="s">
        <v>1160</v>
      </c>
      <c r="F636" s="218"/>
      <c r="G636" s="230">
        <f>G637</f>
        <v>359221.8</v>
      </c>
      <c r="H636" s="230">
        <f>H637</f>
        <v>359221.7</v>
      </c>
      <c r="I636" s="326">
        <f t="shared" si="18"/>
        <v>99.99997216204585</v>
      </c>
    </row>
    <row r="637" spans="1:9" ht="28.5">
      <c r="A637" s="175" t="s">
        <v>934</v>
      </c>
      <c r="B637" s="363"/>
      <c r="C637" s="159" t="s">
        <v>902</v>
      </c>
      <c r="D637" s="159" t="s">
        <v>859</v>
      </c>
      <c r="E637" s="159" t="s">
        <v>1160</v>
      </c>
      <c r="F637" s="218" t="s">
        <v>935</v>
      </c>
      <c r="G637" s="230">
        <v>359221.8</v>
      </c>
      <c r="H637" s="230">
        <v>359221.7</v>
      </c>
      <c r="I637" s="326">
        <f t="shared" si="18"/>
        <v>99.99997216204585</v>
      </c>
    </row>
    <row r="638" spans="1:9" ht="28.5">
      <c r="A638" s="175" t="s">
        <v>994</v>
      </c>
      <c r="B638" s="363"/>
      <c r="C638" s="159" t="s">
        <v>902</v>
      </c>
      <c r="D638" s="159" t="s">
        <v>859</v>
      </c>
      <c r="E638" s="159" t="s">
        <v>1161</v>
      </c>
      <c r="F638" s="218"/>
      <c r="G638" s="230">
        <f>SUM(G639)</f>
        <v>177562.9</v>
      </c>
      <c r="H638" s="230">
        <f>SUM(H639)</f>
        <v>177562.9</v>
      </c>
      <c r="I638" s="326">
        <f t="shared" si="18"/>
        <v>100</v>
      </c>
    </row>
    <row r="639" spans="1:9" ht="28.5">
      <c r="A639" s="175" t="s">
        <v>934</v>
      </c>
      <c r="B639" s="363"/>
      <c r="C639" s="159" t="s">
        <v>902</v>
      </c>
      <c r="D639" s="159" t="s">
        <v>859</v>
      </c>
      <c r="E639" s="159" t="s">
        <v>1161</v>
      </c>
      <c r="F639" s="218" t="s">
        <v>935</v>
      </c>
      <c r="G639" s="230">
        <v>177562.9</v>
      </c>
      <c r="H639" s="230">
        <v>177562.9</v>
      </c>
      <c r="I639" s="326">
        <f t="shared" si="18"/>
        <v>100</v>
      </c>
    </row>
    <row r="640" spans="1:9" ht="15">
      <c r="A640" s="223" t="s">
        <v>936</v>
      </c>
      <c r="B640" s="374"/>
      <c r="C640" s="168" t="s">
        <v>902</v>
      </c>
      <c r="D640" s="168" t="s">
        <v>859</v>
      </c>
      <c r="E640" s="168" t="s">
        <v>1162</v>
      </c>
      <c r="F640" s="169"/>
      <c r="G640" s="222">
        <f>SUM(G645)+G641+G643</f>
        <v>7542.6</v>
      </c>
      <c r="H640" s="222">
        <f>SUM(H645)+H641+H643</f>
        <v>7542.6</v>
      </c>
      <c r="I640" s="326">
        <f t="shared" si="18"/>
        <v>100</v>
      </c>
    </row>
    <row r="641" spans="1:9" ht="15">
      <c r="A641" s="223" t="s">
        <v>938</v>
      </c>
      <c r="B641" s="374"/>
      <c r="C641" s="168" t="s">
        <v>902</v>
      </c>
      <c r="D641" s="168" t="s">
        <v>859</v>
      </c>
      <c r="E641" s="168" t="s">
        <v>1163</v>
      </c>
      <c r="F641" s="169"/>
      <c r="G641" s="222">
        <f>SUM(G642)</f>
        <v>3099.6</v>
      </c>
      <c r="H641" s="222">
        <f>SUM(H642)</f>
        <v>3099.6</v>
      </c>
      <c r="I641" s="326">
        <f t="shared" si="18"/>
        <v>100</v>
      </c>
    </row>
    <row r="642" spans="1:9" ht="28.5">
      <c r="A642" s="175" t="s">
        <v>934</v>
      </c>
      <c r="B642" s="374"/>
      <c r="C642" s="168" t="s">
        <v>902</v>
      </c>
      <c r="D642" s="168" t="s">
        <v>859</v>
      </c>
      <c r="E642" s="168" t="s">
        <v>1163</v>
      </c>
      <c r="F642" s="169" t="s">
        <v>935</v>
      </c>
      <c r="G642" s="222">
        <v>3099.6</v>
      </c>
      <c r="H642" s="222">
        <v>3099.6</v>
      </c>
      <c r="I642" s="326">
        <f t="shared" si="18"/>
        <v>100</v>
      </c>
    </row>
    <row r="643" spans="1:9" ht="28.5">
      <c r="A643" s="223" t="s">
        <v>1164</v>
      </c>
      <c r="B643" s="374"/>
      <c r="C643" s="168" t="s">
        <v>902</v>
      </c>
      <c r="D643" s="168" t="s">
        <v>859</v>
      </c>
      <c r="E643" s="168" t="s">
        <v>1165</v>
      </c>
      <c r="F643" s="169"/>
      <c r="G643" s="222">
        <f>SUM(G644)</f>
        <v>10</v>
      </c>
      <c r="H643" s="222">
        <f>SUM(H644)</f>
        <v>10</v>
      </c>
      <c r="I643" s="326">
        <f t="shared" si="18"/>
        <v>100</v>
      </c>
    </row>
    <row r="644" spans="1:9" ht="28.5">
      <c r="A644" s="175" t="s">
        <v>934</v>
      </c>
      <c r="B644" s="374"/>
      <c r="C644" s="168" t="s">
        <v>902</v>
      </c>
      <c r="D644" s="168" t="s">
        <v>859</v>
      </c>
      <c r="E644" s="168" t="s">
        <v>1165</v>
      </c>
      <c r="F644" s="169" t="s">
        <v>935</v>
      </c>
      <c r="G644" s="222">
        <v>10</v>
      </c>
      <c r="H644" s="222">
        <v>10</v>
      </c>
      <c r="I644" s="326">
        <f t="shared" si="18"/>
        <v>100</v>
      </c>
    </row>
    <row r="645" spans="1:9" ht="15">
      <c r="A645" s="174" t="s">
        <v>1018</v>
      </c>
      <c r="B645" s="374"/>
      <c r="C645" s="168" t="s">
        <v>902</v>
      </c>
      <c r="D645" s="168" t="s">
        <v>859</v>
      </c>
      <c r="E645" s="168" t="s">
        <v>1166</v>
      </c>
      <c r="F645" s="169"/>
      <c r="G645" s="222">
        <f>SUM(G646)</f>
        <v>4433</v>
      </c>
      <c r="H645" s="222">
        <f>SUM(H646)</f>
        <v>4433</v>
      </c>
      <c r="I645" s="326">
        <f t="shared" si="18"/>
        <v>100</v>
      </c>
    </row>
    <row r="646" spans="1:9" ht="28.5">
      <c r="A646" s="175" t="s">
        <v>934</v>
      </c>
      <c r="B646" s="374"/>
      <c r="C646" s="168" t="s">
        <v>902</v>
      </c>
      <c r="D646" s="168" t="s">
        <v>859</v>
      </c>
      <c r="E646" s="168" t="s">
        <v>1166</v>
      </c>
      <c r="F646" s="218" t="s">
        <v>935</v>
      </c>
      <c r="G646" s="222">
        <v>4433</v>
      </c>
      <c r="H646" s="222">
        <v>4433</v>
      </c>
      <c r="I646" s="326">
        <f t="shared" si="18"/>
        <v>100</v>
      </c>
    </row>
    <row r="647" spans="1:9" ht="28.5">
      <c r="A647" s="175" t="s">
        <v>952</v>
      </c>
      <c r="B647" s="363"/>
      <c r="C647" s="159" t="s">
        <v>902</v>
      </c>
      <c r="D647" s="159" t="s">
        <v>859</v>
      </c>
      <c r="E647" s="159" t="s">
        <v>1167</v>
      </c>
      <c r="F647" s="218"/>
      <c r="G647" s="230">
        <f>SUM(G648+G649+G650)</f>
        <v>41795.4</v>
      </c>
      <c r="H647" s="230">
        <f>SUM(H648+H649+H650)</f>
        <v>42013.8</v>
      </c>
      <c r="I647" s="326">
        <f t="shared" si="18"/>
        <v>100.52254554328945</v>
      </c>
    </row>
    <row r="648" spans="1:9" ht="28.5">
      <c r="A648" s="175" t="s">
        <v>866</v>
      </c>
      <c r="B648" s="363"/>
      <c r="C648" s="159" t="s">
        <v>902</v>
      </c>
      <c r="D648" s="159" t="s">
        <v>859</v>
      </c>
      <c r="E648" s="159" t="s">
        <v>1167</v>
      </c>
      <c r="F648" s="218" t="s">
        <v>867</v>
      </c>
      <c r="G648" s="230">
        <v>11445.2</v>
      </c>
      <c r="H648" s="230">
        <v>11444.4</v>
      </c>
      <c r="I648" s="326">
        <f t="shared" si="18"/>
        <v>99.99301017020234</v>
      </c>
    </row>
    <row r="649" spans="1:9" ht="15">
      <c r="A649" s="175" t="s">
        <v>873</v>
      </c>
      <c r="B649" s="158"/>
      <c r="C649" s="159" t="s">
        <v>902</v>
      </c>
      <c r="D649" s="159" t="s">
        <v>859</v>
      </c>
      <c r="E649" s="159" t="s">
        <v>1167</v>
      </c>
      <c r="F649" s="218" t="s">
        <v>874</v>
      </c>
      <c r="G649" s="230">
        <v>27782.7</v>
      </c>
      <c r="H649" s="230">
        <v>28002.5</v>
      </c>
      <c r="I649" s="326">
        <f t="shared" si="18"/>
        <v>100.79113981002565</v>
      </c>
    </row>
    <row r="650" spans="1:9" ht="15">
      <c r="A650" s="175" t="s">
        <v>912</v>
      </c>
      <c r="B650" s="363"/>
      <c r="C650" s="159" t="s">
        <v>902</v>
      </c>
      <c r="D650" s="159" t="s">
        <v>859</v>
      </c>
      <c r="E650" s="159" t="s">
        <v>1167</v>
      </c>
      <c r="F650" s="218" t="s">
        <v>913</v>
      </c>
      <c r="G650" s="230">
        <v>2567.5</v>
      </c>
      <c r="H650" s="230">
        <v>2566.9</v>
      </c>
      <c r="I650" s="326">
        <f t="shared" si="18"/>
        <v>99.97663096397274</v>
      </c>
    </row>
    <row r="651" spans="1:9" ht="42.75">
      <c r="A651" s="375" t="s">
        <v>1168</v>
      </c>
      <c r="B651" s="363"/>
      <c r="C651" s="159" t="s">
        <v>902</v>
      </c>
      <c r="D651" s="159" t="s">
        <v>859</v>
      </c>
      <c r="E651" s="159" t="s">
        <v>1169</v>
      </c>
      <c r="F651" s="218"/>
      <c r="G651" s="230">
        <f>SUM(G652+G653)</f>
        <v>58571</v>
      </c>
      <c r="H651" s="230">
        <f>SUM(H652+H653)</f>
        <v>58561.2</v>
      </c>
      <c r="I651" s="326">
        <f t="shared" si="18"/>
        <v>99.9832681702549</v>
      </c>
    </row>
    <row r="652" spans="1:9" ht="28.5">
      <c r="A652" s="175" t="s">
        <v>866</v>
      </c>
      <c r="B652" s="363"/>
      <c r="C652" s="159" t="s">
        <v>902</v>
      </c>
      <c r="D652" s="159" t="s">
        <v>859</v>
      </c>
      <c r="E652" s="159" t="s">
        <v>1169</v>
      </c>
      <c r="F652" s="218" t="s">
        <v>867</v>
      </c>
      <c r="G652" s="230">
        <v>57125.8</v>
      </c>
      <c r="H652" s="230">
        <v>57116</v>
      </c>
      <c r="I652" s="326">
        <f aca="true" t="shared" si="20" ref="I652:I715">SUM(H652/G652*100)</f>
        <v>99.98284487919643</v>
      </c>
    </row>
    <row r="653" spans="1:9" ht="15">
      <c r="A653" s="175" t="s">
        <v>873</v>
      </c>
      <c r="B653" s="363"/>
      <c r="C653" s="159" t="s">
        <v>902</v>
      </c>
      <c r="D653" s="159" t="s">
        <v>859</v>
      </c>
      <c r="E653" s="159" t="s">
        <v>1169</v>
      </c>
      <c r="F653" s="218" t="s">
        <v>874</v>
      </c>
      <c r="G653" s="230">
        <v>1445.2</v>
      </c>
      <c r="H653" s="230">
        <v>1445.2</v>
      </c>
      <c r="I653" s="326">
        <f t="shared" si="20"/>
        <v>100</v>
      </c>
    </row>
    <row r="654" spans="1:9" ht="15">
      <c r="A654" s="175" t="s">
        <v>1102</v>
      </c>
      <c r="B654" s="363"/>
      <c r="C654" s="159" t="s">
        <v>902</v>
      </c>
      <c r="D654" s="159" t="s">
        <v>859</v>
      </c>
      <c r="E654" s="159" t="s">
        <v>1103</v>
      </c>
      <c r="F654" s="218"/>
      <c r="G654" s="230">
        <f>SUM(G658)+G655</f>
        <v>18136.5</v>
      </c>
      <c r="H654" s="230">
        <f>SUM(H658)+H655</f>
        <v>18136.5</v>
      </c>
      <c r="I654" s="326">
        <f t="shared" si="20"/>
        <v>100</v>
      </c>
    </row>
    <row r="655" spans="1:9" ht="28.5">
      <c r="A655" s="175" t="s">
        <v>1170</v>
      </c>
      <c r="B655" s="363"/>
      <c r="C655" s="159" t="s">
        <v>902</v>
      </c>
      <c r="D655" s="159" t="s">
        <v>859</v>
      </c>
      <c r="E655" s="159" t="s">
        <v>1171</v>
      </c>
      <c r="F655" s="218"/>
      <c r="G655" s="230">
        <f>SUM(G656:G657)</f>
        <v>167.7</v>
      </c>
      <c r="H655" s="230">
        <f>SUM(H656:H657)</f>
        <v>167.7</v>
      </c>
      <c r="I655" s="326">
        <f t="shared" si="20"/>
        <v>100</v>
      </c>
    </row>
    <row r="656" spans="1:9" ht="28.5">
      <c r="A656" s="175" t="s">
        <v>866</v>
      </c>
      <c r="B656" s="363"/>
      <c r="C656" s="159" t="s">
        <v>902</v>
      </c>
      <c r="D656" s="159" t="s">
        <v>859</v>
      </c>
      <c r="E656" s="159" t="s">
        <v>1171</v>
      </c>
      <c r="F656" s="218" t="s">
        <v>867</v>
      </c>
      <c r="G656" s="230">
        <v>111.8</v>
      </c>
      <c r="H656" s="230">
        <v>111.8</v>
      </c>
      <c r="I656" s="326">
        <f t="shared" si="20"/>
        <v>100</v>
      </c>
    </row>
    <row r="657" spans="1:9" ht="28.5">
      <c r="A657" s="175" t="s">
        <v>934</v>
      </c>
      <c r="B657" s="363"/>
      <c r="C657" s="159" t="s">
        <v>902</v>
      </c>
      <c r="D657" s="159" t="s">
        <v>859</v>
      </c>
      <c r="E657" s="159" t="s">
        <v>1171</v>
      </c>
      <c r="F657" s="218" t="s">
        <v>935</v>
      </c>
      <c r="G657" s="230">
        <v>55.9</v>
      </c>
      <c r="H657" s="230">
        <v>55.9</v>
      </c>
      <c r="I657" s="326">
        <f t="shared" si="20"/>
        <v>100</v>
      </c>
    </row>
    <row r="658" spans="1:9" ht="28.5">
      <c r="A658" s="175" t="s">
        <v>1172</v>
      </c>
      <c r="B658" s="363"/>
      <c r="C658" s="159" t="s">
        <v>902</v>
      </c>
      <c r="D658" s="159" t="s">
        <v>859</v>
      </c>
      <c r="E658" s="159" t="s">
        <v>1173</v>
      </c>
      <c r="F658" s="218"/>
      <c r="G658" s="230">
        <f>SUM(G659:G661)</f>
        <v>17968.8</v>
      </c>
      <c r="H658" s="230">
        <f>SUM(H659:H661)</f>
        <v>17968.8</v>
      </c>
      <c r="I658" s="326">
        <f t="shared" si="20"/>
        <v>100</v>
      </c>
    </row>
    <row r="659" spans="1:9" ht="15">
      <c r="A659" s="175" t="s">
        <v>873</v>
      </c>
      <c r="B659" s="363"/>
      <c r="C659" s="159" t="s">
        <v>902</v>
      </c>
      <c r="D659" s="159" t="s">
        <v>859</v>
      </c>
      <c r="E659" s="159" t="s">
        <v>1173</v>
      </c>
      <c r="F659" s="218" t="s">
        <v>874</v>
      </c>
      <c r="G659" s="230">
        <v>11663.4</v>
      </c>
      <c r="H659" s="230">
        <v>11663.4</v>
      </c>
      <c r="I659" s="326">
        <f t="shared" si="20"/>
        <v>100</v>
      </c>
    </row>
    <row r="660" spans="1:9" ht="15">
      <c r="A660" s="177" t="s">
        <v>926</v>
      </c>
      <c r="B660" s="363"/>
      <c r="C660" s="159" t="s">
        <v>902</v>
      </c>
      <c r="D660" s="159" t="s">
        <v>859</v>
      </c>
      <c r="E660" s="159" t="s">
        <v>1173</v>
      </c>
      <c r="F660" s="218" t="s">
        <v>927</v>
      </c>
      <c r="G660" s="230">
        <v>808.1</v>
      </c>
      <c r="H660" s="230">
        <v>808.1</v>
      </c>
      <c r="I660" s="326">
        <f t="shared" si="20"/>
        <v>100</v>
      </c>
    </row>
    <row r="661" spans="1:9" ht="28.5">
      <c r="A661" s="175" t="s">
        <v>934</v>
      </c>
      <c r="B661" s="363"/>
      <c r="C661" s="159" t="s">
        <v>902</v>
      </c>
      <c r="D661" s="159" t="s">
        <v>859</v>
      </c>
      <c r="E661" s="159" t="s">
        <v>1173</v>
      </c>
      <c r="F661" s="218" t="s">
        <v>935</v>
      </c>
      <c r="G661" s="230">
        <v>5497.3</v>
      </c>
      <c r="H661" s="230">
        <v>5497.3</v>
      </c>
      <c r="I661" s="326">
        <f t="shared" si="20"/>
        <v>100</v>
      </c>
    </row>
    <row r="662" spans="1:9" ht="15">
      <c r="A662" s="175" t="s">
        <v>1175</v>
      </c>
      <c r="B662" s="364"/>
      <c r="C662" s="159" t="s">
        <v>902</v>
      </c>
      <c r="D662" s="159" t="s">
        <v>859</v>
      </c>
      <c r="E662" s="159" t="s">
        <v>975</v>
      </c>
      <c r="F662" s="218"/>
      <c r="G662" s="230">
        <f>G663+G667+G670</f>
        <v>11189</v>
      </c>
      <c r="H662" s="230">
        <f>H663+H667+H670</f>
        <v>11188</v>
      </c>
      <c r="I662" s="326">
        <f t="shared" si="20"/>
        <v>99.99106265081777</v>
      </c>
    </row>
    <row r="663" spans="1:9" ht="28.5">
      <c r="A663" s="175" t="s">
        <v>1176</v>
      </c>
      <c r="B663" s="363"/>
      <c r="C663" s="159" t="s">
        <v>902</v>
      </c>
      <c r="D663" s="159" t="s">
        <v>859</v>
      </c>
      <c r="E663" s="159" t="s">
        <v>1177</v>
      </c>
      <c r="F663" s="218"/>
      <c r="G663" s="230">
        <f>SUM(G664:G666)</f>
        <v>8182.5</v>
      </c>
      <c r="H663" s="230">
        <f>SUM(H664:H666)</f>
        <v>8182.5</v>
      </c>
      <c r="I663" s="326">
        <f t="shared" si="20"/>
        <v>100</v>
      </c>
    </row>
    <row r="664" spans="1:9" ht="15">
      <c r="A664" s="175" t="s">
        <v>873</v>
      </c>
      <c r="B664" s="376"/>
      <c r="C664" s="159" t="s">
        <v>902</v>
      </c>
      <c r="D664" s="159" t="s">
        <v>859</v>
      </c>
      <c r="E664" s="159" t="s">
        <v>1177</v>
      </c>
      <c r="F664" s="218" t="s">
        <v>874</v>
      </c>
      <c r="G664" s="230">
        <v>5715.6</v>
      </c>
      <c r="H664" s="230">
        <v>5715.6</v>
      </c>
      <c r="I664" s="326">
        <f t="shared" si="20"/>
        <v>100</v>
      </c>
    </row>
    <row r="665" spans="1:9" ht="15">
      <c r="A665" s="177" t="s">
        <v>926</v>
      </c>
      <c r="B665" s="376"/>
      <c r="C665" s="159" t="s">
        <v>902</v>
      </c>
      <c r="D665" s="159" t="s">
        <v>859</v>
      </c>
      <c r="E665" s="159" t="s">
        <v>1177</v>
      </c>
      <c r="F665" s="218" t="s">
        <v>927</v>
      </c>
      <c r="G665" s="230">
        <v>1700</v>
      </c>
      <c r="H665" s="230">
        <v>1700</v>
      </c>
      <c r="I665" s="326">
        <f t="shared" si="20"/>
        <v>100</v>
      </c>
    </row>
    <row r="666" spans="1:9" ht="28.5">
      <c r="A666" s="175" t="s">
        <v>934</v>
      </c>
      <c r="B666" s="376"/>
      <c r="C666" s="159" t="s">
        <v>902</v>
      </c>
      <c r="D666" s="159" t="s">
        <v>859</v>
      </c>
      <c r="E666" s="159" t="s">
        <v>1177</v>
      </c>
      <c r="F666" s="218" t="s">
        <v>935</v>
      </c>
      <c r="G666" s="230">
        <v>766.9</v>
      </c>
      <c r="H666" s="230">
        <v>766.9</v>
      </c>
      <c r="I666" s="326">
        <f t="shared" si="20"/>
        <v>100</v>
      </c>
    </row>
    <row r="667" spans="1:9" ht="28.5">
      <c r="A667" s="175" t="s">
        <v>1178</v>
      </c>
      <c r="B667" s="376"/>
      <c r="C667" s="159" t="s">
        <v>902</v>
      </c>
      <c r="D667" s="159" t="s">
        <v>859</v>
      </c>
      <c r="E667" s="159" t="s">
        <v>1179</v>
      </c>
      <c r="F667" s="218"/>
      <c r="G667" s="230">
        <f>SUM(G668:G669)</f>
        <v>3002</v>
      </c>
      <c r="H667" s="230">
        <f>SUM(H668:H669)</f>
        <v>3001</v>
      </c>
      <c r="I667" s="326">
        <f t="shared" si="20"/>
        <v>99.96668887408394</v>
      </c>
    </row>
    <row r="668" spans="1:9" ht="14.25" customHeight="1">
      <c r="A668" s="175" t="s">
        <v>873</v>
      </c>
      <c r="B668" s="376"/>
      <c r="C668" s="159" t="s">
        <v>902</v>
      </c>
      <c r="D668" s="159" t="s">
        <v>859</v>
      </c>
      <c r="E668" s="159" t="s">
        <v>1179</v>
      </c>
      <c r="F668" s="218" t="s">
        <v>874</v>
      </c>
      <c r="G668" s="230">
        <v>410</v>
      </c>
      <c r="H668" s="230">
        <v>410</v>
      </c>
      <c r="I668" s="326">
        <f t="shared" si="20"/>
        <v>100</v>
      </c>
    </row>
    <row r="669" spans="1:9" ht="28.5">
      <c r="A669" s="175" t="s">
        <v>934</v>
      </c>
      <c r="B669" s="376"/>
      <c r="C669" s="159" t="s">
        <v>902</v>
      </c>
      <c r="D669" s="159" t="s">
        <v>859</v>
      </c>
      <c r="E669" s="159" t="s">
        <v>1179</v>
      </c>
      <c r="F669" s="218" t="s">
        <v>935</v>
      </c>
      <c r="G669" s="230">
        <v>2592</v>
      </c>
      <c r="H669" s="230">
        <v>2591</v>
      </c>
      <c r="I669" s="326">
        <f t="shared" si="20"/>
        <v>99.96141975308642</v>
      </c>
    </row>
    <row r="670" spans="1:9" ht="28.5">
      <c r="A670" s="175" t="s">
        <v>1180</v>
      </c>
      <c r="B670" s="158"/>
      <c r="C670" s="159" t="s">
        <v>902</v>
      </c>
      <c r="D670" s="159" t="s">
        <v>859</v>
      </c>
      <c r="E670" s="159" t="s">
        <v>1181</v>
      </c>
      <c r="F670" s="218"/>
      <c r="G670" s="230">
        <f>SUM(G671:G672)</f>
        <v>4.5</v>
      </c>
      <c r="H670" s="230">
        <f>SUM(H671:H672)</f>
        <v>4.5</v>
      </c>
      <c r="I670" s="326">
        <f t="shared" si="20"/>
        <v>100</v>
      </c>
    </row>
    <row r="671" spans="1:9" ht="28.5">
      <c r="A671" s="175" t="s">
        <v>866</v>
      </c>
      <c r="B671" s="158"/>
      <c r="C671" s="159" t="s">
        <v>902</v>
      </c>
      <c r="D671" s="159" t="s">
        <v>859</v>
      </c>
      <c r="E671" s="159" t="s">
        <v>1181</v>
      </c>
      <c r="F671" s="218" t="s">
        <v>867</v>
      </c>
      <c r="G671" s="230">
        <v>3</v>
      </c>
      <c r="H671" s="230">
        <v>3</v>
      </c>
      <c r="I671" s="326">
        <f t="shared" si="20"/>
        <v>100</v>
      </c>
    </row>
    <row r="672" spans="1:9" ht="15">
      <c r="A672" s="175" t="s">
        <v>873</v>
      </c>
      <c r="B672" s="158"/>
      <c r="C672" s="159" t="s">
        <v>902</v>
      </c>
      <c r="D672" s="159" t="s">
        <v>859</v>
      </c>
      <c r="E672" s="159" t="s">
        <v>1181</v>
      </c>
      <c r="F672" s="218" t="s">
        <v>874</v>
      </c>
      <c r="G672" s="230">
        <v>1.5</v>
      </c>
      <c r="H672" s="230">
        <v>1.5</v>
      </c>
      <c r="I672" s="326">
        <f t="shared" si="20"/>
        <v>100</v>
      </c>
    </row>
    <row r="673" spans="1:9" ht="15">
      <c r="A673" s="175" t="s">
        <v>1182</v>
      </c>
      <c r="B673" s="363"/>
      <c r="C673" s="159" t="s">
        <v>902</v>
      </c>
      <c r="D673" s="159" t="s">
        <v>861</v>
      </c>
      <c r="E673" s="159"/>
      <c r="F673" s="218"/>
      <c r="G673" s="230">
        <f>SUM(G674+G697+G706+G714+G718)+G723</f>
        <v>920675.8999999999</v>
      </c>
      <c r="H673" s="230">
        <f>SUM(H674+H697+H706+H714+H718)+H723</f>
        <v>920540.2</v>
      </c>
      <c r="I673" s="326">
        <f t="shared" si="20"/>
        <v>99.98526082848481</v>
      </c>
    </row>
    <row r="674" spans="1:9" ht="15">
      <c r="A674" s="175" t="s">
        <v>1183</v>
      </c>
      <c r="B674" s="363"/>
      <c r="C674" s="159" t="s">
        <v>902</v>
      </c>
      <c r="D674" s="159" t="s">
        <v>861</v>
      </c>
      <c r="E674" s="159" t="s">
        <v>1184</v>
      </c>
      <c r="F674" s="218"/>
      <c r="G674" s="230">
        <f>G675+G687</f>
        <v>797486.1</v>
      </c>
      <c r="H674" s="230">
        <f>H675+H687</f>
        <v>798199</v>
      </c>
      <c r="I674" s="326">
        <f t="shared" si="20"/>
        <v>100.08939340760922</v>
      </c>
    </row>
    <row r="675" spans="1:9" ht="15">
      <c r="A675" s="175" t="s">
        <v>930</v>
      </c>
      <c r="B675" s="363"/>
      <c r="C675" s="159" t="s">
        <v>902</v>
      </c>
      <c r="D675" s="159" t="s">
        <v>861</v>
      </c>
      <c r="E675" s="159" t="s">
        <v>1185</v>
      </c>
      <c r="F675" s="218"/>
      <c r="G675" s="230">
        <f>G676+G685+G678+G683</f>
        <v>379175.5</v>
      </c>
      <c r="H675" s="230">
        <f>H676+H685+H678+H683</f>
        <v>378799.5</v>
      </c>
      <c r="I675" s="326">
        <f t="shared" si="20"/>
        <v>99.90083747499509</v>
      </c>
    </row>
    <row r="676" spans="1:9" ht="28.5">
      <c r="A676" s="175" t="s">
        <v>994</v>
      </c>
      <c r="B676" s="363"/>
      <c r="C676" s="159" t="s">
        <v>902</v>
      </c>
      <c r="D676" s="159" t="s">
        <v>861</v>
      </c>
      <c r="E676" s="159" t="s">
        <v>1186</v>
      </c>
      <c r="F676" s="218"/>
      <c r="G676" s="230">
        <f>SUM(G677)</f>
        <v>94328.1</v>
      </c>
      <c r="H676" s="230">
        <f>SUM(H677)</f>
        <v>94128.6</v>
      </c>
      <c r="I676" s="326">
        <f t="shared" si="20"/>
        <v>99.78850416789908</v>
      </c>
    </row>
    <row r="677" spans="1:9" ht="28.5">
      <c r="A677" s="175" t="s">
        <v>1174</v>
      </c>
      <c r="B677" s="363"/>
      <c r="C677" s="159" t="s">
        <v>902</v>
      </c>
      <c r="D677" s="159" t="s">
        <v>861</v>
      </c>
      <c r="E677" s="159" t="s">
        <v>1186</v>
      </c>
      <c r="F677" s="218" t="s">
        <v>935</v>
      </c>
      <c r="G677" s="230">
        <v>94328.1</v>
      </c>
      <c r="H677" s="230">
        <v>94128.6</v>
      </c>
      <c r="I677" s="326">
        <f t="shared" si="20"/>
        <v>99.78850416789908</v>
      </c>
    </row>
    <row r="678" spans="1:9" ht="15">
      <c r="A678" s="223" t="s">
        <v>936</v>
      </c>
      <c r="B678" s="363"/>
      <c r="C678" s="168" t="s">
        <v>902</v>
      </c>
      <c r="D678" s="168" t="s">
        <v>861</v>
      </c>
      <c r="E678" s="168" t="s">
        <v>1187</v>
      </c>
      <c r="F678" s="218"/>
      <c r="G678" s="230">
        <f>SUM(G681)+G679</f>
        <v>2075.8</v>
      </c>
      <c r="H678" s="230">
        <f>SUM(H681)+H679</f>
        <v>1972.6</v>
      </c>
      <c r="I678" s="326">
        <f t="shared" si="20"/>
        <v>95.02842277676076</v>
      </c>
    </row>
    <row r="679" spans="1:9" ht="15">
      <c r="A679" s="223" t="s">
        <v>938</v>
      </c>
      <c r="B679" s="374"/>
      <c r="C679" s="168" t="s">
        <v>902</v>
      </c>
      <c r="D679" s="168" t="s">
        <v>861</v>
      </c>
      <c r="E679" s="168" t="s">
        <v>1188</v>
      </c>
      <c r="F679" s="169"/>
      <c r="G679" s="222">
        <f>SUM(G680)</f>
        <v>250</v>
      </c>
      <c r="H679" s="222">
        <f>SUM(H680)</f>
        <v>250</v>
      </c>
      <c r="I679" s="326">
        <f t="shared" si="20"/>
        <v>100</v>
      </c>
    </row>
    <row r="680" spans="1:9" ht="28.5">
      <c r="A680" s="175" t="s">
        <v>934</v>
      </c>
      <c r="B680" s="374"/>
      <c r="C680" s="168" t="s">
        <v>902</v>
      </c>
      <c r="D680" s="168" t="s">
        <v>861</v>
      </c>
      <c r="E680" s="168" t="s">
        <v>1188</v>
      </c>
      <c r="F680" s="169" t="s">
        <v>935</v>
      </c>
      <c r="G680" s="222">
        <v>250</v>
      </c>
      <c r="H680" s="222">
        <v>250</v>
      </c>
      <c r="I680" s="326">
        <f t="shared" si="20"/>
        <v>100</v>
      </c>
    </row>
    <row r="681" spans="1:9" ht="15">
      <c r="A681" s="174" t="s">
        <v>1189</v>
      </c>
      <c r="B681" s="374"/>
      <c r="C681" s="168" t="s">
        <v>902</v>
      </c>
      <c r="D681" s="168" t="s">
        <v>861</v>
      </c>
      <c r="E681" s="168" t="s">
        <v>1190</v>
      </c>
      <c r="F681" s="169"/>
      <c r="G681" s="222">
        <f>SUM(G682)</f>
        <v>1825.8</v>
      </c>
      <c r="H681" s="222">
        <f>SUM(H682)</f>
        <v>1722.6</v>
      </c>
      <c r="I681" s="326">
        <f t="shared" si="20"/>
        <v>94.34768320736116</v>
      </c>
    </row>
    <row r="682" spans="1:9" ht="28.5">
      <c r="A682" s="175" t="s">
        <v>934</v>
      </c>
      <c r="B682" s="374"/>
      <c r="C682" s="168" t="s">
        <v>902</v>
      </c>
      <c r="D682" s="168" t="s">
        <v>861</v>
      </c>
      <c r="E682" s="168" t="s">
        <v>1190</v>
      </c>
      <c r="F682" s="169" t="s">
        <v>935</v>
      </c>
      <c r="G682" s="222">
        <v>1825.8</v>
      </c>
      <c r="H682" s="222">
        <v>1722.6</v>
      </c>
      <c r="I682" s="326">
        <f t="shared" si="20"/>
        <v>94.34768320736116</v>
      </c>
    </row>
    <row r="683" spans="1:9" ht="42.75">
      <c r="A683" s="223" t="s">
        <v>1191</v>
      </c>
      <c r="B683" s="358"/>
      <c r="C683" s="168" t="s">
        <v>902</v>
      </c>
      <c r="D683" s="168" t="s">
        <v>861</v>
      </c>
      <c r="E683" s="168" t="s">
        <v>1192</v>
      </c>
      <c r="F683" s="169"/>
      <c r="G683" s="222">
        <f>SUM(G684)</f>
        <v>4754.2</v>
      </c>
      <c r="H683" s="222">
        <f>SUM(H684)</f>
        <v>4680.9</v>
      </c>
      <c r="I683" s="326">
        <f t="shared" si="20"/>
        <v>98.45820537629885</v>
      </c>
    </row>
    <row r="684" spans="1:9" ht="28.5">
      <c r="A684" s="175" t="s">
        <v>934</v>
      </c>
      <c r="B684" s="374"/>
      <c r="C684" s="168" t="s">
        <v>902</v>
      </c>
      <c r="D684" s="168" t="s">
        <v>861</v>
      </c>
      <c r="E684" s="168" t="s">
        <v>1192</v>
      </c>
      <c r="F684" s="169" t="s">
        <v>935</v>
      </c>
      <c r="G684" s="222">
        <v>4754.2</v>
      </c>
      <c r="H684" s="222">
        <v>4680.9</v>
      </c>
      <c r="I684" s="326">
        <f t="shared" si="20"/>
        <v>98.45820537629885</v>
      </c>
    </row>
    <row r="685" spans="1:9" ht="71.25">
      <c r="A685" s="175" t="s">
        <v>1193</v>
      </c>
      <c r="B685" s="363"/>
      <c r="C685" s="159" t="s">
        <v>902</v>
      </c>
      <c r="D685" s="159" t="s">
        <v>861</v>
      </c>
      <c r="E685" s="159" t="s">
        <v>1194</v>
      </c>
      <c r="F685" s="218"/>
      <c r="G685" s="230">
        <f>SUM(G686)</f>
        <v>278017.4</v>
      </c>
      <c r="H685" s="230">
        <f>SUM(H686)</f>
        <v>278017.4</v>
      </c>
      <c r="I685" s="326">
        <f t="shared" si="20"/>
        <v>100</v>
      </c>
    </row>
    <row r="686" spans="1:9" s="335" customFormat="1" ht="28.5">
      <c r="A686" s="175" t="s">
        <v>1174</v>
      </c>
      <c r="B686" s="363"/>
      <c r="C686" s="159" t="s">
        <v>902</v>
      </c>
      <c r="D686" s="159" t="s">
        <v>861</v>
      </c>
      <c r="E686" s="159" t="s">
        <v>1194</v>
      </c>
      <c r="F686" s="218" t="s">
        <v>935</v>
      </c>
      <c r="G686" s="230">
        <v>278017.4</v>
      </c>
      <c r="H686" s="230">
        <v>278017.4</v>
      </c>
      <c r="I686" s="326">
        <f t="shared" si="20"/>
        <v>100</v>
      </c>
    </row>
    <row r="687" spans="1:9" s="335" customFormat="1" ht="28.5">
      <c r="A687" s="175" t="s">
        <v>952</v>
      </c>
      <c r="B687" s="363"/>
      <c r="C687" s="159" t="s">
        <v>902</v>
      </c>
      <c r="D687" s="159" t="s">
        <v>861</v>
      </c>
      <c r="E687" s="159" t="s">
        <v>1195</v>
      </c>
      <c r="F687" s="218"/>
      <c r="G687" s="230">
        <f>SUM(G688+G689+G690+G693+G691)</f>
        <v>418310.6</v>
      </c>
      <c r="H687" s="230">
        <f>SUM(H688+H689+H690+H693+H691)</f>
        <v>419399.5</v>
      </c>
      <c r="I687" s="326">
        <f t="shared" si="20"/>
        <v>100.26030896659086</v>
      </c>
    </row>
    <row r="688" spans="1:9" s="335" customFormat="1" ht="28.5">
      <c r="A688" s="175" t="s">
        <v>866</v>
      </c>
      <c r="B688" s="363"/>
      <c r="C688" s="159" t="s">
        <v>902</v>
      </c>
      <c r="D688" s="159" t="s">
        <v>861</v>
      </c>
      <c r="E688" s="159" t="s">
        <v>1195</v>
      </c>
      <c r="F688" s="218" t="s">
        <v>867</v>
      </c>
      <c r="G688" s="230">
        <v>37787.8</v>
      </c>
      <c r="H688" s="230">
        <v>37748.1</v>
      </c>
      <c r="I688" s="326">
        <f t="shared" si="20"/>
        <v>99.89493963660227</v>
      </c>
    </row>
    <row r="689" spans="1:9" s="335" customFormat="1" ht="15">
      <c r="A689" s="175" t="s">
        <v>873</v>
      </c>
      <c r="B689" s="363"/>
      <c r="C689" s="159" t="s">
        <v>902</v>
      </c>
      <c r="D689" s="159" t="s">
        <v>861</v>
      </c>
      <c r="E689" s="159" t="s">
        <v>1195</v>
      </c>
      <c r="F689" s="218" t="s">
        <v>874</v>
      </c>
      <c r="G689" s="230">
        <v>50484.1</v>
      </c>
      <c r="H689" s="230">
        <v>51696.7</v>
      </c>
      <c r="I689" s="326">
        <f t="shared" si="20"/>
        <v>102.40194437456545</v>
      </c>
    </row>
    <row r="690" spans="1:9" s="335" customFormat="1" ht="15">
      <c r="A690" s="175" t="s">
        <v>912</v>
      </c>
      <c r="B690" s="376"/>
      <c r="C690" s="159" t="s">
        <v>902</v>
      </c>
      <c r="D690" s="159" t="s">
        <v>861</v>
      </c>
      <c r="E690" s="159" t="s">
        <v>1195</v>
      </c>
      <c r="F690" s="240">
        <v>800</v>
      </c>
      <c r="G690" s="230">
        <v>15737.4</v>
      </c>
      <c r="H690" s="230">
        <v>15737.2</v>
      </c>
      <c r="I690" s="326">
        <f t="shared" si="20"/>
        <v>99.9987291420438</v>
      </c>
    </row>
    <row r="691" spans="1:9" s="335" customFormat="1" ht="42.75">
      <c r="A691" s="223" t="s">
        <v>1191</v>
      </c>
      <c r="B691" s="358"/>
      <c r="C691" s="168" t="s">
        <v>902</v>
      </c>
      <c r="D691" s="168" t="s">
        <v>861</v>
      </c>
      <c r="E691" s="168" t="s">
        <v>1196</v>
      </c>
      <c r="F691" s="169"/>
      <c r="G691" s="222">
        <f>SUM(G692)</f>
        <v>4549</v>
      </c>
      <c r="H691" s="222">
        <f>SUM(H692)</f>
        <v>4527.1</v>
      </c>
      <c r="I691" s="326">
        <f t="shared" si="20"/>
        <v>99.51857551110135</v>
      </c>
    </row>
    <row r="692" spans="1:9" s="335" customFormat="1" ht="15">
      <c r="A692" s="175" t="s">
        <v>873</v>
      </c>
      <c r="B692" s="376"/>
      <c r="C692" s="168" t="s">
        <v>902</v>
      </c>
      <c r="D692" s="168" t="s">
        <v>861</v>
      </c>
      <c r="E692" s="168" t="s">
        <v>1196</v>
      </c>
      <c r="F692" s="240">
        <v>200</v>
      </c>
      <c r="G692" s="230">
        <v>4549</v>
      </c>
      <c r="H692" s="230">
        <v>4527.1</v>
      </c>
      <c r="I692" s="326">
        <f t="shared" si="20"/>
        <v>99.51857551110135</v>
      </c>
    </row>
    <row r="693" spans="1:9" s="335" customFormat="1" ht="71.25">
      <c r="A693" s="375" t="s">
        <v>1193</v>
      </c>
      <c r="B693" s="363"/>
      <c r="C693" s="159" t="s">
        <v>902</v>
      </c>
      <c r="D693" s="159" t="s">
        <v>861</v>
      </c>
      <c r="E693" s="159" t="s">
        <v>1197</v>
      </c>
      <c r="F693" s="218"/>
      <c r="G693" s="230">
        <f>SUM(G694+G695)+G696</f>
        <v>309752.3</v>
      </c>
      <c r="H693" s="230">
        <f>SUM(H694+H695)+H696</f>
        <v>309690.4</v>
      </c>
      <c r="I693" s="326">
        <f t="shared" si="20"/>
        <v>99.98001629043594</v>
      </c>
    </row>
    <row r="694" spans="1:9" s="335" customFormat="1" ht="28.5">
      <c r="A694" s="175" t="s">
        <v>866</v>
      </c>
      <c r="B694" s="363"/>
      <c r="C694" s="159" t="s">
        <v>902</v>
      </c>
      <c r="D694" s="159" t="s">
        <v>861</v>
      </c>
      <c r="E694" s="159" t="s">
        <v>1197</v>
      </c>
      <c r="F694" s="218" t="s">
        <v>867</v>
      </c>
      <c r="G694" s="230">
        <v>305012.3</v>
      </c>
      <c r="H694" s="230">
        <v>304366.4</v>
      </c>
      <c r="I694" s="326">
        <f t="shared" si="20"/>
        <v>99.78823804810496</v>
      </c>
    </row>
    <row r="695" spans="1:9" ht="15">
      <c r="A695" s="175" t="s">
        <v>873</v>
      </c>
      <c r="B695" s="363"/>
      <c r="C695" s="159" t="s">
        <v>902</v>
      </c>
      <c r="D695" s="159" t="s">
        <v>861</v>
      </c>
      <c r="E695" s="159" t="s">
        <v>1197</v>
      </c>
      <c r="F695" s="218" t="s">
        <v>874</v>
      </c>
      <c r="G695" s="230">
        <v>4724.4</v>
      </c>
      <c r="H695" s="230">
        <v>5308.4</v>
      </c>
      <c r="I695" s="326">
        <f t="shared" si="20"/>
        <v>112.36135805604945</v>
      </c>
    </row>
    <row r="696" spans="1:9" ht="15">
      <c r="A696" s="175" t="s">
        <v>912</v>
      </c>
      <c r="B696" s="363"/>
      <c r="C696" s="159" t="s">
        <v>902</v>
      </c>
      <c r="D696" s="159" t="s">
        <v>861</v>
      </c>
      <c r="E696" s="159" t="s">
        <v>1197</v>
      </c>
      <c r="F696" s="218" t="s">
        <v>913</v>
      </c>
      <c r="G696" s="230">
        <v>15.6</v>
      </c>
      <c r="H696" s="230">
        <v>15.6</v>
      </c>
      <c r="I696" s="326">
        <f t="shared" si="20"/>
        <v>100</v>
      </c>
    </row>
    <row r="697" spans="1:9" ht="15">
      <c r="A697" s="175" t="s">
        <v>1535</v>
      </c>
      <c r="B697" s="158"/>
      <c r="C697" s="159" t="s">
        <v>902</v>
      </c>
      <c r="D697" s="159" t="s">
        <v>861</v>
      </c>
      <c r="E697" s="159" t="s">
        <v>1199</v>
      </c>
      <c r="F697" s="218"/>
      <c r="G697" s="230">
        <f>SUM(G698)</f>
        <v>59079.1</v>
      </c>
      <c r="H697" s="230">
        <f>SUM(H698)</f>
        <v>59079.1</v>
      </c>
      <c r="I697" s="326">
        <f t="shared" si="20"/>
        <v>100</v>
      </c>
    </row>
    <row r="698" spans="1:9" ht="15">
      <c r="A698" s="175" t="s">
        <v>1157</v>
      </c>
      <c r="B698" s="363"/>
      <c r="C698" s="159" t="s">
        <v>902</v>
      </c>
      <c r="D698" s="159" t="s">
        <v>861</v>
      </c>
      <c r="E698" s="159" t="s">
        <v>1200</v>
      </c>
      <c r="F698" s="218"/>
      <c r="G698" s="230">
        <f>SUM(G701)+G703</f>
        <v>59079.1</v>
      </c>
      <c r="H698" s="230">
        <f>SUM(H701)+H703</f>
        <v>59079.1</v>
      </c>
      <c r="I698" s="326">
        <f t="shared" si="20"/>
        <v>100</v>
      </c>
    </row>
    <row r="699" spans="1:9" ht="42.75" hidden="1">
      <c r="A699" s="175" t="s">
        <v>1201</v>
      </c>
      <c r="B699" s="363"/>
      <c r="C699" s="159" t="s">
        <v>902</v>
      </c>
      <c r="D699" s="159" t="s">
        <v>861</v>
      </c>
      <c r="E699" s="159" t="s">
        <v>1202</v>
      </c>
      <c r="F699" s="218"/>
      <c r="G699" s="230">
        <f>SUM(G700)</f>
        <v>0</v>
      </c>
      <c r="H699" s="230">
        <f>SUM(H700)</f>
        <v>0</v>
      </c>
      <c r="I699" s="326" t="e">
        <f t="shared" si="20"/>
        <v>#DIV/0!</v>
      </c>
    </row>
    <row r="700" spans="1:9" ht="15" hidden="1">
      <c r="A700" s="175" t="s">
        <v>936</v>
      </c>
      <c r="B700" s="363"/>
      <c r="C700" s="159" t="s">
        <v>902</v>
      </c>
      <c r="D700" s="159" t="s">
        <v>861</v>
      </c>
      <c r="E700" s="159" t="s">
        <v>1202</v>
      </c>
      <c r="F700" s="218" t="s">
        <v>1203</v>
      </c>
      <c r="G700" s="230"/>
      <c r="H700" s="230"/>
      <c r="I700" s="326" t="e">
        <f t="shared" si="20"/>
        <v>#DIV/0!</v>
      </c>
    </row>
    <row r="701" spans="1:9" ht="28.5">
      <c r="A701" s="175" t="s">
        <v>1204</v>
      </c>
      <c r="B701" s="363"/>
      <c r="C701" s="159" t="s">
        <v>902</v>
      </c>
      <c r="D701" s="159" t="s">
        <v>861</v>
      </c>
      <c r="E701" s="159" t="s">
        <v>1205</v>
      </c>
      <c r="F701" s="218"/>
      <c r="G701" s="230">
        <f>SUM(G702)</f>
        <v>52107.5</v>
      </c>
      <c r="H701" s="230">
        <f>SUM(H702)</f>
        <v>52107.5</v>
      </c>
      <c r="I701" s="326">
        <f t="shared" si="20"/>
        <v>100</v>
      </c>
    </row>
    <row r="702" spans="1:9" ht="28.5">
      <c r="A702" s="175" t="s">
        <v>1174</v>
      </c>
      <c r="B702" s="363"/>
      <c r="C702" s="159" t="s">
        <v>902</v>
      </c>
      <c r="D702" s="159" t="s">
        <v>861</v>
      </c>
      <c r="E702" s="159" t="s">
        <v>1205</v>
      </c>
      <c r="F702" s="218" t="s">
        <v>935</v>
      </c>
      <c r="G702" s="230">
        <v>52107.5</v>
      </c>
      <c r="H702" s="230">
        <v>52107.5</v>
      </c>
      <c r="I702" s="326">
        <f t="shared" si="20"/>
        <v>100</v>
      </c>
    </row>
    <row r="703" spans="1:9" ht="15">
      <c r="A703" s="223" t="s">
        <v>936</v>
      </c>
      <c r="B703" s="363"/>
      <c r="C703" s="159" t="s">
        <v>902</v>
      </c>
      <c r="D703" s="159" t="s">
        <v>861</v>
      </c>
      <c r="E703" s="159" t="s">
        <v>1206</v>
      </c>
      <c r="F703" s="218"/>
      <c r="G703" s="230">
        <f>SUM(G704)</f>
        <v>6971.6</v>
      </c>
      <c r="H703" s="230">
        <f>SUM(H704)</f>
        <v>6971.6</v>
      </c>
      <c r="I703" s="326">
        <f t="shared" si="20"/>
        <v>100</v>
      </c>
    </row>
    <row r="704" spans="1:9" ht="15">
      <c r="A704" s="174" t="s">
        <v>1189</v>
      </c>
      <c r="B704" s="363"/>
      <c r="C704" s="159" t="s">
        <v>902</v>
      </c>
      <c r="D704" s="159" t="s">
        <v>861</v>
      </c>
      <c r="E704" s="159" t="s">
        <v>1209</v>
      </c>
      <c r="F704" s="218"/>
      <c r="G704" s="230">
        <f>SUM(G705)</f>
        <v>6971.6</v>
      </c>
      <c r="H704" s="230">
        <f>SUM(H705)</f>
        <v>6971.6</v>
      </c>
      <c r="I704" s="326">
        <f t="shared" si="20"/>
        <v>100</v>
      </c>
    </row>
    <row r="705" spans="1:9" ht="28.5">
      <c r="A705" s="175" t="s">
        <v>934</v>
      </c>
      <c r="B705" s="363"/>
      <c r="C705" s="159" t="s">
        <v>902</v>
      </c>
      <c r="D705" s="159" t="s">
        <v>861</v>
      </c>
      <c r="E705" s="159" t="s">
        <v>1209</v>
      </c>
      <c r="F705" s="218" t="s">
        <v>935</v>
      </c>
      <c r="G705" s="230">
        <v>6971.6</v>
      </c>
      <c r="H705" s="230">
        <v>6971.6</v>
      </c>
      <c r="I705" s="326">
        <f t="shared" si="20"/>
        <v>100</v>
      </c>
    </row>
    <row r="706" spans="1:9" ht="15">
      <c r="A706" s="175" t="s">
        <v>1215</v>
      </c>
      <c r="B706" s="158"/>
      <c r="C706" s="159" t="s">
        <v>902</v>
      </c>
      <c r="D706" s="159" t="s">
        <v>861</v>
      </c>
      <c r="E706" s="159" t="s">
        <v>1216</v>
      </c>
      <c r="F706" s="218"/>
      <c r="G706" s="230">
        <f>SUM(G707)</f>
        <v>52679.1</v>
      </c>
      <c r="H706" s="230">
        <f>SUM(H707)</f>
        <v>51849.5</v>
      </c>
      <c r="I706" s="326">
        <f t="shared" si="20"/>
        <v>98.42518190325956</v>
      </c>
    </row>
    <row r="707" spans="1:9" ht="28.5">
      <c r="A707" s="175" t="s">
        <v>952</v>
      </c>
      <c r="B707" s="363"/>
      <c r="C707" s="159" t="s">
        <v>902</v>
      </c>
      <c r="D707" s="159" t="s">
        <v>861</v>
      </c>
      <c r="E707" s="159" t="s">
        <v>1217</v>
      </c>
      <c r="F707" s="218"/>
      <c r="G707" s="230">
        <f>SUM(G708+G709+G710+G711)</f>
        <v>52679.1</v>
      </c>
      <c r="H707" s="230">
        <f>SUM(H708+H709+H710+H711)</f>
        <v>51849.5</v>
      </c>
      <c r="I707" s="326">
        <f t="shared" si="20"/>
        <v>98.42518190325956</v>
      </c>
    </row>
    <row r="708" spans="1:9" ht="28.5">
      <c r="A708" s="175" t="s">
        <v>866</v>
      </c>
      <c r="B708" s="363"/>
      <c r="C708" s="159" t="s">
        <v>902</v>
      </c>
      <c r="D708" s="159" t="s">
        <v>861</v>
      </c>
      <c r="E708" s="159" t="s">
        <v>1548</v>
      </c>
      <c r="F708" s="218" t="s">
        <v>867</v>
      </c>
      <c r="G708" s="230">
        <v>2687.8</v>
      </c>
      <c r="H708" s="230">
        <v>2687.7</v>
      </c>
      <c r="I708" s="326">
        <f t="shared" si="20"/>
        <v>99.99627948508072</v>
      </c>
    </row>
    <row r="709" spans="1:11" ht="15">
      <c r="A709" s="175" t="s">
        <v>873</v>
      </c>
      <c r="B709" s="363"/>
      <c r="C709" s="159" t="s">
        <v>902</v>
      </c>
      <c r="D709" s="159" t="s">
        <v>861</v>
      </c>
      <c r="E709" s="159" t="s">
        <v>1218</v>
      </c>
      <c r="F709" s="218" t="s">
        <v>874</v>
      </c>
      <c r="G709" s="230">
        <v>3234.4</v>
      </c>
      <c r="H709" s="230">
        <v>3234.4</v>
      </c>
      <c r="I709" s="326">
        <f t="shared" si="20"/>
        <v>100</v>
      </c>
      <c r="K709" s="327"/>
    </row>
    <row r="710" spans="1:9" ht="15">
      <c r="A710" s="175" t="s">
        <v>912</v>
      </c>
      <c r="B710" s="363"/>
      <c r="C710" s="159" t="s">
        <v>902</v>
      </c>
      <c r="D710" s="159" t="s">
        <v>861</v>
      </c>
      <c r="E710" s="159" t="s">
        <v>1218</v>
      </c>
      <c r="F710" s="218" t="s">
        <v>913</v>
      </c>
      <c r="G710" s="230">
        <v>947.2</v>
      </c>
      <c r="H710" s="230">
        <v>945.1</v>
      </c>
      <c r="I710" s="326">
        <f t="shared" si="20"/>
        <v>99.77829391891892</v>
      </c>
    </row>
    <row r="711" spans="1:9" ht="71.25">
      <c r="A711" s="175" t="s">
        <v>1219</v>
      </c>
      <c r="B711" s="363"/>
      <c r="C711" s="159" t="s">
        <v>902</v>
      </c>
      <c r="D711" s="159" t="s">
        <v>861</v>
      </c>
      <c r="E711" s="159" t="s">
        <v>1220</v>
      </c>
      <c r="F711" s="218"/>
      <c r="G711" s="230">
        <f>SUM(G712+G713)</f>
        <v>45809.7</v>
      </c>
      <c r="H711" s="230">
        <f>SUM(H712+H713)</f>
        <v>44982.3</v>
      </c>
      <c r="I711" s="326">
        <f t="shared" si="20"/>
        <v>98.19383231062419</v>
      </c>
    </row>
    <row r="712" spans="1:9" ht="28.5">
      <c r="A712" s="175" t="s">
        <v>866</v>
      </c>
      <c r="B712" s="363"/>
      <c r="C712" s="159" t="s">
        <v>902</v>
      </c>
      <c r="D712" s="159" t="s">
        <v>861</v>
      </c>
      <c r="E712" s="159" t="s">
        <v>1220</v>
      </c>
      <c r="F712" s="218" t="s">
        <v>867</v>
      </c>
      <c r="G712" s="230">
        <v>42420.5</v>
      </c>
      <c r="H712" s="230">
        <v>42300</v>
      </c>
      <c r="I712" s="326">
        <f t="shared" si="20"/>
        <v>99.71593922749614</v>
      </c>
    </row>
    <row r="713" spans="1:9" ht="15">
      <c r="A713" s="175" t="s">
        <v>873</v>
      </c>
      <c r="B713" s="363"/>
      <c r="C713" s="159" t="s">
        <v>902</v>
      </c>
      <c r="D713" s="159" t="s">
        <v>861</v>
      </c>
      <c r="E713" s="159" t="s">
        <v>1220</v>
      </c>
      <c r="F713" s="218" t="s">
        <v>874</v>
      </c>
      <c r="G713" s="230">
        <v>3389.2</v>
      </c>
      <c r="H713" s="230">
        <v>2682.3</v>
      </c>
      <c r="I713" s="326">
        <f t="shared" si="20"/>
        <v>79.14257051811639</v>
      </c>
    </row>
    <row r="714" spans="1:9" ht="15">
      <c r="A714" s="175" t="s">
        <v>1221</v>
      </c>
      <c r="B714" s="158"/>
      <c r="C714" s="159" t="s">
        <v>902</v>
      </c>
      <c r="D714" s="159" t="s">
        <v>861</v>
      </c>
      <c r="E714" s="159" t="s">
        <v>1222</v>
      </c>
      <c r="F714" s="218"/>
      <c r="G714" s="230">
        <f aca="true" t="shared" si="21" ref="G714:H716">G715</f>
        <v>6110</v>
      </c>
      <c r="H714" s="230">
        <f t="shared" si="21"/>
        <v>6110</v>
      </c>
      <c r="I714" s="326">
        <f t="shared" si="20"/>
        <v>100</v>
      </c>
    </row>
    <row r="715" spans="1:9" ht="15">
      <c r="A715" s="175" t="s">
        <v>1223</v>
      </c>
      <c r="B715" s="158"/>
      <c r="C715" s="159" t="s">
        <v>902</v>
      </c>
      <c r="D715" s="159" t="s">
        <v>861</v>
      </c>
      <c r="E715" s="159" t="s">
        <v>1224</v>
      </c>
      <c r="F715" s="218"/>
      <c r="G715" s="230">
        <f t="shared" si="21"/>
        <v>6110</v>
      </c>
      <c r="H715" s="230">
        <f t="shared" si="21"/>
        <v>6110</v>
      </c>
      <c r="I715" s="326">
        <f t="shared" si="20"/>
        <v>100</v>
      </c>
    </row>
    <row r="716" spans="1:9" ht="42.75">
      <c r="A716" s="175" t="s">
        <v>1225</v>
      </c>
      <c r="B716" s="158"/>
      <c r="C716" s="159" t="s">
        <v>902</v>
      </c>
      <c r="D716" s="159" t="s">
        <v>861</v>
      </c>
      <c r="E716" s="159" t="s">
        <v>1226</v>
      </c>
      <c r="F716" s="218"/>
      <c r="G716" s="230">
        <f t="shared" si="21"/>
        <v>6110</v>
      </c>
      <c r="H716" s="230">
        <f t="shared" si="21"/>
        <v>6110</v>
      </c>
      <c r="I716" s="326">
        <f aca="true" t="shared" si="22" ref="I716:I779">SUM(H716/G716*100)</f>
        <v>100</v>
      </c>
    </row>
    <row r="717" spans="1:9" ht="28.5">
      <c r="A717" s="175" t="s">
        <v>1174</v>
      </c>
      <c r="B717" s="158"/>
      <c r="C717" s="159" t="s">
        <v>902</v>
      </c>
      <c r="D717" s="159" t="s">
        <v>861</v>
      </c>
      <c r="E717" s="159" t="s">
        <v>1226</v>
      </c>
      <c r="F717" s="218" t="s">
        <v>935</v>
      </c>
      <c r="G717" s="230">
        <v>6110</v>
      </c>
      <c r="H717" s="230">
        <v>6110</v>
      </c>
      <c r="I717" s="326">
        <f t="shared" si="22"/>
        <v>100</v>
      </c>
    </row>
    <row r="718" spans="1:9" ht="15">
      <c r="A718" s="175" t="s">
        <v>1102</v>
      </c>
      <c r="B718" s="158"/>
      <c r="C718" s="159" t="s">
        <v>902</v>
      </c>
      <c r="D718" s="159" t="s">
        <v>861</v>
      </c>
      <c r="E718" s="159" t="s">
        <v>1103</v>
      </c>
      <c r="F718" s="218"/>
      <c r="G718" s="230">
        <f>SUM(G719)</f>
        <v>2885</v>
      </c>
      <c r="H718" s="230">
        <f>SUM(H719)</f>
        <v>2865.8999999999996</v>
      </c>
      <c r="I718" s="326">
        <f t="shared" si="22"/>
        <v>99.33795493934142</v>
      </c>
    </row>
    <row r="719" spans="1:9" ht="28.5">
      <c r="A719" s="175" t="s">
        <v>1229</v>
      </c>
      <c r="B719" s="158"/>
      <c r="C719" s="159" t="s">
        <v>902</v>
      </c>
      <c r="D719" s="159" t="s">
        <v>861</v>
      </c>
      <c r="E719" s="159" t="s">
        <v>1171</v>
      </c>
      <c r="F719" s="218"/>
      <c r="G719" s="230">
        <f>SUM(G721:G722)+G720</f>
        <v>2885</v>
      </c>
      <c r="H719" s="230">
        <f>SUM(H721:H722)+H720</f>
        <v>2865.8999999999996</v>
      </c>
      <c r="I719" s="326">
        <f t="shared" si="22"/>
        <v>99.33795493934142</v>
      </c>
    </row>
    <row r="720" spans="1:9" ht="28.5">
      <c r="A720" s="175" t="s">
        <v>866</v>
      </c>
      <c r="B720" s="158"/>
      <c r="C720" s="159" t="s">
        <v>902</v>
      </c>
      <c r="D720" s="159" t="s">
        <v>861</v>
      </c>
      <c r="E720" s="159" t="s">
        <v>1171</v>
      </c>
      <c r="F720" s="218" t="s">
        <v>867</v>
      </c>
      <c r="G720" s="230">
        <v>195.7</v>
      </c>
      <c r="H720" s="230">
        <v>167.7</v>
      </c>
      <c r="I720" s="326">
        <f t="shared" si="22"/>
        <v>85.69238630556974</v>
      </c>
    </row>
    <row r="721" spans="1:9" ht="15">
      <c r="A721" s="175" t="s">
        <v>873</v>
      </c>
      <c r="B721" s="158"/>
      <c r="C721" s="159" t="s">
        <v>902</v>
      </c>
      <c r="D721" s="159" t="s">
        <v>861</v>
      </c>
      <c r="E721" s="159" t="s">
        <v>1171</v>
      </c>
      <c r="F721" s="218" t="s">
        <v>874</v>
      </c>
      <c r="G721" s="230">
        <v>43.5</v>
      </c>
      <c r="H721" s="230">
        <v>24.5</v>
      </c>
      <c r="I721" s="326">
        <f t="shared" si="22"/>
        <v>56.32183908045977</v>
      </c>
    </row>
    <row r="722" spans="1:9" ht="28.5">
      <c r="A722" s="175" t="s">
        <v>934</v>
      </c>
      <c r="B722" s="158"/>
      <c r="C722" s="159" t="s">
        <v>902</v>
      </c>
      <c r="D722" s="159" t="s">
        <v>861</v>
      </c>
      <c r="E722" s="159" t="s">
        <v>1171</v>
      </c>
      <c r="F722" s="218" t="s">
        <v>935</v>
      </c>
      <c r="G722" s="230">
        <v>2645.8</v>
      </c>
      <c r="H722" s="230">
        <v>2673.7</v>
      </c>
      <c r="I722" s="326">
        <f t="shared" si="22"/>
        <v>101.0545014740343</v>
      </c>
    </row>
    <row r="723" spans="1:9" ht="15">
      <c r="A723" s="175" t="s">
        <v>1175</v>
      </c>
      <c r="B723" s="364"/>
      <c r="C723" s="159" t="s">
        <v>902</v>
      </c>
      <c r="D723" s="159" t="s">
        <v>861</v>
      </c>
      <c r="E723" s="159" t="s">
        <v>975</v>
      </c>
      <c r="F723" s="218"/>
      <c r="G723" s="230">
        <f>G724+G727</f>
        <v>2436.6</v>
      </c>
      <c r="H723" s="230">
        <f>H724+H727</f>
        <v>2436.7</v>
      </c>
      <c r="I723" s="326">
        <f t="shared" si="22"/>
        <v>100.00410407945498</v>
      </c>
    </row>
    <row r="724" spans="1:9" ht="28.5">
      <c r="A724" s="175" t="s">
        <v>1178</v>
      </c>
      <c r="B724" s="376"/>
      <c r="C724" s="159" t="s">
        <v>902</v>
      </c>
      <c r="D724" s="159" t="s">
        <v>861</v>
      </c>
      <c r="E724" s="159" t="s">
        <v>1179</v>
      </c>
      <c r="F724" s="218"/>
      <c r="G724" s="230">
        <f>SUM(G725:G726)</f>
        <v>2326.7</v>
      </c>
      <c r="H724" s="230">
        <f>SUM(H725:H726)</f>
        <v>2326.7</v>
      </c>
      <c r="I724" s="326">
        <f t="shared" si="22"/>
        <v>100</v>
      </c>
    </row>
    <row r="725" spans="1:9" ht="15">
      <c r="A725" s="175" t="s">
        <v>873</v>
      </c>
      <c r="B725" s="376"/>
      <c r="C725" s="159" t="s">
        <v>902</v>
      </c>
      <c r="D725" s="159" t="s">
        <v>861</v>
      </c>
      <c r="E725" s="159" t="s">
        <v>1179</v>
      </c>
      <c r="F725" s="218" t="s">
        <v>874</v>
      </c>
      <c r="G725" s="230">
        <v>2126.7</v>
      </c>
      <c r="H725" s="230">
        <v>2126.7</v>
      </c>
      <c r="I725" s="326">
        <f t="shared" si="22"/>
        <v>100</v>
      </c>
    </row>
    <row r="726" spans="1:9" ht="28.5">
      <c r="A726" s="175" t="s">
        <v>934</v>
      </c>
      <c r="B726" s="376"/>
      <c r="C726" s="159" t="s">
        <v>902</v>
      </c>
      <c r="D726" s="159" t="s">
        <v>861</v>
      </c>
      <c r="E726" s="159" t="s">
        <v>1179</v>
      </c>
      <c r="F726" s="218" t="s">
        <v>935</v>
      </c>
      <c r="G726" s="230">
        <v>200</v>
      </c>
      <c r="H726" s="230">
        <v>200</v>
      </c>
      <c r="I726" s="326">
        <f t="shared" si="22"/>
        <v>100</v>
      </c>
    </row>
    <row r="727" spans="1:9" ht="28.5">
      <c r="A727" s="175" t="s">
        <v>1230</v>
      </c>
      <c r="B727" s="158"/>
      <c r="C727" s="159" t="s">
        <v>902</v>
      </c>
      <c r="D727" s="159" t="s">
        <v>861</v>
      </c>
      <c r="E727" s="159" t="s">
        <v>1181</v>
      </c>
      <c r="F727" s="218"/>
      <c r="G727" s="230">
        <f>SUM(G728:G730)</f>
        <v>109.9</v>
      </c>
      <c r="H727" s="230">
        <f>SUM(H728:H730)</f>
        <v>110</v>
      </c>
      <c r="I727" s="326">
        <f t="shared" si="22"/>
        <v>100.09099181073702</v>
      </c>
    </row>
    <row r="728" spans="1:9" ht="28.5">
      <c r="A728" s="175" t="s">
        <v>866</v>
      </c>
      <c r="B728" s="158"/>
      <c r="C728" s="159" t="s">
        <v>902</v>
      </c>
      <c r="D728" s="159" t="s">
        <v>861</v>
      </c>
      <c r="E728" s="159" t="s">
        <v>1181</v>
      </c>
      <c r="F728" s="218" t="s">
        <v>867</v>
      </c>
      <c r="G728" s="230">
        <v>5.2</v>
      </c>
      <c r="H728" s="230">
        <v>4.5</v>
      </c>
      <c r="I728" s="326">
        <f t="shared" si="22"/>
        <v>86.53846153846153</v>
      </c>
    </row>
    <row r="729" spans="1:9" ht="15">
      <c r="A729" s="175" t="s">
        <v>873</v>
      </c>
      <c r="B729" s="158"/>
      <c r="C729" s="159" t="s">
        <v>902</v>
      </c>
      <c r="D729" s="159" t="s">
        <v>861</v>
      </c>
      <c r="E729" s="159" t="s">
        <v>1181</v>
      </c>
      <c r="F729" s="218" t="s">
        <v>874</v>
      </c>
      <c r="G729" s="230">
        <v>101</v>
      </c>
      <c r="H729" s="230">
        <v>101</v>
      </c>
      <c r="I729" s="326">
        <f t="shared" si="22"/>
        <v>100</v>
      </c>
    </row>
    <row r="730" spans="1:9" ht="28.5">
      <c r="A730" s="175" t="s">
        <v>934</v>
      </c>
      <c r="B730" s="158"/>
      <c r="C730" s="159" t="s">
        <v>902</v>
      </c>
      <c r="D730" s="159" t="s">
        <v>861</v>
      </c>
      <c r="E730" s="159" t="s">
        <v>1181</v>
      </c>
      <c r="F730" s="218" t="s">
        <v>935</v>
      </c>
      <c r="G730" s="230">
        <v>3.7</v>
      </c>
      <c r="H730" s="230">
        <v>4.5</v>
      </c>
      <c r="I730" s="326">
        <f t="shared" si="22"/>
        <v>121.62162162162163</v>
      </c>
    </row>
    <row r="731" spans="1:9" ht="14.25" customHeight="1">
      <c r="A731" s="175" t="s">
        <v>1231</v>
      </c>
      <c r="B731" s="158"/>
      <c r="C731" s="159" t="s">
        <v>902</v>
      </c>
      <c r="D731" s="159" t="s">
        <v>902</v>
      </c>
      <c r="E731" s="159"/>
      <c r="F731" s="218"/>
      <c r="G731" s="230">
        <f>SUM(G736+G743+G732+G758)+G754</f>
        <v>46849.600000000006</v>
      </c>
      <c r="H731" s="230">
        <f>SUM(H736+H743+H732+H758)+H754</f>
        <v>46849</v>
      </c>
      <c r="I731" s="326">
        <f t="shared" si="22"/>
        <v>99.99871930603462</v>
      </c>
    </row>
    <row r="732" spans="1:9" ht="15" hidden="1">
      <c r="A732" s="175" t="s">
        <v>908</v>
      </c>
      <c r="B732" s="158"/>
      <c r="C732" s="159" t="s">
        <v>902</v>
      </c>
      <c r="D732" s="159" t="s">
        <v>902</v>
      </c>
      <c r="E732" s="159" t="s">
        <v>949</v>
      </c>
      <c r="F732" s="218"/>
      <c r="G732" s="230">
        <f>SUM(G733)</f>
        <v>0</v>
      </c>
      <c r="H732" s="230">
        <f>SUM(H733)</f>
        <v>0</v>
      </c>
      <c r="I732" s="326" t="e">
        <f t="shared" si="22"/>
        <v>#DIV/0!</v>
      </c>
    </row>
    <row r="733" spans="1:9" ht="15" hidden="1">
      <c r="A733" s="175" t="s">
        <v>910</v>
      </c>
      <c r="B733" s="158"/>
      <c r="C733" s="159" t="s">
        <v>902</v>
      </c>
      <c r="D733" s="159" t="s">
        <v>902</v>
      </c>
      <c r="E733" s="159" t="s">
        <v>1232</v>
      </c>
      <c r="F733" s="218"/>
      <c r="G733" s="230">
        <f>SUM(G734+G735)</f>
        <v>0</v>
      </c>
      <c r="H733" s="230">
        <f>SUM(H734+H735)</f>
        <v>0</v>
      </c>
      <c r="I733" s="326" t="e">
        <f t="shared" si="22"/>
        <v>#DIV/0!</v>
      </c>
    </row>
    <row r="734" spans="1:9" ht="15" hidden="1">
      <c r="A734" s="175" t="s">
        <v>873</v>
      </c>
      <c r="B734" s="158"/>
      <c r="C734" s="159" t="s">
        <v>902</v>
      </c>
      <c r="D734" s="159" t="s">
        <v>902</v>
      </c>
      <c r="E734" s="159" t="s">
        <v>1232</v>
      </c>
      <c r="F734" s="218" t="s">
        <v>1234</v>
      </c>
      <c r="G734" s="230"/>
      <c r="H734" s="230"/>
      <c r="I734" s="326" t="e">
        <f t="shared" si="22"/>
        <v>#DIV/0!</v>
      </c>
    </row>
    <row r="735" spans="1:9" ht="15" hidden="1">
      <c r="A735" s="175" t="s">
        <v>1235</v>
      </c>
      <c r="B735" s="158"/>
      <c r="C735" s="159" t="s">
        <v>902</v>
      </c>
      <c r="D735" s="159" t="s">
        <v>902</v>
      </c>
      <c r="E735" s="159" t="s">
        <v>1232</v>
      </c>
      <c r="F735" s="218" t="s">
        <v>1236</v>
      </c>
      <c r="G735" s="230"/>
      <c r="H735" s="230"/>
      <c r="I735" s="326" t="e">
        <f t="shared" si="22"/>
        <v>#DIV/0!</v>
      </c>
    </row>
    <row r="736" spans="1:9" ht="15">
      <c r="A736" s="175" t="s">
        <v>1237</v>
      </c>
      <c r="B736" s="158"/>
      <c r="C736" s="159" t="s">
        <v>902</v>
      </c>
      <c r="D736" s="159" t="s">
        <v>902</v>
      </c>
      <c r="E736" s="159" t="s">
        <v>1238</v>
      </c>
      <c r="F736" s="218"/>
      <c r="G736" s="230">
        <f>SUM(G739+G737)</f>
        <v>2260.2999999999997</v>
      </c>
      <c r="H736" s="230">
        <f>SUM(H739+H737)</f>
        <v>2259.7</v>
      </c>
      <c r="I736" s="326">
        <f t="shared" si="22"/>
        <v>99.97345485112596</v>
      </c>
    </row>
    <row r="737" spans="1:9" ht="28.5">
      <c r="A737" s="175" t="s">
        <v>1239</v>
      </c>
      <c r="B737" s="158"/>
      <c r="C737" s="159" t="s">
        <v>902</v>
      </c>
      <c r="D737" s="159" t="s">
        <v>902</v>
      </c>
      <c r="E737" s="159" t="s">
        <v>1240</v>
      </c>
      <c r="F737" s="218"/>
      <c r="G737" s="230">
        <f>SUM(G738)</f>
        <v>396.4</v>
      </c>
      <c r="H737" s="230">
        <f>SUM(H738)</f>
        <v>396.4</v>
      </c>
      <c r="I737" s="326">
        <f t="shared" si="22"/>
        <v>100</v>
      </c>
    </row>
    <row r="738" spans="1:9" ht="15">
      <c r="A738" s="175" t="s">
        <v>873</v>
      </c>
      <c r="B738" s="158"/>
      <c r="C738" s="159" t="s">
        <v>902</v>
      </c>
      <c r="D738" s="159" t="s">
        <v>902</v>
      </c>
      <c r="E738" s="159" t="s">
        <v>1240</v>
      </c>
      <c r="F738" s="218" t="s">
        <v>874</v>
      </c>
      <c r="G738" s="230">
        <v>396.4</v>
      </c>
      <c r="H738" s="230">
        <v>396.4</v>
      </c>
      <c r="I738" s="326">
        <f t="shared" si="22"/>
        <v>100</v>
      </c>
    </row>
    <row r="739" spans="1:9" ht="28.5">
      <c r="A739" s="175" t="s">
        <v>952</v>
      </c>
      <c r="B739" s="158"/>
      <c r="C739" s="159" t="s">
        <v>902</v>
      </c>
      <c r="D739" s="159" t="s">
        <v>902</v>
      </c>
      <c r="E739" s="159" t="s">
        <v>1241</v>
      </c>
      <c r="F739" s="218"/>
      <c r="G739" s="230">
        <f>SUM(G740+G741+G742)</f>
        <v>1863.8999999999999</v>
      </c>
      <c r="H739" s="230">
        <f>SUM(H740+H741+H742)</f>
        <v>1863.3</v>
      </c>
      <c r="I739" s="326">
        <f t="shared" si="22"/>
        <v>99.96780943183647</v>
      </c>
    </row>
    <row r="740" spans="1:9" ht="28.5">
      <c r="A740" s="175" t="s">
        <v>866</v>
      </c>
      <c r="B740" s="158"/>
      <c r="C740" s="159" t="s">
        <v>902</v>
      </c>
      <c r="D740" s="159" t="s">
        <v>902</v>
      </c>
      <c r="E740" s="159" t="s">
        <v>1241</v>
      </c>
      <c r="F740" s="218" t="s">
        <v>867</v>
      </c>
      <c r="G740" s="230">
        <v>1714.3</v>
      </c>
      <c r="H740" s="230">
        <v>1713.7</v>
      </c>
      <c r="I740" s="326">
        <f t="shared" si="22"/>
        <v>99.96500029166424</v>
      </c>
    </row>
    <row r="741" spans="1:9" ht="15">
      <c r="A741" s="175" t="s">
        <v>873</v>
      </c>
      <c r="B741" s="158"/>
      <c r="C741" s="159" t="s">
        <v>902</v>
      </c>
      <c r="D741" s="159" t="s">
        <v>902</v>
      </c>
      <c r="E741" s="159" t="s">
        <v>1241</v>
      </c>
      <c r="F741" s="218" t="s">
        <v>874</v>
      </c>
      <c r="G741" s="230">
        <v>145.6</v>
      </c>
      <c r="H741" s="230">
        <v>145.6</v>
      </c>
      <c r="I741" s="326">
        <f t="shared" si="22"/>
        <v>100</v>
      </c>
    </row>
    <row r="742" spans="1:9" ht="15">
      <c r="A742" s="175" t="s">
        <v>912</v>
      </c>
      <c r="B742" s="158"/>
      <c r="C742" s="159" t="s">
        <v>902</v>
      </c>
      <c r="D742" s="159" t="s">
        <v>902</v>
      </c>
      <c r="E742" s="159" t="s">
        <v>1241</v>
      </c>
      <c r="F742" s="218" t="s">
        <v>913</v>
      </c>
      <c r="G742" s="230">
        <v>4</v>
      </c>
      <c r="H742" s="230">
        <v>4</v>
      </c>
      <c r="I742" s="326">
        <f t="shared" si="22"/>
        <v>100</v>
      </c>
    </row>
    <row r="743" spans="1:9" ht="15">
      <c r="A743" s="246" t="s">
        <v>1242</v>
      </c>
      <c r="B743" s="158"/>
      <c r="C743" s="159" t="s">
        <v>902</v>
      </c>
      <c r="D743" s="159" t="s">
        <v>902</v>
      </c>
      <c r="E743" s="159" t="s">
        <v>1243</v>
      </c>
      <c r="F743" s="218"/>
      <c r="G743" s="230">
        <f>SUM(G744)</f>
        <v>43840.3</v>
      </c>
      <c r="H743" s="230">
        <f>SUM(H744)</f>
        <v>43840.3</v>
      </c>
      <c r="I743" s="326">
        <f t="shared" si="22"/>
        <v>100</v>
      </c>
    </row>
    <row r="744" spans="1:9" ht="28.5" hidden="1">
      <c r="A744" s="246" t="s">
        <v>1244</v>
      </c>
      <c r="B744" s="158"/>
      <c r="C744" s="159" t="s">
        <v>902</v>
      </c>
      <c r="D744" s="159" t="s">
        <v>902</v>
      </c>
      <c r="E744" s="159" t="s">
        <v>1245</v>
      </c>
      <c r="F744" s="218"/>
      <c r="G744" s="230">
        <f>SUM(G745)+G750</f>
        <v>43840.3</v>
      </c>
      <c r="H744" s="230">
        <f>SUM(H745)+H750</f>
        <v>43840.3</v>
      </c>
      <c r="I744" s="326">
        <f t="shared" si="22"/>
        <v>100</v>
      </c>
    </row>
    <row r="745" spans="1:9" ht="42.75">
      <c r="A745" s="246" t="s">
        <v>1246</v>
      </c>
      <c r="B745" s="158"/>
      <c r="C745" s="159" t="s">
        <v>902</v>
      </c>
      <c r="D745" s="159" t="s">
        <v>902</v>
      </c>
      <c r="E745" s="159" t="s">
        <v>1247</v>
      </c>
      <c r="F745" s="218"/>
      <c r="G745" s="230">
        <f>SUM(G747:G749)</f>
        <v>24504.8</v>
      </c>
      <c r="H745" s="230">
        <f>SUM(H747:H749)</f>
        <v>24504.8</v>
      </c>
      <c r="I745" s="326">
        <f t="shared" si="22"/>
        <v>100</v>
      </c>
    </row>
    <row r="746" spans="1:9" ht="15" hidden="1">
      <c r="A746" s="175" t="s">
        <v>1248</v>
      </c>
      <c r="B746" s="158"/>
      <c r="C746" s="159" t="s">
        <v>902</v>
      </c>
      <c r="D746" s="159" t="s">
        <v>902</v>
      </c>
      <c r="E746" s="159" t="s">
        <v>1247</v>
      </c>
      <c r="F746" s="218"/>
      <c r="G746" s="230"/>
      <c r="H746" s="230"/>
      <c r="I746" s="326" t="e">
        <f t="shared" si="22"/>
        <v>#DIV/0!</v>
      </c>
    </row>
    <row r="747" spans="1:9" ht="15">
      <c r="A747" s="175" t="s">
        <v>873</v>
      </c>
      <c r="B747" s="158"/>
      <c r="C747" s="159" t="s">
        <v>902</v>
      </c>
      <c r="D747" s="159" t="s">
        <v>902</v>
      </c>
      <c r="E747" s="159" t="s">
        <v>1247</v>
      </c>
      <c r="F747" s="218" t="s">
        <v>874</v>
      </c>
      <c r="G747" s="230">
        <v>2096.4</v>
      </c>
      <c r="H747" s="230">
        <v>2096.4</v>
      </c>
      <c r="I747" s="326">
        <f t="shared" si="22"/>
        <v>100</v>
      </c>
    </row>
    <row r="748" spans="1:9" ht="28.5">
      <c r="A748" s="175" t="s">
        <v>934</v>
      </c>
      <c r="B748" s="158"/>
      <c r="C748" s="159" t="s">
        <v>902</v>
      </c>
      <c r="D748" s="159" t="s">
        <v>902</v>
      </c>
      <c r="E748" s="159" t="s">
        <v>1247</v>
      </c>
      <c r="F748" s="218" t="s">
        <v>935</v>
      </c>
      <c r="G748" s="230">
        <v>2246.6</v>
      </c>
      <c r="H748" s="230">
        <v>2246.6</v>
      </c>
      <c r="I748" s="326">
        <f t="shared" si="22"/>
        <v>100</v>
      </c>
    </row>
    <row r="749" spans="1:9" ht="15">
      <c r="A749" s="175" t="s">
        <v>912</v>
      </c>
      <c r="B749" s="158"/>
      <c r="C749" s="159" t="s">
        <v>902</v>
      </c>
      <c r="D749" s="159" t="s">
        <v>902</v>
      </c>
      <c r="E749" s="159" t="s">
        <v>1247</v>
      </c>
      <c r="F749" s="218" t="s">
        <v>913</v>
      </c>
      <c r="G749" s="230">
        <v>20161.8</v>
      </c>
      <c r="H749" s="230">
        <v>20161.8</v>
      </c>
      <c r="I749" s="326">
        <f t="shared" si="22"/>
        <v>100</v>
      </c>
    </row>
    <row r="750" spans="1:9" ht="42.75">
      <c r="A750" s="246" t="s">
        <v>1249</v>
      </c>
      <c r="B750" s="158"/>
      <c r="C750" s="159" t="s">
        <v>902</v>
      </c>
      <c r="D750" s="159" t="s">
        <v>902</v>
      </c>
      <c r="E750" s="159" t="s">
        <v>1250</v>
      </c>
      <c r="F750" s="218"/>
      <c r="G750" s="230">
        <f>SUM(G751:G753)</f>
        <v>19335.5</v>
      </c>
      <c r="H750" s="230">
        <f>SUM(H751:H753)</f>
        <v>19335.5</v>
      </c>
      <c r="I750" s="326">
        <f t="shared" si="22"/>
        <v>100</v>
      </c>
    </row>
    <row r="751" spans="1:9" ht="15">
      <c r="A751" s="175" t="s">
        <v>873</v>
      </c>
      <c r="B751" s="158"/>
      <c r="C751" s="159" t="s">
        <v>902</v>
      </c>
      <c r="D751" s="159" t="s">
        <v>902</v>
      </c>
      <c r="E751" s="159" t="s">
        <v>1250</v>
      </c>
      <c r="F751" s="218" t="s">
        <v>874</v>
      </c>
      <c r="G751" s="230">
        <v>3812.9</v>
      </c>
      <c r="H751" s="230">
        <v>3812.9</v>
      </c>
      <c r="I751" s="326">
        <f t="shared" si="22"/>
        <v>100</v>
      </c>
    </row>
    <row r="752" spans="1:9" ht="28.5">
      <c r="A752" s="175" t="s">
        <v>934</v>
      </c>
      <c r="B752" s="158"/>
      <c r="C752" s="159" t="s">
        <v>902</v>
      </c>
      <c r="D752" s="159" t="s">
        <v>902</v>
      </c>
      <c r="E752" s="159" t="s">
        <v>1250</v>
      </c>
      <c r="F752" s="218" t="s">
        <v>935</v>
      </c>
      <c r="G752" s="230">
        <v>4413.2</v>
      </c>
      <c r="H752" s="230">
        <v>4413.2</v>
      </c>
      <c r="I752" s="326">
        <f t="shared" si="22"/>
        <v>100</v>
      </c>
    </row>
    <row r="753" spans="1:9" ht="15">
      <c r="A753" s="175" t="s">
        <v>912</v>
      </c>
      <c r="B753" s="158"/>
      <c r="C753" s="159" t="s">
        <v>902</v>
      </c>
      <c r="D753" s="159" t="s">
        <v>902</v>
      </c>
      <c r="E753" s="159" t="s">
        <v>1250</v>
      </c>
      <c r="F753" s="218" t="s">
        <v>913</v>
      </c>
      <c r="G753" s="230">
        <v>11109.4</v>
      </c>
      <c r="H753" s="230">
        <v>11109.4</v>
      </c>
      <c r="I753" s="326">
        <f t="shared" si="22"/>
        <v>100</v>
      </c>
    </row>
    <row r="754" spans="1:9" ht="15">
      <c r="A754" s="175" t="s">
        <v>1102</v>
      </c>
      <c r="B754" s="363"/>
      <c r="C754" s="159" t="s">
        <v>902</v>
      </c>
      <c r="D754" s="159" t="s">
        <v>902</v>
      </c>
      <c r="E754" s="159" t="s">
        <v>1103</v>
      </c>
      <c r="F754" s="218"/>
      <c r="G754" s="230">
        <f aca="true" t="shared" si="23" ref="G754:H756">SUM(G755)</f>
        <v>220.1</v>
      </c>
      <c r="H754" s="230">
        <f t="shared" si="23"/>
        <v>220.1</v>
      </c>
      <c r="I754" s="326">
        <f t="shared" si="22"/>
        <v>100</v>
      </c>
    </row>
    <row r="755" spans="1:9" ht="28.5">
      <c r="A755" s="175" t="s">
        <v>1251</v>
      </c>
      <c r="B755" s="158"/>
      <c r="C755" s="159" t="s">
        <v>902</v>
      </c>
      <c r="D755" s="159" t="s">
        <v>902</v>
      </c>
      <c r="E755" s="159" t="s">
        <v>1252</v>
      </c>
      <c r="F755" s="218"/>
      <c r="G755" s="230">
        <f t="shared" si="23"/>
        <v>220.1</v>
      </c>
      <c r="H755" s="230">
        <f t="shared" si="23"/>
        <v>220.1</v>
      </c>
      <c r="I755" s="326">
        <f t="shared" si="22"/>
        <v>100</v>
      </c>
    </row>
    <row r="756" spans="1:9" ht="28.5">
      <c r="A756" s="175" t="s">
        <v>1253</v>
      </c>
      <c r="B756" s="158"/>
      <c r="C756" s="159" t="s">
        <v>902</v>
      </c>
      <c r="D756" s="159" t="s">
        <v>902</v>
      </c>
      <c r="E756" s="159" t="s">
        <v>1254</v>
      </c>
      <c r="F756" s="218"/>
      <c r="G756" s="230">
        <f t="shared" si="23"/>
        <v>220.1</v>
      </c>
      <c r="H756" s="230">
        <f t="shared" si="23"/>
        <v>220.1</v>
      </c>
      <c r="I756" s="326">
        <f t="shared" si="22"/>
        <v>100</v>
      </c>
    </row>
    <row r="757" spans="1:9" ht="15">
      <c r="A757" s="175" t="s">
        <v>873</v>
      </c>
      <c r="B757" s="158"/>
      <c r="C757" s="159" t="s">
        <v>902</v>
      </c>
      <c r="D757" s="159" t="s">
        <v>902</v>
      </c>
      <c r="E757" s="159" t="s">
        <v>1254</v>
      </c>
      <c r="F757" s="218" t="s">
        <v>874</v>
      </c>
      <c r="G757" s="230">
        <v>220.1</v>
      </c>
      <c r="H757" s="230">
        <v>220.1</v>
      </c>
      <c r="I757" s="326">
        <f t="shared" si="22"/>
        <v>100</v>
      </c>
    </row>
    <row r="758" spans="1:9" ht="15">
      <c r="A758" s="175" t="s">
        <v>1175</v>
      </c>
      <c r="B758" s="364"/>
      <c r="C758" s="159" t="s">
        <v>902</v>
      </c>
      <c r="D758" s="159" t="s">
        <v>902</v>
      </c>
      <c r="E758" s="159" t="s">
        <v>975</v>
      </c>
      <c r="F758" s="218"/>
      <c r="G758" s="230">
        <f>SUM(G761)+G759</f>
        <v>528.9</v>
      </c>
      <c r="H758" s="230">
        <f>SUM(H761)+H759</f>
        <v>528.9</v>
      </c>
      <c r="I758" s="326">
        <f t="shared" si="22"/>
        <v>100</v>
      </c>
    </row>
    <row r="759" spans="1:9" ht="42.75">
      <c r="A759" s="247" t="s">
        <v>1255</v>
      </c>
      <c r="B759" s="364"/>
      <c r="C759" s="159" t="s">
        <v>902</v>
      </c>
      <c r="D759" s="159" t="s">
        <v>902</v>
      </c>
      <c r="E759" s="159" t="s">
        <v>1256</v>
      </c>
      <c r="F759" s="218"/>
      <c r="G759" s="230">
        <f>SUM(G760)</f>
        <v>10</v>
      </c>
      <c r="H759" s="230">
        <f>SUM(H760)</f>
        <v>10</v>
      </c>
      <c r="I759" s="326">
        <f t="shared" si="22"/>
        <v>100</v>
      </c>
    </row>
    <row r="760" spans="1:9" ht="15">
      <c r="A760" s="175" t="s">
        <v>873</v>
      </c>
      <c r="B760" s="364"/>
      <c r="C760" s="159" t="s">
        <v>902</v>
      </c>
      <c r="D760" s="159" t="s">
        <v>902</v>
      </c>
      <c r="E760" s="159" t="s">
        <v>1256</v>
      </c>
      <c r="F760" s="218"/>
      <c r="G760" s="230">
        <v>10</v>
      </c>
      <c r="H760" s="230">
        <v>10</v>
      </c>
      <c r="I760" s="326">
        <f t="shared" si="22"/>
        <v>100</v>
      </c>
    </row>
    <row r="761" spans="1:9" ht="15">
      <c r="A761" s="373" t="s">
        <v>1257</v>
      </c>
      <c r="B761" s="364"/>
      <c r="C761" s="159" t="s">
        <v>902</v>
      </c>
      <c r="D761" s="159" t="s">
        <v>902</v>
      </c>
      <c r="E761" s="159" t="s">
        <v>1258</v>
      </c>
      <c r="F761" s="218"/>
      <c r="G761" s="272">
        <f>SUM(G762:G763)</f>
        <v>518.9</v>
      </c>
      <c r="H761" s="272">
        <f>SUM(H762:H763)</f>
        <v>518.9</v>
      </c>
      <c r="I761" s="326">
        <f t="shared" si="22"/>
        <v>100</v>
      </c>
    </row>
    <row r="762" spans="1:9" ht="15">
      <c r="A762" s="175" t="s">
        <v>873</v>
      </c>
      <c r="B762" s="364"/>
      <c r="C762" s="159" t="s">
        <v>902</v>
      </c>
      <c r="D762" s="159" t="s">
        <v>902</v>
      </c>
      <c r="E762" s="159" t="s">
        <v>1258</v>
      </c>
      <c r="F762" s="218" t="s">
        <v>874</v>
      </c>
      <c r="G762" s="272">
        <v>415.2</v>
      </c>
      <c r="H762" s="272">
        <v>415.2</v>
      </c>
      <c r="I762" s="326">
        <f t="shared" si="22"/>
        <v>100</v>
      </c>
    </row>
    <row r="763" spans="1:9" ht="28.5">
      <c r="A763" s="175" t="s">
        <v>934</v>
      </c>
      <c r="B763" s="364"/>
      <c r="C763" s="159" t="s">
        <v>902</v>
      </c>
      <c r="D763" s="159" t="s">
        <v>902</v>
      </c>
      <c r="E763" s="159" t="s">
        <v>1258</v>
      </c>
      <c r="F763" s="218" t="s">
        <v>935</v>
      </c>
      <c r="G763" s="272">
        <v>103.7</v>
      </c>
      <c r="H763" s="272">
        <v>103.7</v>
      </c>
      <c r="I763" s="326">
        <f t="shared" si="22"/>
        <v>100</v>
      </c>
    </row>
    <row r="764" spans="1:9" ht="15">
      <c r="A764" s="175" t="s">
        <v>1259</v>
      </c>
      <c r="B764" s="158"/>
      <c r="C764" s="159" t="s">
        <v>902</v>
      </c>
      <c r="D764" s="159" t="s">
        <v>947</v>
      </c>
      <c r="E764" s="159"/>
      <c r="F764" s="218"/>
      <c r="G764" s="230">
        <f>G765+G770</f>
        <v>36891.5</v>
      </c>
      <c r="H764" s="230">
        <f>H765+H770</f>
        <v>36984.1</v>
      </c>
      <c r="I764" s="326">
        <f t="shared" si="22"/>
        <v>100.25100632937125</v>
      </c>
    </row>
    <row r="765" spans="1:9" s="180" customFormat="1" ht="42.75">
      <c r="A765" s="246" t="s">
        <v>1260</v>
      </c>
      <c r="B765" s="158"/>
      <c r="C765" s="159" t="s">
        <v>902</v>
      </c>
      <c r="D765" s="159" t="s">
        <v>947</v>
      </c>
      <c r="E765" s="159" t="s">
        <v>1261</v>
      </c>
      <c r="F765" s="218"/>
      <c r="G765" s="230">
        <f>SUM(G766)</f>
        <v>36761.5</v>
      </c>
      <c r="H765" s="230">
        <f>SUM(H766)</f>
        <v>36860</v>
      </c>
      <c r="I765" s="326">
        <f t="shared" si="22"/>
        <v>100.2679433646614</v>
      </c>
    </row>
    <row r="766" spans="1:9" ht="28.5">
      <c r="A766" s="175" t="s">
        <v>952</v>
      </c>
      <c r="B766" s="158"/>
      <c r="C766" s="159" t="s">
        <v>902</v>
      </c>
      <c r="D766" s="159" t="s">
        <v>947</v>
      </c>
      <c r="E766" s="159" t="s">
        <v>1262</v>
      </c>
      <c r="F766" s="218"/>
      <c r="G766" s="230">
        <f>SUM(G767+G768+G769)</f>
        <v>36761.5</v>
      </c>
      <c r="H766" s="230">
        <f>SUM(H767+H768+H769)</f>
        <v>36860</v>
      </c>
      <c r="I766" s="326">
        <f t="shared" si="22"/>
        <v>100.2679433646614</v>
      </c>
    </row>
    <row r="767" spans="1:9" ht="28.5">
      <c r="A767" s="175" t="s">
        <v>866</v>
      </c>
      <c r="B767" s="158"/>
      <c r="C767" s="159" t="s">
        <v>902</v>
      </c>
      <c r="D767" s="159" t="s">
        <v>947</v>
      </c>
      <c r="E767" s="159" t="s">
        <v>1262</v>
      </c>
      <c r="F767" s="218" t="s">
        <v>867</v>
      </c>
      <c r="G767" s="230">
        <v>32886.6</v>
      </c>
      <c r="H767" s="230">
        <v>32886.6</v>
      </c>
      <c r="I767" s="326">
        <f t="shared" si="22"/>
        <v>100</v>
      </c>
    </row>
    <row r="768" spans="1:9" ht="15">
      <c r="A768" s="175" t="s">
        <v>873</v>
      </c>
      <c r="B768" s="364"/>
      <c r="C768" s="159" t="s">
        <v>902</v>
      </c>
      <c r="D768" s="159" t="s">
        <v>947</v>
      </c>
      <c r="E768" s="159" t="s">
        <v>1262</v>
      </c>
      <c r="F768" s="218" t="s">
        <v>874</v>
      </c>
      <c r="G768" s="230">
        <v>3424.9</v>
      </c>
      <c r="H768" s="230">
        <v>3524.5</v>
      </c>
      <c r="I768" s="326">
        <f t="shared" si="22"/>
        <v>102.90811410552132</v>
      </c>
    </row>
    <row r="769" spans="1:9" ht="15">
      <c r="A769" s="175" t="s">
        <v>912</v>
      </c>
      <c r="B769" s="158"/>
      <c r="C769" s="159" t="s">
        <v>902</v>
      </c>
      <c r="D769" s="159" t="s">
        <v>947</v>
      </c>
      <c r="E769" s="159" t="s">
        <v>1262</v>
      </c>
      <c r="F769" s="218" t="s">
        <v>913</v>
      </c>
      <c r="G769" s="230">
        <v>450</v>
      </c>
      <c r="H769" s="230">
        <v>448.9</v>
      </c>
      <c r="I769" s="326">
        <f t="shared" si="22"/>
        <v>99.75555555555556</v>
      </c>
    </row>
    <row r="770" spans="1:9" ht="15">
      <c r="A770" s="175" t="s">
        <v>1175</v>
      </c>
      <c r="B770" s="364"/>
      <c r="C770" s="159" t="s">
        <v>902</v>
      </c>
      <c r="D770" s="159" t="s">
        <v>947</v>
      </c>
      <c r="E770" s="159" t="s">
        <v>975</v>
      </c>
      <c r="F770" s="218"/>
      <c r="G770" s="230">
        <f>SUM(G773)+G771</f>
        <v>130</v>
      </c>
      <c r="H770" s="230">
        <f>SUM(H773)+H771</f>
        <v>124.1</v>
      </c>
      <c r="I770" s="326">
        <f t="shared" si="22"/>
        <v>95.46153846153845</v>
      </c>
    </row>
    <row r="771" spans="1:9" ht="28.5">
      <c r="A771" s="175" t="s">
        <v>1178</v>
      </c>
      <c r="B771" s="376"/>
      <c r="C771" s="159" t="s">
        <v>902</v>
      </c>
      <c r="D771" s="159" t="s">
        <v>947</v>
      </c>
      <c r="E771" s="159" t="s">
        <v>1179</v>
      </c>
      <c r="F771" s="218"/>
      <c r="G771" s="230">
        <f>SUM(G772)</f>
        <v>30</v>
      </c>
      <c r="H771" s="230">
        <f>SUM(H772)</f>
        <v>24.1</v>
      </c>
      <c r="I771" s="326">
        <f t="shared" si="22"/>
        <v>80.33333333333333</v>
      </c>
    </row>
    <row r="772" spans="1:9" ht="15">
      <c r="A772" s="175" t="s">
        <v>873</v>
      </c>
      <c r="B772" s="376"/>
      <c r="C772" s="159" t="s">
        <v>902</v>
      </c>
      <c r="D772" s="159" t="s">
        <v>947</v>
      </c>
      <c r="E772" s="159" t="s">
        <v>1179</v>
      </c>
      <c r="F772" s="218" t="s">
        <v>874</v>
      </c>
      <c r="G772" s="230">
        <v>30</v>
      </c>
      <c r="H772" s="230">
        <v>24.1</v>
      </c>
      <c r="I772" s="326">
        <f t="shared" si="22"/>
        <v>80.33333333333333</v>
      </c>
    </row>
    <row r="773" spans="1:9" ht="28.5">
      <c r="A773" s="175" t="s">
        <v>1230</v>
      </c>
      <c r="B773" s="158"/>
      <c r="C773" s="159" t="s">
        <v>902</v>
      </c>
      <c r="D773" s="159" t="s">
        <v>947</v>
      </c>
      <c r="E773" s="159" t="s">
        <v>1181</v>
      </c>
      <c r="F773" s="218"/>
      <c r="G773" s="230">
        <f>SUM(G774)</f>
        <v>100</v>
      </c>
      <c r="H773" s="230">
        <f>SUM(H774)</f>
        <v>100</v>
      </c>
      <c r="I773" s="326">
        <f t="shared" si="22"/>
        <v>100</v>
      </c>
    </row>
    <row r="774" spans="1:9" ht="15">
      <c r="A774" s="175" t="s">
        <v>873</v>
      </c>
      <c r="B774" s="158"/>
      <c r="C774" s="159" t="s">
        <v>902</v>
      </c>
      <c r="D774" s="159" t="s">
        <v>947</v>
      </c>
      <c r="E774" s="159" t="s">
        <v>1181</v>
      </c>
      <c r="F774" s="218" t="s">
        <v>874</v>
      </c>
      <c r="G774" s="230">
        <v>100</v>
      </c>
      <c r="H774" s="230">
        <v>100</v>
      </c>
      <c r="I774" s="326">
        <f t="shared" si="22"/>
        <v>100</v>
      </c>
    </row>
    <row r="775" spans="1:9" ht="15">
      <c r="A775" s="175" t="s">
        <v>1335</v>
      </c>
      <c r="B775" s="158"/>
      <c r="C775" s="159" t="s">
        <v>1336</v>
      </c>
      <c r="D775" s="159"/>
      <c r="E775" s="159"/>
      <c r="F775" s="218"/>
      <c r="G775" s="230">
        <f>SUM(G780)+G776</f>
        <v>36976.3</v>
      </c>
      <c r="H775" s="230">
        <f>SUM(H780)+H776</f>
        <v>36897.8</v>
      </c>
      <c r="I775" s="326">
        <f t="shared" si="22"/>
        <v>99.78770185226753</v>
      </c>
    </row>
    <row r="776" spans="1:9" ht="15">
      <c r="A776" s="246" t="s">
        <v>1353</v>
      </c>
      <c r="B776" s="158"/>
      <c r="C776" s="159" t="s">
        <v>1336</v>
      </c>
      <c r="D776" s="159" t="s">
        <v>869</v>
      </c>
      <c r="E776" s="159"/>
      <c r="F776" s="218"/>
      <c r="G776" s="230">
        <f aca="true" t="shared" si="24" ref="G776:H778">SUM(G777)</f>
        <v>9912.8</v>
      </c>
      <c r="H776" s="230">
        <f t="shared" si="24"/>
        <v>9834.3</v>
      </c>
      <c r="I776" s="326">
        <f t="shared" si="22"/>
        <v>99.20809458477927</v>
      </c>
    </row>
    <row r="777" spans="1:9" ht="15">
      <c r="A777" s="177" t="s">
        <v>1360</v>
      </c>
      <c r="B777" s="158"/>
      <c r="C777" s="159" t="s">
        <v>1336</v>
      </c>
      <c r="D777" s="159" t="s">
        <v>869</v>
      </c>
      <c r="E777" s="159" t="s">
        <v>1361</v>
      </c>
      <c r="F777" s="218"/>
      <c r="G777" s="230">
        <f t="shared" si="24"/>
        <v>9912.8</v>
      </c>
      <c r="H777" s="230">
        <f t="shared" si="24"/>
        <v>9834.3</v>
      </c>
      <c r="I777" s="326">
        <f t="shared" si="22"/>
        <v>99.20809458477927</v>
      </c>
    </row>
    <row r="778" spans="1:9" ht="42.75">
      <c r="A778" s="177" t="s">
        <v>1403</v>
      </c>
      <c r="B778" s="158"/>
      <c r="C778" s="159" t="s">
        <v>1336</v>
      </c>
      <c r="D778" s="159" t="s">
        <v>869</v>
      </c>
      <c r="E778" s="159" t="s">
        <v>1404</v>
      </c>
      <c r="F778" s="218"/>
      <c r="G778" s="230">
        <f t="shared" si="24"/>
        <v>9912.8</v>
      </c>
      <c r="H778" s="230">
        <f t="shared" si="24"/>
        <v>9834.3</v>
      </c>
      <c r="I778" s="326">
        <f t="shared" si="22"/>
        <v>99.20809458477927</v>
      </c>
    </row>
    <row r="779" spans="1:9" ht="15">
      <c r="A779" s="177" t="s">
        <v>926</v>
      </c>
      <c r="B779" s="158"/>
      <c r="C779" s="159" t="s">
        <v>1336</v>
      </c>
      <c r="D779" s="159" t="s">
        <v>869</v>
      </c>
      <c r="E779" s="159" t="s">
        <v>1404</v>
      </c>
      <c r="F779" s="218" t="s">
        <v>927</v>
      </c>
      <c r="G779" s="230">
        <v>9912.8</v>
      </c>
      <c r="H779" s="230">
        <v>9834.3</v>
      </c>
      <c r="I779" s="326">
        <f t="shared" si="22"/>
        <v>99.20809458477927</v>
      </c>
    </row>
    <row r="780" spans="1:9" ht="15">
      <c r="A780" s="246" t="s">
        <v>1416</v>
      </c>
      <c r="B780" s="158"/>
      <c r="C780" s="159" t="s">
        <v>1336</v>
      </c>
      <c r="D780" s="159" t="s">
        <v>880</v>
      </c>
      <c r="E780" s="159"/>
      <c r="F780" s="218"/>
      <c r="G780" s="230">
        <f aca="true" t="shared" si="25" ref="G780:H782">SUM(G781)</f>
        <v>27063.5</v>
      </c>
      <c r="H780" s="230">
        <f t="shared" si="25"/>
        <v>27063.5</v>
      </c>
      <c r="I780" s="326">
        <f aca="true" t="shared" si="26" ref="I780:I843">SUM(H780/G780*100)</f>
        <v>100</v>
      </c>
    </row>
    <row r="781" spans="1:9" ht="15">
      <c r="A781" s="177" t="s">
        <v>1549</v>
      </c>
      <c r="B781" s="158"/>
      <c r="C781" s="159" t="s">
        <v>1336</v>
      </c>
      <c r="D781" s="159" t="s">
        <v>880</v>
      </c>
      <c r="E781" s="159" t="s">
        <v>1550</v>
      </c>
      <c r="F781" s="218"/>
      <c r="G781" s="230">
        <f t="shared" si="25"/>
        <v>27063.5</v>
      </c>
      <c r="H781" s="230">
        <f t="shared" si="25"/>
        <v>27063.5</v>
      </c>
      <c r="I781" s="326">
        <f t="shared" si="26"/>
        <v>100</v>
      </c>
    </row>
    <row r="782" spans="1:9" ht="42.75">
      <c r="A782" s="177" t="s">
        <v>1431</v>
      </c>
      <c r="B782" s="158"/>
      <c r="C782" s="159" t="s">
        <v>1336</v>
      </c>
      <c r="D782" s="159" t="s">
        <v>880</v>
      </c>
      <c r="E782" s="159" t="s">
        <v>1432</v>
      </c>
      <c r="F782" s="218"/>
      <c r="G782" s="230">
        <f t="shared" si="25"/>
        <v>27063.5</v>
      </c>
      <c r="H782" s="230">
        <f t="shared" si="25"/>
        <v>27063.5</v>
      </c>
      <c r="I782" s="326">
        <f t="shared" si="26"/>
        <v>100</v>
      </c>
    </row>
    <row r="783" spans="1:9" ht="15">
      <c r="A783" s="177" t="s">
        <v>926</v>
      </c>
      <c r="B783" s="158"/>
      <c r="C783" s="159" t="s">
        <v>1336</v>
      </c>
      <c r="D783" s="159" t="s">
        <v>880</v>
      </c>
      <c r="E783" s="159" t="s">
        <v>1432</v>
      </c>
      <c r="F783" s="218" t="s">
        <v>927</v>
      </c>
      <c r="G783" s="230">
        <v>27063.5</v>
      </c>
      <c r="H783" s="230">
        <v>27063.5</v>
      </c>
      <c r="I783" s="326">
        <f t="shared" si="26"/>
        <v>100</v>
      </c>
    </row>
    <row r="784" spans="1:9" ht="15">
      <c r="A784" s="333" t="s">
        <v>1551</v>
      </c>
      <c r="B784" s="162" t="s">
        <v>1552</v>
      </c>
      <c r="C784" s="119"/>
      <c r="D784" s="119"/>
      <c r="E784" s="119"/>
      <c r="F784" s="114"/>
      <c r="G784" s="372">
        <f>SUM(G785+G815)</f>
        <v>182706.8</v>
      </c>
      <c r="H784" s="372">
        <f>SUM(H785+H815)</f>
        <v>182481.7</v>
      </c>
      <c r="I784" s="332">
        <f t="shared" si="26"/>
        <v>99.8767971416499</v>
      </c>
    </row>
    <row r="785" spans="1:9" ht="15">
      <c r="A785" s="124" t="s">
        <v>1153</v>
      </c>
      <c r="B785" s="108"/>
      <c r="C785" s="119" t="s">
        <v>902</v>
      </c>
      <c r="D785" s="119"/>
      <c r="E785" s="119"/>
      <c r="F785" s="114"/>
      <c r="G785" s="126">
        <f>SUM(G786)+G802</f>
        <v>60214.399999999994</v>
      </c>
      <c r="H785" s="126">
        <f>SUM(H786)+H802</f>
        <v>60211.399999999994</v>
      </c>
      <c r="I785" s="326">
        <f t="shared" si="26"/>
        <v>99.99501780305043</v>
      </c>
    </row>
    <row r="786" spans="1:9" ht="15">
      <c r="A786" s="124" t="s">
        <v>1182</v>
      </c>
      <c r="B786" s="162"/>
      <c r="C786" s="119" t="s">
        <v>902</v>
      </c>
      <c r="D786" s="119" t="s">
        <v>861</v>
      </c>
      <c r="E786" s="119"/>
      <c r="F786" s="114"/>
      <c r="G786" s="126">
        <f>SUM(G787+G799)+G796</f>
        <v>59907.2</v>
      </c>
      <c r="H786" s="126">
        <f>SUM(H787+H799)+H796</f>
        <v>59904.2</v>
      </c>
      <c r="I786" s="326">
        <f t="shared" si="26"/>
        <v>99.99499225468725</v>
      </c>
    </row>
    <row r="787" spans="1:9" ht="15">
      <c r="A787" s="124" t="s">
        <v>1535</v>
      </c>
      <c r="B787" s="108"/>
      <c r="C787" s="119" t="s">
        <v>902</v>
      </c>
      <c r="D787" s="119" t="s">
        <v>861</v>
      </c>
      <c r="E787" s="119" t="s">
        <v>1199</v>
      </c>
      <c r="F787" s="114"/>
      <c r="G787" s="126">
        <f>SUM(G788)</f>
        <v>59260</v>
      </c>
      <c r="H787" s="126">
        <f>SUM(H788)</f>
        <v>59257</v>
      </c>
      <c r="I787" s="326">
        <f t="shared" si="26"/>
        <v>99.99493756328046</v>
      </c>
    </row>
    <row r="788" spans="1:9" ht="15">
      <c r="A788" s="124" t="s">
        <v>930</v>
      </c>
      <c r="B788" s="162"/>
      <c r="C788" s="119" t="s">
        <v>902</v>
      </c>
      <c r="D788" s="119" t="s">
        <v>861</v>
      </c>
      <c r="E788" s="119" t="s">
        <v>1200</v>
      </c>
      <c r="F788" s="114"/>
      <c r="G788" s="126">
        <f>SUM(G789)+G791</f>
        <v>59260</v>
      </c>
      <c r="H788" s="126">
        <f>SUM(H789)+H791</f>
        <v>59257</v>
      </c>
      <c r="I788" s="326">
        <f t="shared" si="26"/>
        <v>99.99493756328046</v>
      </c>
    </row>
    <row r="789" spans="1:9" ht="35.25" customHeight="1">
      <c r="A789" s="124" t="s">
        <v>1204</v>
      </c>
      <c r="B789" s="162"/>
      <c r="C789" s="119" t="s">
        <v>902</v>
      </c>
      <c r="D789" s="119" t="s">
        <v>861</v>
      </c>
      <c r="E789" s="119" t="s">
        <v>1205</v>
      </c>
      <c r="F789" s="114"/>
      <c r="G789" s="126">
        <f>SUM(G790)</f>
        <v>58899.5</v>
      </c>
      <c r="H789" s="126">
        <f>SUM(H790)</f>
        <v>58899.5</v>
      </c>
      <c r="I789" s="326">
        <f t="shared" si="26"/>
        <v>100</v>
      </c>
    </row>
    <row r="790" spans="1:9" ht="28.5">
      <c r="A790" s="175" t="s">
        <v>1174</v>
      </c>
      <c r="B790" s="363"/>
      <c r="C790" s="119" t="s">
        <v>902</v>
      </c>
      <c r="D790" s="119" t="s">
        <v>861</v>
      </c>
      <c r="E790" s="119" t="s">
        <v>1205</v>
      </c>
      <c r="F790" s="122" t="s">
        <v>935</v>
      </c>
      <c r="G790" s="126">
        <v>58899.5</v>
      </c>
      <c r="H790" s="126">
        <v>58899.5</v>
      </c>
      <c r="I790" s="326">
        <f t="shared" si="26"/>
        <v>100</v>
      </c>
    </row>
    <row r="791" spans="1:9" ht="15">
      <c r="A791" s="175" t="s">
        <v>936</v>
      </c>
      <c r="B791" s="363"/>
      <c r="C791" s="119" t="s">
        <v>902</v>
      </c>
      <c r="D791" s="119" t="s">
        <v>861</v>
      </c>
      <c r="E791" s="119" t="s">
        <v>1206</v>
      </c>
      <c r="F791" s="122"/>
      <c r="G791" s="126">
        <f>SUM(G794)+G792</f>
        <v>360.5</v>
      </c>
      <c r="H791" s="126">
        <f>SUM(H794)+H792</f>
        <v>357.5</v>
      </c>
      <c r="I791" s="326">
        <f t="shared" si="26"/>
        <v>99.16782246879335</v>
      </c>
    </row>
    <row r="792" spans="1:9" ht="26.25" customHeight="1">
      <c r="A792" s="175" t="s">
        <v>1207</v>
      </c>
      <c r="B792" s="363"/>
      <c r="C792" s="119" t="s">
        <v>902</v>
      </c>
      <c r="D792" s="119" t="s">
        <v>861</v>
      </c>
      <c r="E792" s="119" t="s">
        <v>1208</v>
      </c>
      <c r="F792" s="122"/>
      <c r="G792" s="126">
        <f>SUM(G793)</f>
        <v>310.5</v>
      </c>
      <c r="H792" s="126">
        <f>SUM(H793)</f>
        <v>310.5</v>
      </c>
      <c r="I792" s="326">
        <f t="shared" si="26"/>
        <v>100</v>
      </c>
    </row>
    <row r="793" spans="1:9" ht="27.75" customHeight="1">
      <c r="A793" s="175" t="s">
        <v>1174</v>
      </c>
      <c r="B793" s="363"/>
      <c r="C793" s="119" t="s">
        <v>902</v>
      </c>
      <c r="D793" s="119" t="s">
        <v>861</v>
      </c>
      <c r="E793" s="119" t="s">
        <v>1208</v>
      </c>
      <c r="F793" s="122" t="s">
        <v>1203</v>
      </c>
      <c r="G793" s="126">
        <v>310.5</v>
      </c>
      <c r="H793" s="126">
        <v>310.5</v>
      </c>
      <c r="I793" s="326">
        <f t="shared" si="26"/>
        <v>100</v>
      </c>
    </row>
    <row r="794" spans="1:9" ht="15">
      <c r="A794" s="175" t="s">
        <v>1018</v>
      </c>
      <c r="B794" s="363"/>
      <c r="C794" s="119" t="s">
        <v>902</v>
      </c>
      <c r="D794" s="119" t="s">
        <v>861</v>
      </c>
      <c r="E794" s="119" t="s">
        <v>1209</v>
      </c>
      <c r="F794" s="122"/>
      <c r="G794" s="126">
        <f>SUM(G795)</f>
        <v>50</v>
      </c>
      <c r="H794" s="126">
        <f>SUM(H795)</f>
        <v>47</v>
      </c>
      <c r="I794" s="326">
        <f t="shared" si="26"/>
        <v>94</v>
      </c>
    </row>
    <row r="795" spans="1:9" ht="27.75" customHeight="1">
      <c r="A795" s="175" t="s">
        <v>1174</v>
      </c>
      <c r="B795" s="363"/>
      <c r="C795" s="119" t="s">
        <v>902</v>
      </c>
      <c r="D795" s="119" t="s">
        <v>861</v>
      </c>
      <c r="E795" s="119" t="s">
        <v>1209</v>
      </c>
      <c r="F795" s="122" t="s">
        <v>935</v>
      </c>
      <c r="G795" s="126">
        <v>50</v>
      </c>
      <c r="H795" s="126">
        <v>47</v>
      </c>
      <c r="I795" s="326">
        <f t="shared" si="26"/>
        <v>94</v>
      </c>
    </row>
    <row r="796" spans="1:9" ht="28.5">
      <c r="A796" s="151" t="s">
        <v>928</v>
      </c>
      <c r="B796" s="363"/>
      <c r="C796" s="119" t="s">
        <v>902</v>
      </c>
      <c r="D796" s="119" t="s">
        <v>861</v>
      </c>
      <c r="E796" s="119" t="s">
        <v>929</v>
      </c>
      <c r="F796" s="122"/>
      <c r="G796" s="126">
        <f>SUM(G798)</f>
        <v>647.2</v>
      </c>
      <c r="H796" s="126">
        <f>SUM(H798)</f>
        <v>647.2</v>
      </c>
      <c r="I796" s="326">
        <f t="shared" si="26"/>
        <v>100</v>
      </c>
    </row>
    <row r="797" spans="1:9" ht="28.5">
      <c r="A797" s="151" t="s">
        <v>1227</v>
      </c>
      <c r="B797" s="363"/>
      <c r="C797" s="119" t="s">
        <v>902</v>
      </c>
      <c r="D797" s="119" t="s">
        <v>861</v>
      </c>
      <c r="E797" s="119" t="s">
        <v>1228</v>
      </c>
      <c r="F797" s="122"/>
      <c r="G797" s="126">
        <f>SUM(G798)</f>
        <v>647.2</v>
      </c>
      <c r="H797" s="126">
        <f>SUM(H798)</f>
        <v>647.2</v>
      </c>
      <c r="I797" s="326">
        <f t="shared" si="26"/>
        <v>100</v>
      </c>
    </row>
    <row r="798" spans="1:9" ht="27.75" customHeight="1">
      <c r="A798" s="175" t="s">
        <v>1174</v>
      </c>
      <c r="B798" s="363"/>
      <c r="C798" s="119" t="s">
        <v>902</v>
      </c>
      <c r="D798" s="119" t="s">
        <v>861</v>
      </c>
      <c r="E798" s="119" t="s">
        <v>1228</v>
      </c>
      <c r="F798" s="122" t="s">
        <v>935</v>
      </c>
      <c r="G798" s="126">
        <v>647.2</v>
      </c>
      <c r="H798" s="126">
        <v>647.2</v>
      </c>
      <c r="I798" s="326">
        <f t="shared" si="26"/>
        <v>100</v>
      </c>
    </row>
    <row r="799" spans="1:9" ht="15" hidden="1">
      <c r="A799" s="175" t="s">
        <v>1091</v>
      </c>
      <c r="B799" s="162"/>
      <c r="C799" s="119" t="s">
        <v>902</v>
      </c>
      <c r="D799" s="119" t="s">
        <v>861</v>
      </c>
      <c r="E799" s="119" t="s">
        <v>975</v>
      </c>
      <c r="F799" s="114"/>
      <c r="G799" s="126">
        <f>SUM(G800)+G803</f>
        <v>0</v>
      </c>
      <c r="H799" s="126">
        <f>SUM(H800)+H803</f>
        <v>0</v>
      </c>
      <c r="I799" s="326" t="e">
        <f t="shared" si="26"/>
        <v>#DIV/0!</v>
      </c>
    </row>
    <row r="800" spans="1:9" ht="27.75" customHeight="1" hidden="1">
      <c r="A800" s="124" t="s">
        <v>1293</v>
      </c>
      <c r="B800" s="162"/>
      <c r="C800" s="119" t="s">
        <v>902</v>
      </c>
      <c r="D800" s="119" t="s">
        <v>861</v>
      </c>
      <c r="E800" s="119" t="s">
        <v>1093</v>
      </c>
      <c r="F800" s="114"/>
      <c r="G800" s="126">
        <f>SUM(G801)</f>
        <v>0</v>
      </c>
      <c r="H800" s="126">
        <f>SUM(H801)</f>
        <v>0</v>
      </c>
      <c r="I800" s="326" t="e">
        <f t="shared" si="26"/>
        <v>#DIV/0!</v>
      </c>
    </row>
    <row r="801" spans="1:9" ht="28.5" hidden="1">
      <c r="A801" s="175" t="s">
        <v>1174</v>
      </c>
      <c r="B801" s="162"/>
      <c r="C801" s="119" t="s">
        <v>902</v>
      </c>
      <c r="D801" s="119" t="s">
        <v>861</v>
      </c>
      <c r="E801" s="119" t="s">
        <v>1093</v>
      </c>
      <c r="F801" s="114" t="s">
        <v>1203</v>
      </c>
      <c r="G801" s="126"/>
      <c r="H801" s="126"/>
      <c r="I801" s="326" t="e">
        <f t="shared" si="26"/>
        <v>#DIV/0!</v>
      </c>
    </row>
    <row r="802" spans="1:9" ht="15">
      <c r="A802" s="124" t="s">
        <v>1231</v>
      </c>
      <c r="B802" s="108"/>
      <c r="C802" s="109" t="s">
        <v>902</v>
      </c>
      <c r="D802" s="109" t="s">
        <v>902</v>
      </c>
      <c r="E802" s="119"/>
      <c r="F802" s="122"/>
      <c r="G802" s="126">
        <f>SUM(G808+G803+G806+G812)</f>
        <v>307.2</v>
      </c>
      <c r="H802" s="126">
        <f>SUM(H808+H803+H806+H812)</f>
        <v>307.2</v>
      </c>
      <c r="I802" s="326">
        <f t="shared" si="26"/>
        <v>100</v>
      </c>
    </row>
    <row r="803" spans="1:9" ht="15" hidden="1">
      <c r="A803" s="151" t="s">
        <v>1237</v>
      </c>
      <c r="B803" s="118"/>
      <c r="C803" s="119" t="s">
        <v>902</v>
      </c>
      <c r="D803" s="119" t="s">
        <v>902</v>
      </c>
      <c r="E803" s="119" t="s">
        <v>1238</v>
      </c>
      <c r="F803" s="114"/>
      <c r="G803" s="126">
        <f>SUM(G804)</f>
        <v>0</v>
      </c>
      <c r="H803" s="126">
        <f>SUM(H804)</f>
        <v>0</v>
      </c>
      <c r="I803" s="326" t="e">
        <f t="shared" si="26"/>
        <v>#DIV/0!</v>
      </c>
    </row>
    <row r="804" spans="1:9" ht="15" hidden="1">
      <c r="A804" s="151" t="s">
        <v>1553</v>
      </c>
      <c r="B804" s="118"/>
      <c r="C804" s="119" t="s">
        <v>902</v>
      </c>
      <c r="D804" s="119" t="s">
        <v>902</v>
      </c>
      <c r="E804" s="119" t="s">
        <v>1554</v>
      </c>
      <c r="F804" s="114"/>
      <c r="G804" s="126">
        <f>SUM(G805)</f>
        <v>0</v>
      </c>
      <c r="H804" s="126">
        <f>SUM(H805)</f>
        <v>0</v>
      </c>
      <c r="I804" s="326" t="e">
        <f t="shared" si="26"/>
        <v>#DIV/0!</v>
      </c>
    </row>
    <row r="805" spans="1:9" ht="15" hidden="1">
      <c r="A805" s="175" t="s">
        <v>1233</v>
      </c>
      <c r="B805" s="118"/>
      <c r="C805" s="119" t="s">
        <v>902</v>
      </c>
      <c r="D805" s="119" t="s">
        <v>902</v>
      </c>
      <c r="E805" s="119" t="s">
        <v>1554</v>
      </c>
      <c r="F805" s="114" t="s">
        <v>1234</v>
      </c>
      <c r="G805" s="126"/>
      <c r="H805" s="126"/>
      <c r="I805" s="326" t="e">
        <f t="shared" si="26"/>
        <v>#DIV/0!</v>
      </c>
    </row>
    <row r="806" spans="1:9" ht="15" hidden="1">
      <c r="A806" s="175" t="s">
        <v>910</v>
      </c>
      <c r="B806" s="118"/>
      <c r="C806" s="119" t="s">
        <v>902</v>
      </c>
      <c r="D806" s="119" t="s">
        <v>902</v>
      </c>
      <c r="E806" s="119" t="s">
        <v>1232</v>
      </c>
      <c r="F806" s="114"/>
      <c r="G806" s="126">
        <f>SUM(G807)</f>
        <v>0</v>
      </c>
      <c r="H806" s="126">
        <f>SUM(H807)</f>
        <v>0</v>
      </c>
      <c r="I806" s="326" t="e">
        <f t="shared" si="26"/>
        <v>#DIV/0!</v>
      </c>
    </row>
    <row r="807" spans="1:9" ht="15" hidden="1">
      <c r="A807" s="175" t="s">
        <v>1235</v>
      </c>
      <c r="B807" s="118"/>
      <c r="C807" s="119" t="s">
        <v>902</v>
      </c>
      <c r="D807" s="119" t="s">
        <v>902</v>
      </c>
      <c r="E807" s="119" t="s">
        <v>1232</v>
      </c>
      <c r="F807" s="114" t="s">
        <v>1236</v>
      </c>
      <c r="G807" s="126"/>
      <c r="H807" s="126"/>
      <c r="I807" s="326" t="e">
        <f t="shared" si="26"/>
        <v>#DIV/0!</v>
      </c>
    </row>
    <row r="808" spans="1:9" ht="15">
      <c r="A808" s="329" t="s">
        <v>1242</v>
      </c>
      <c r="B808" s="108"/>
      <c r="C808" s="109" t="s">
        <v>902</v>
      </c>
      <c r="D808" s="109" t="s">
        <v>902</v>
      </c>
      <c r="E808" s="109" t="s">
        <v>1243</v>
      </c>
      <c r="F808" s="110"/>
      <c r="G808" s="126">
        <f>SUM(G809)</f>
        <v>198</v>
      </c>
      <c r="H808" s="126">
        <f>SUM(H809)</f>
        <v>198</v>
      </c>
      <c r="I808" s="326">
        <f t="shared" si="26"/>
        <v>100</v>
      </c>
    </row>
    <row r="809" spans="1:9" ht="42.75">
      <c r="A809" s="329" t="s">
        <v>1246</v>
      </c>
      <c r="B809" s="108"/>
      <c r="C809" s="109" t="s">
        <v>902</v>
      </c>
      <c r="D809" s="109" t="s">
        <v>902</v>
      </c>
      <c r="E809" s="109" t="s">
        <v>1247</v>
      </c>
      <c r="F809" s="110"/>
      <c r="G809" s="126">
        <f>SUM(G810)+G811</f>
        <v>198</v>
      </c>
      <c r="H809" s="126">
        <f>SUM(H810)+H811</f>
        <v>198</v>
      </c>
      <c r="I809" s="326">
        <f t="shared" si="26"/>
        <v>100</v>
      </c>
    </row>
    <row r="810" spans="1:9" ht="15">
      <c r="A810" s="175" t="s">
        <v>873</v>
      </c>
      <c r="B810" s="108"/>
      <c r="C810" s="109" t="s">
        <v>902</v>
      </c>
      <c r="D810" s="109" t="s">
        <v>902</v>
      </c>
      <c r="E810" s="109" t="s">
        <v>1247</v>
      </c>
      <c r="F810" s="110" t="s">
        <v>874</v>
      </c>
      <c r="G810" s="126">
        <v>102.2</v>
      </c>
      <c r="H810" s="126">
        <v>102.2</v>
      </c>
      <c r="I810" s="326">
        <f t="shared" si="26"/>
        <v>100</v>
      </c>
    </row>
    <row r="811" spans="1:9" ht="28.5">
      <c r="A811" s="175" t="s">
        <v>1174</v>
      </c>
      <c r="B811" s="108"/>
      <c r="C811" s="109" t="s">
        <v>902</v>
      </c>
      <c r="D811" s="109" t="s">
        <v>902</v>
      </c>
      <c r="E811" s="109" t="s">
        <v>1247</v>
      </c>
      <c r="F811" s="110" t="s">
        <v>935</v>
      </c>
      <c r="G811" s="126">
        <v>95.8</v>
      </c>
      <c r="H811" s="126">
        <v>95.8</v>
      </c>
      <c r="I811" s="326">
        <f t="shared" si="26"/>
        <v>100</v>
      </c>
    </row>
    <row r="812" spans="1:9" ht="15">
      <c r="A812" s="175" t="s">
        <v>1115</v>
      </c>
      <c r="B812" s="364"/>
      <c r="C812" s="119" t="s">
        <v>902</v>
      </c>
      <c r="D812" s="119" t="s">
        <v>902</v>
      </c>
      <c r="E812" s="119" t="s">
        <v>975</v>
      </c>
      <c r="F812" s="122"/>
      <c r="G812" s="126">
        <f>SUM(G813)</f>
        <v>109.2</v>
      </c>
      <c r="H812" s="126">
        <f>SUM(H813)</f>
        <v>109.2</v>
      </c>
      <c r="I812" s="326">
        <f t="shared" si="26"/>
        <v>100</v>
      </c>
    </row>
    <row r="813" spans="1:9" ht="15">
      <c r="A813" s="373" t="s">
        <v>1257</v>
      </c>
      <c r="B813" s="364"/>
      <c r="C813" s="159" t="s">
        <v>902</v>
      </c>
      <c r="D813" s="159" t="s">
        <v>902</v>
      </c>
      <c r="E813" s="159" t="s">
        <v>1258</v>
      </c>
      <c r="F813" s="114"/>
      <c r="G813" s="126">
        <f>SUM(G814)</f>
        <v>109.2</v>
      </c>
      <c r="H813" s="126">
        <f>SUM(H814)</f>
        <v>109.2</v>
      </c>
      <c r="I813" s="326">
        <f t="shared" si="26"/>
        <v>100</v>
      </c>
    </row>
    <row r="814" spans="1:9" ht="28.5">
      <c r="A814" s="175" t="s">
        <v>1174</v>
      </c>
      <c r="B814" s="162"/>
      <c r="C814" s="159" t="s">
        <v>902</v>
      </c>
      <c r="D814" s="159" t="s">
        <v>902</v>
      </c>
      <c r="E814" s="159" t="s">
        <v>1258</v>
      </c>
      <c r="F814" s="114" t="s">
        <v>935</v>
      </c>
      <c r="G814" s="126">
        <v>109.2</v>
      </c>
      <c r="H814" s="126">
        <v>109.2</v>
      </c>
      <c r="I814" s="326">
        <f t="shared" si="26"/>
        <v>100</v>
      </c>
    </row>
    <row r="815" spans="1:9" ht="15">
      <c r="A815" s="124" t="s">
        <v>1264</v>
      </c>
      <c r="B815" s="108"/>
      <c r="C815" s="119" t="s">
        <v>980</v>
      </c>
      <c r="D815" s="119"/>
      <c r="E815" s="119"/>
      <c r="F815" s="114"/>
      <c r="G815" s="126">
        <f>SUM(G816+G869)</f>
        <v>122492.4</v>
      </c>
      <c r="H815" s="126">
        <f>SUM(H816+H869)</f>
        <v>122270.3</v>
      </c>
      <c r="I815" s="326">
        <f t="shared" si="26"/>
        <v>99.81868262847328</v>
      </c>
    </row>
    <row r="816" spans="1:9" ht="15">
      <c r="A816" s="124" t="s">
        <v>1265</v>
      </c>
      <c r="B816" s="108"/>
      <c r="C816" s="119" t="s">
        <v>980</v>
      </c>
      <c r="D816" s="119" t="s">
        <v>859</v>
      </c>
      <c r="E816" s="119"/>
      <c r="F816" s="114"/>
      <c r="G816" s="126">
        <f>SUM(G817+G843+G854)</f>
        <v>114339.9</v>
      </c>
      <c r="H816" s="126">
        <f>SUM(H817+H843+H854)</f>
        <v>114117.8</v>
      </c>
      <c r="I816" s="326">
        <f t="shared" si="26"/>
        <v>99.80575459660189</v>
      </c>
    </row>
    <row r="817" spans="1:9" ht="28.5">
      <c r="A817" s="151" t="s">
        <v>928</v>
      </c>
      <c r="B817" s="108"/>
      <c r="C817" s="119" t="s">
        <v>980</v>
      </c>
      <c r="D817" s="119" t="s">
        <v>859</v>
      </c>
      <c r="E817" s="119" t="s">
        <v>929</v>
      </c>
      <c r="F817" s="114"/>
      <c r="G817" s="126">
        <f>SUM(G818+G824)</f>
        <v>63431.5</v>
      </c>
      <c r="H817" s="126">
        <f>SUM(H818+H824)</f>
        <v>63331.700000000004</v>
      </c>
      <c r="I817" s="326">
        <f t="shared" si="26"/>
        <v>99.84266492200248</v>
      </c>
    </row>
    <row r="818" spans="1:9" ht="15">
      <c r="A818" s="124" t="s">
        <v>930</v>
      </c>
      <c r="B818" s="162"/>
      <c r="C818" s="119" t="s">
        <v>980</v>
      </c>
      <c r="D818" s="119" t="s">
        <v>859</v>
      </c>
      <c r="E818" s="119" t="s">
        <v>931</v>
      </c>
      <c r="F818" s="114"/>
      <c r="G818" s="126">
        <f>SUM(G819)+G821</f>
        <v>38342.5</v>
      </c>
      <c r="H818" s="126">
        <f>SUM(H819)+H821</f>
        <v>38342.4</v>
      </c>
      <c r="I818" s="326">
        <f t="shared" si="26"/>
        <v>99.99973919280173</v>
      </c>
    </row>
    <row r="819" spans="1:9" ht="28.5">
      <c r="A819" s="124" t="s">
        <v>1204</v>
      </c>
      <c r="B819" s="162"/>
      <c r="C819" s="119" t="s">
        <v>980</v>
      </c>
      <c r="D819" s="119" t="s">
        <v>859</v>
      </c>
      <c r="E819" s="119" t="s">
        <v>933</v>
      </c>
      <c r="F819" s="114"/>
      <c r="G819" s="126">
        <f>SUM(G820)</f>
        <v>38299.5</v>
      </c>
      <c r="H819" s="126">
        <f>SUM(H820)</f>
        <v>38299.5</v>
      </c>
      <c r="I819" s="326">
        <f t="shared" si="26"/>
        <v>100</v>
      </c>
    </row>
    <row r="820" spans="1:9" ht="28.5">
      <c r="A820" s="175" t="s">
        <v>1174</v>
      </c>
      <c r="B820" s="363"/>
      <c r="C820" s="119" t="s">
        <v>980</v>
      </c>
      <c r="D820" s="119" t="s">
        <v>859</v>
      </c>
      <c r="E820" s="119" t="s">
        <v>933</v>
      </c>
      <c r="F820" s="122" t="s">
        <v>935</v>
      </c>
      <c r="G820" s="126">
        <v>38299.5</v>
      </c>
      <c r="H820" s="126">
        <v>38299.5</v>
      </c>
      <c r="I820" s="326">
        <f t="shared" si="26"/>
        <v>100</v>
      </c>
    </row>
    <row r="821" spans="1:9" ht="15">
      <c r="A821" s="124" t="s">
        <v>936</v>
      </c>
      <c r="B821" s="363"/>
      <c r="C821" s="119" t="s">
        <v>980</v>
      </c>
      <c r="D821" s="119" t="s">
        <v>859</v>
      </c>
      <c r="E821" s="119" t="s">
        <v>937</v>
      </c>
      <c r="F821" s="122"/>
      <c r="G821" s="126">
        <f>SUM(G822)</f>
        <v>43</v>
      </c>
      <c r="H821" s="126">
        <f>SUM(H822)</f>
        <v>42.9</v>
      </c>
      <c r="I821" s="326">
        <f t="shared" si="26"/>
        <v>99.76744186046511</v>
      </c>
    </row>
    <row r="822" spans="1:9" ht="15">
      <c r="A822" s="175" t="s">
        <v>938</v>
      </c>
      <c r="B822" s="363"/>
      <c r="C822" s="119" t="s">
        <v>980</v>
      </c>
      <c r="D822" s="119" t="s">
        <v>859</v>
      </c>
      <c r="E822" s="119" t="s">
        <v>939</v>
      </c>
      <c r="F822" s="122"/>
      <c r="G822" s="126">
        <f>SUM(G823)</f>
        <v>43</v>
      </c>
      <c r="H822" s="126">
        <f>SUM(H823)</f>
        <v>42.9</v>
      </c>
      <c r="I822" s="326">
        <f t="shared" si="26"/>
        <v>99.76744186046511</v>
      </c>
    </row>
    <row r="823" spans="1:9" ht="28.5">
      <c r="A823" s="175" t="s">
        <v>1174</v>
      </c>
      <c r="B823" s="363"/>
      <c r="C823" s="119" t="s">
        <v>980</v>
      </c>
      <c r="D823" s="119" t="s">
        <v>859</v>
      </c>
      <c r="E823" s="119" t="s">
        <v>939</v>
      </c>
      <c r="F823" s="122" t="s">
        <v>935</v>
      </c>
      <c r="G823" s="126">
        <v>43</v>
      </c>
      <c r="H823" s="126">
        <v>42.9</v>
      </c>
      <c r="I823" s="326">
        <f t="shared" si="26"/>
        <v>99.76744186046511</v>
      </c>
    </row>
    <row r="824" spans="1:9" ht="27" customHeight="1">
      <c r="A824" s="124" t="s">
        <v>952</v>
      </c>
      <c r="B824" s="363"/>
      <c r="C824" s="119" t="s">
        <v>980</v>
      </c>
      <c r="D824" s="119" t="s">
        <v>859</v>
      </c>
      <c r="E824" s="119" t="s">
        <v>1266</v>
      </c>
      <c r="F824" s="122"/>
      <c r="G824" s="126">
        <f>SUM(G825:G827)</f>
        <v>25089.000000000004</v>
      </c>
      <c r="H824" s="126">
        <f>SUM(H825:H827)</f>
        <v>24989.300000000003</v>
      </c>
      <c r="I824" s="326">
        <f t="shared" si="26"/>
        <v>99.60261469169755</v>
      </c>
    </row>
    <row r="825" spans="1:9" ht="18.75" customHeight="1">
      <c r="A825" s="124" t="s">
        <v>866</v>
      </c>
      <c r="B825" s="108"/>
      <c r="C825" s="119" t="s">
        <v>980</v>
      </c>
      <c r="D825" s="119" t="s">
        <v>859</v>
      </c>
      <c r="E825" s="119" t="s">
        <v>1266</v>
      </c>
      <c r="F825" s="110" t="s">
        <v>867</v>
      </c>
      <c r="G825" s="126">
        <v>19404.9</v>
      </c>
      <c r="H825" s="126">
        <v>19341.2</v>
      </c>
      <c r="I825" s="326">
        <f t="shared" si="26"/>
        <v>99.67173239748723</v>
      </c>
    </row>
    <row r="826" spans="1:9" ht="15">
      <c r="A826" s="124" t="s">
        <v>873</v>
      </c>
      <c r="B826" s="108"/>
      <c r="C826" s="119" t="s">
        <v>980</v>
      </c>
      <c r="D826" s="119" t="s">
        <v>859</v>
      </c>
      <c r="E826" s="119" t="s">
        <v>1266</v>
      </c>
      <c r="F826" s="110" t="s">
        <v>874</v>
      </c>
      <c r="G826" s="328">
        <v>5291.2</v>
      </c>
      <c r="H826" s="328">
        <v>5255.2</v>
      </c>
      <c r="I826" s="326">
        <f t="shared" si="26"/>
        <v>99.3196250377986</v>
      </c>
    </row>
    <row r="827" spans="1:9" ht="14.25" customHeight="1">
      <c r="A827" s="124" t="s">
        <v>912</v>
      </c>
      <c r="B827" s="108"/>
      <c r="C827" s="119" t="s">
        <v>980</v>
      </c>
      <c r="D827" s="119" t="s">
        <v>859</v>
      </c>
      <c r="E827" s="119" t="s">
        <v>1266</v>
      </c>
      <c r="F827" s="114" t="s">
        <v>913</v>
      </c>
      <c r="G827" s="126">
        <v>392.9</v>
      </c>
      <c r="H827" s="126">
        <v>392.9</v>
      </c>
      <c r="I827" s="326">
        <f t="shared" si="26"/>
        <v>100</v>
      </c>
    </row>
    <row r="828" spans="1:9" ht="15" hidden="1">
      <c r="A828" s="124" t="s">
        <v>1267</v>
      </c>
      <c r="B828" s="162"/>
      <c r="C828" s="119" t="s">
        <v>980</v>
      </c>
      <c r="D828" s="119" t="s">
        <v>859</v>
      </c>
      <c r="E828" s="119" t="s">
        <v>931</v>
      </c>
      <c r="F828" s="114"/>
      <c r="G828" s="126">
        <f>SUM(G829+G831)</f>
        <v>0</v>
      </c>
      <c r="H828" s="126">
        <f>SUM(H829+H831)</f>
        <v>0</v>
      </c>
      <c r="I828" s="326" t="e">
        <f t="shared" si="26"/>
        <v>#DIV/0!</v>
      </c>
    </row>
    <row r="829" spans="1:9" ht="28.5" hidden="1">
      <c r="A829" s="124" t="s">
        <v>994</v>
      </c>
      <c r="B829" s="162"/>
      <c r="C829" s="119" t="s">
        <v>980</v>
      </c>
      <c r="D829" s="119" t="s">
        <v>859</v>
      </c>
      <c r="E829" s="119" t="s">
        <v>933</v>
      </c>
      <c r="F829" s="114"/>
      <c r="G829" s="126">
        <f>SUM(G830)</f>
        <v>0</v>
      </c>
      <c r="H829" s="126">
        <f>SUM(H830)</f>
        <v>0</v>
      </c>
      <c r="I829" s="326" t="e">
        <f t="shared" si="26"/>
        <v>#DIV/0!</v>
      </c>
    </row>
    <row r="830" spans="1:9" ht="28.5" hidden="1">
      <c r="A830" s="175" t="s">
        <v>1268</v>
      </c>
      <c r="B830" s="363"/>
      <c r="C830" s="119" t="s">
        <v>980</v>
      </c>
      <c r="D830" s="119" t="s">
        <v>859</v>
      </c>
      <c r="E830" s="119" t="s">
        <v>933</v>
      </c>
      <c r="F830" s="122" t="s">
        <v>999</v>
      </c>
      <c r="G830" s="126"/>
      <c r="H830" s="126"/>
      <c r="I830" s="326" t="e">
        <f t="shared" si="26"/>
        <v>#DIV/0!</v>
      </c>
    </row>
    <row r="831" spans="1:9" ht="15" hidden="1">
      <c r="A831" s="124" t="s">
        <v>936</v>
      </c>
      <c r="B831" s="108"/>
      <c r="C831" s="119" t="s">
        <v>980</v>
      </c>
      <c r="D831" s="119" t="s">
        <v>859</v>
      </c>
      <c r="E831" s="109" t="s">
        <v>937</v>
      </c>
      <c r="F831" s="122"/>
      <c r="G831" s="126">
        <f>SUM(G834+G836)+G832</f>
        <v>0</v>
      </c>
      <c r="H831" s="126">
        <f>SUM(H834+H836)+H832</f>
        <v>0</v>
      </c>
      <c r="I831" s="326" t="e">
        <f t="shared" si="26"/>
        <v>#DIV/0!</v>
      </c>
    </row>
    <row r="832" spans="1:9" ht="15" hidden="1">
      <c r="A832" s="124" t="s">
        <v>1207</v>
      </c>
      <c r="B832" s="108"/>
      <c r="C832" s="119" t="s">
        <v>980</v>
      </c>
      <c r="D832" s="119" t="s">
        <v>859</v>
      </c>
      <c r="E832" s="109" t="s">
        <v>939</v>
      </c>
      <c r="F832" s="122"/>
      <c r="G832" s="126">
        <f>SUM(G833)</f>
        <v>0</v>
      </c>
      <c r="H832" s="126">
        <f>SUM(H833)</f>
        <v>0</v>
      </c>
      <c r="I832" s="326" t="e">
        <f t="shared" si="26"/>
        <v>#DIV/0!</v>
      </c>
    </row>
    <row r="833" spans="1:9" ht="15" hidden="1">
      <c r="A833" s="124" t="s">
        <v>936</v>
      </c>
      <c r="B833" s="108"/>
      <c r="C833" s="119" t="s">
        <v>980</v>
      </c>
      <c r="D833" s="119" t="s">
        <v>859</v>
      </c>
      <c r="E833" s="109" t="s">
        <v>939</v>
      </c>
      <c r="F833" s="122" t="s">
        <v>1203</v>
      </c>
      <c r="G833" s="126"/>
      <c r="H833" s="126"/>
      <c r="I833" s="326" t="e">
        <f t="shared" si="26"/>
        <v>#DIV/0!</v>
      </c>
    </row>
    <row r="834" spans="1:9" ht="28.5" hidden="1">
      <c r="A834" s="175" t="s">
        <v>1164</v>
      </c>
      <c r="B834" s="363"/>
      <c r="C834" s="119" t="s">
        <v>980</v>
      </c>
      <c r="D834" s="119" t="s">
        <v>859</v>
      </c>
      <c r="E834" s="119" t="s">
        <v>1269</v>
      </c>
      <c r="F834" s="122"/>
      <c r="G834" s="126">
        <f>SUM(G835)</f>
        <v>0</v>
      </c>
      <c r="H834" s="126">
        <f>SUM(H835)</f>
        <v>0</v>
      </c>
      <c r="I834" s="326" t="e">
        <f t="shared" si="26"/>
        <v>#DIV/0!</v>
      </c>
    </row>
    <row r="835" spans="1:9" ht="15" hidden="1">
      <c r="A835" s="175" t="s">
        <v>1270</v>
      </c>
      <c r="B835" s="363"/>
      <c r="C835" s="119" t="s">
        <v>980</v>
      </c>
      <c r="D835" s="119" t="s">
        <v>859</v>
      </c>
      <c r="E835" s="119" t="s">
        <v>1269</v>
      </c>
      <c r="F835" s="122" t="s">
        <v>1203</v>
      </c>
      <c r="G835" s="126"/>
      <c r="H835" s="126"/>
      <c r="I835" s="326" t="e">
        <f t="shared" si="26"/>
        <v>#DIV/0!</v>
      </c>
    </row>
    <row r="836" spans="1:9" ht="15" hidden="1">
      <c r="A836" s="175" t="s">
        <v>1018</v>
      </c>
      <c r="B836" s="363"/>
      <c r="C836" s="119" t="s">
        <v>980</v>
      </c>
      <c r="D836" s="119" t="s">
        <v>859</v>
      </c>
      <c r="E836" s="119" t="s">
        <v>1271</v>
      </c>
      <c r="F836" s="122"/>
      <c r="G836" s="126">
        <f>SUM(G837)</f>
        <v>0</v>
      </c>
      <c r="H836" s="126">
        <f>SUM(H837)</f>
        <v>0</v>
      </c>
      <c r="I836" s="326" t="e">
        <f t="shared" si="26"/>
        <v>#DIV/0!</v>
      </c>
    </row>
    <row r="837" spans="1:9" ht="15" hidden="1">
      <c r="A837" s="175" t="s">
        <v>1270</v>
      </c>
      <c r="B837" s="363"/>
      <c r="C837" s="119" t="s">
        <v>980</v>
      </c>
      <c r="D837" s="119" t="s">
        <v>859</v>
      </c>
      <c r="E837" s="119" t="s">
        <v>1271</v>
      </c>
      <c r="F837" s="122" t="s">
        <v>1203</v>
      </c>
      <c r="G837" s="126"/>
      <c r="H837" s="126"/>
      <c r="I837" s="326" t="e">
        <f t="shared" si="26"/>
        <v>#DIV/0!</v>
      </c>
    </row>
    <row r="838" spans="1:9" ht="28.5" hidden="1">
      <c r="A838" s="124" t="s">
        <v>952</v>
      </c>
      <c r="B838" s="118"/>
      <c r="C838" s="119" t="s">
        <v>980</v>
      </c>
      <c r="D838" s="119" t="s">
        <v>859</v>
      </c>
      <c r="E838" s="119" t="s">
        <v>1266</v>
      </c>
      <c r="F838" s="114"/>
      <c r="G838" s="126">
        <f>SUM(G839:G841)</f>
        <v>0</v>
      </c>
      <c r="H838" s="126">
        <f>SUM(H839:H841)</f>
        <v>0</v>
      </c>
      <c r="I838" s="326" t="e">
        <f t="shared" si="26"/>
        <v>#DIV/0!</v>
      </c>
    </row>
    <row r="839" spans="1:9" ht="15" hidden="1">
      <c r="A839" s="175" t="s">
        <v>1248</v>
      </c>
      <c r="B839" s="118"/>
      <c r="C839" s="119" t="s">
        <v>980</v>
      </c>
      <c r="D839" s="119" t="s">
        <v>859</v>
      </c>
      <c r="E839" s="119" t="s">
        <v>1266</v>
      </c>
      <c r="F839" s="114" t="s">
        <v>1234</v>
      </c>
      <c r="G839" s="126"/>
      <c r="H839" s="126"/>
      <c r="I839" s="326" t="e">
        <f t="shared" si="26"/>
        <v>#DIV/0!</v>
      </c>
    </row>
    <row r="840" spans="1:9" ht="5.25" customHeight="1" hidden="1">
      <c r="A840" s="175" t="s">
        <v>1272</v>
      </c>
      <c r="B840" s="363"/>
      <c r="C840" s="119" t="s">
        <v>980</v>
      </c>
      <c r="D840" s="119" t="s">
        <v>859</v>
      </c>
      <c r="E840" s="119" t="s">
        <v>1266</v>
      </c>
      <c r="F840" s="122" t="s">
        <v>1273</v>
      </c>
      <c r="G840" s="126"/>
      <c r="H840" s="126"/>
      <c r="I840" s="326" t="e">
        <f t="shared" si="26"/>
        <v>#DIV/0!</v>
      </c>
    </row>
    <row r="841" spans="1:9" ht="42.75" hidden="1">
      <c r="A841" s="124" t="s">
        <v>1274</v>
      </c>
      <c r="B841" s="108"/>
      <c r="C841" s="119" t="s">
        <v>980</v>
      </c>
      <c r="D841" s="119" t="s">
        <v>859</v>
      </c>
      <c r="E841" s="119" t="s">
        <v>1275</v>
      </c>
      <c r="F841" s="122"/>
      <c r="G841" s="126">
        <f>SUM(G842)</f>
        <v>0</v>
      </c>
      <c r="H841" s="126">
        <f>SUM(H842)</f>
        <v>0</v>
      </c>
      <c r="I841" s="326" t="e">
        <f t="shared" si="26"/>
        <v>#DIV/0!</v>
      </c>
    </row>
    <row r="842" spans="1:9" ht="15" hidden="1">
      <c r="A842" s="175" t="s">
        <v>1233</v>
      </c>
      <c r="B842" s="363"/>
      <c r="C842" s="119" t="s">
        <v>980</v>
      </c>
      <c r="D842" s="119" t="s">
        <v>859</v>
      </c>
      <c r="E842" s="119" t="s">
        <v>1275</v>
      </c>
      <c r="F842" s="122" t="s">
        <v>1234</v>
      </c>
      <c r="G842" s="126"/>
      <c r="H842" s="126"/>
      <c r="I842" s="326" t="e">
        <f t="shared" si="26"/>
        <v>#DIV/0!</v>
      </c>
    </row>
    <row r="843" spans="1:9" ht="15">
      <c r="A843" s="124" t="s">
        <v>1276</v>
      </c>
      <c r="B843" s="108"/>
      <c r="C843" s="119" t="s">
        <v>980</v>
      </c>
      <c r="D843" s="119" t="s">
        <v>859</v>
      </c>
      <c r="E843" s="119" t="s">
        <v>1277</v>
      </c>
      <c r="F843" s="114"/>
      <c r="G843" s="126">
        <f>SUM(G844)</f>
        <v>7709.9</v>
      </c>
      <c r="H843" s="126">
        <f>SUM(H844)</f>
        <v>7709.099999999999</v>
      </c>
      <c r="I843" s="326">
        <f t="shared" si="26"/>
        <v>99.98962373052828</v>
      </c>
    </row>
    <row r="844" spans="1:9" ht="15">
      <c r="A844" s="124" t="s">
        <v>1267</v>
      </c>
      <c r="B844" s="162"/>
      <c r="C844" s="119" t="s">
        <v>980</v>
      </c>
      <c r="D844" s="119" t="s">
        <v>859</v>
      </c>
      <c r="E844" s="119" t="s">
        <v>1278</v>
      </c>
      <c r="F844" s="114"/>
      <c r="G844" s="126">
        <f>SUM(G845)+G847</f>
        <v>7709.9</v>
      </c>
      <c r="H844" s="126">
        <f>SUM(H845)+H847</f>
        <v>7709.099999999999</v>
      </c>
      <c r="I844" s="326">
        <f aca="true" t="shared" si="27" ref="I844:I907">SUM(H844/G844*100)</f>
        <v>99.98962373052828</v>
      </c>
    </row>
    <row r="845" spans="1:9" ht="16.5" customHeight="1">
      <c r="A845" s="124" t="s">
        <v>994</v>
      </c>
      <c r="B845" s="162"/>
      <c r="C845" s="119" t="s">
        <v>980</v>
      </c>
      <c r="D845" s="119" t="s">
        <v>859</v>
      </c>
      <c r="E845" s="119" t="s">
        <v>1279</v>
      </c>
      <c r="F845" s="114"/>
      <c r="G845" s="126">
        <f>SUM(G846)</f>
        <v>7629.9</v>
      </c>
      <c r="H845" s="126">
        <f>SUM(H846)</f>
        <v>7629.9</v>
      </c>
      <c r="I845" s="326">
        <f t="shared" si="27"/>
        <v>100</v>
      </c>
    </row>
    <row r="846" spans="1:9" ht="28.5">
      <c r="A846" s="175" t="s">
        <v>1174</v>
      </c>
      <c r="B846" s="363"/>
      <c r="C846" s="119" t="s">
        <v>980</v>
      </c>
      <c r="D846" s="119" t="s">
        <v>859</v>
      </c>
      <c r="E846" s="119" t="s">
        <v>1279</v>
      </c>
      <c r="F846" s="122" t="s">
        <v>935</v>
      </c>
      <c r="G846" s="126">
        <v>7629.9</v>
      </c>
      <c r="H846" s="126">
        <v>7629.9</v>
      </c>
      <c r="I846" s="326">
        <f t="shared" si="27"/>
        <v>100</v>
      </c>
    </row>
    <row r="847" spans="1:9" ht="14.25" customHeight="1">
      <c r="A847" s="124" t="s">
        <v>936</v>
      </c>
      <c r="B847" s="363"/>
      <c r="C847" s="119" t="s">
        <v>980</v>
      </c>
      <c r="D847" s="119" t="s">
        <v>859</v>
      </c>
      <c r="E847" s="119" t="s">
        <v>1280</v>
      </c>
      <c r="F847" s="122"/>
      <c r="G847" s="126">
        <f>SUM(G852)</f>
        <v>80</v>
      </c>
      <c r="H847" s="126">
        <f>SUM(H852)</f>
        <v>79.2</v>
      </c>
      <c r="I847" s="326">
        <f t="shared" si="27"/>
        <v>99</v>
      </c>
    </row>
    <row r="848" spans="1:9" ht="15" hidden="1">
      <c r="A848" s="124" t="s">
        <v>1207</v>
      </c>
      <c r="B848" s="363"/>
      <c r="C848" s="119" t="s">
        <v>980</v>
      </c>
      <c r="D848" s="119" t="s">
        <v>859</v>
      </c>
      <c r="E848" s="119" t="s">
        <v>1281</v>
      </c>
      <c r="F848" s="122"/>
      <c r="G848" s="126">
        <f>SUM(G849)</f>
        <v>0</v>
      </c>
      <c r="H848" s="126">
        <f>SUM(H849)</f>
        <v>0</v>
      </c>
      <c r="I848" s="326" t="e">
        <f t="shared" si="27"/>
        <v>#DIV/0!</v>
      </c>
    </row>
    <row r="849" spans="1:9" ht="15" hidden="1">
      <c r="A849" s="124" t="s">
        <v>936</v>
      </c>
      <c r="B849" s="363"/>
      <c r="C849" s="119" t="s">
        <v>980</v>
      </c>
      <c r="D849" s="119" t="s">
        <v>859</v>
      </c>
      <c r="E849" s="119" t="s">
        <v>1281</v>
      </c>
      <c r="F849" s="122" t="s">
        <v>935</v>
      </c>
      <c r="G849" s="126"/>
      <c r="H849" s="126"/>
      <c r="I849" s="326" t="e">
        <f t="shared" si="27"/>
        <v>#DIV/0!</v>
      </c>
    </row>
    <row r="850" spans="1:9" ht="21" customHeight="1" hidden="1">
      <c r="A850" s="175" t="s">
        <v>1164</v>
      </c>
      <c r="B850" s="363"/>
      <c r="C850" s="119" t="s">
        <v>980</v>
      </c>
      <c r="D850" s="119" t="s">
        <v>859</v>
      </c>
      <c r="E850" s="119" t="s">
        <v>1282</v>
      </c>
      <c r="F850" s="122"/>
      <c r="G850" s="126">
        <f>SUM(G851)</f>
        <v>0</v>
      </c>
      <c r="H850" s="126">
        <f>SUM(H851)</f>
        <v>0</v>
      </c>
      <c r="I850" s="326" t="e">
        <f t="shared" si="27"/>
        <v>#DIV/0!</v>
      </c>
    </row>
    <row r="851" spans="1:9" ht="33.75" customHeight="1" hidden="1">
      <c r="A851" s="175" t="s">
        <v>1270</v>
      </c>
      <c r="B851" s="363"/>
      <c r="C851" s="119" t="s">
        <v>980</v>
      </c>
      <c r="D851" s="119" t="s">
        <v>859</v>
      </c>
      <c r="E851" s="119" t="s">
        <v>1282</v>
      </c>
      <c r="F851" s="122" t="s">
        <v>935</v>
      </c>
      <c r="G851" s="126"/>
      <c r="H851" s="126"/>
      <c r="I851" s="326" t="e">
        <f t="shared" si="27"/>
        <v>#DIV/0!</v>
      </c>
    </row>
    <row r="852" spans="1:9" ht="15">
      <c r="A852" s="223" t="s">
        <v>1018</v>
      </c>
      <c r="B852" s="363"/>
      <c r="C852" s="119" t="s">
        <v>980</v>
      </c>
      <c r="D852" s="119" t="s">
        <v>859</v>
      </c>
      <c r="E852" s="119" t="s">
        <v>1283</v>
      </c>
      <c r="F852" s="122"/>
      <c r="G852" s="126">
        <f>SUM(G853)</f>
        <v>80</v>
      </c>
      <c r="H852" s="126">
        <f>SUM(H853)</f>
        <v>79.2</v>
      </c>
      <c r="I852" s="326">
        <f t="shared" si="27"/>
        <v>99</v>
      </c>
    </row>
    <row r="853" spans="1:9" ht="28.5">
      <c r="A853" s="175" t="s">
        <v>1174</v>
      </c>
      <c r="B853" s="363"/>
      <c r="C853" s="119" t="s">
        <v>980</v>
      </c>
      <c r="D853" s="119" t="s">
        <v>859</v>
      </c>
      <c r="E853" s="119" t="s">
        <v>1283</v>
      </c>
      <c r="F853" s="122" t="s">
        <v>935</v>
      </c>
      <c r="G853" s="126">
        <v>80</v>
      </c>
      <c r="H853" s="126">
        <v>79.2</v>
      </c>
      <c r="I853" s="326">
        <f t="shared" si="27"/>
        <v>99</v>
      </c>
    </row>
    <row r="854" spans="1:9" ht="15">
      <c r="A854" s="124" t="s">
        <v>1284</v>
      </c>
      <c r="B854" s="108"/>
      <c r="C854" s="119" t="s">
        <v>980</v>
      </c>
      <c r="D854" s="119" t="s">
        <v>859</v>
      </c>
      <c r="E854" s="119" t="s">
        <v>1285</v>
      </c>
      <c r="F854" s="114"/>
      <c r="G854" s="126">
        <f>SUM(G855)</f>
        <v>43198.49999999999</v>
      </c>
      <c r="H854" s="126">
        <f>SUM(H855)</f>
        <v>43077</v>
      </c>
      <c r="I854" s="326">
        <f t="shared" si="27"/>
        <v>99.71874023403592</v>
      </c>
    </row>
    <row r="855" spans="1:9" ht="28.5">
      <c r="A855" s="124" t="s">
        <v>952</v>
      </c>
      <c r="B855" s="162"/>
      <c r="C855" s="119" t="s">
        <v>980</v>
      </c>
      <c r="D855" s="119" t="s">
        <v>859</v>
      </c>
      <c r="E855" s="119" t="s">
        <v>1286</v>
      </c>
      <c r="F855" s="114"/>
      <c r="G855" s="126">
        <f>SUM(G856:G858)</f>
        <v>43198.49999999999</v>
      </c>
      <c r="H855" s="126">
        <f>SUM(H856:H858)</f>
        <v>43077</v>
      </c>
      <c r="I855" s="326">
        <f t="shared" si="27"/>
        <v>99.71874023403592</v>
      </c>
    </row>
    <row r="856" spans="1:9" ht="28.5">
      <c r="A856" s="124" t="s">
        <v>866</v>
      </c>
      <c r="B856" s="108"/>
      <c r="C856" s="119" t="s">
        <v>980</v>
      </c>
      <c r="D856" s="119" t="s">
        <v>859</v>
      </c>
      <c r="E856" s="119" t="s">
        <v>1286</v>
      </c>
      <c r="F856" s="110" t="s">
        <v>867</v>
      </c>
      <c r="G856" s="126">
        <v>37991.2</v>
      </c>
      <c r="H856" s="126">
        <v>37869.5</v>
      </c>
      <c r="I856" s="326">
        <f t="shared" si="27"/>
        <v>99.67966265872099</v>
      </c>
    </row>
    <row r="857" spans="1:9" ht="15">
      <c r="A857" s="124" t="s">
        <v>873</v>
      </c>
      <c r="B857" s="108"/>
      <c r="C857" s="119" t="s">
        <v>980</v>
      </c>
      <c r="D857" s="119" t="s">
        <v>859</v>
      </c>
      <c r="E857" s="119" t="s">
        <v>1286</v>
      </c>
      <c r="F857" s="110" t="s">
        <v>874</v>
      </c>
      <c r="G857" s="328">
        <v>4673.6</v>
      </c>
      <c r="H857" s="328">
        <v>4673.8</v>
      </c>
      <c r="I857" s="326">
        <f t="shared" si="27"/>
        <v>100.00427935638481</v>
      </c>
    </row>
    <row r="858" spans="1:9" ht="14.25" customHeight="1">
      <c r="A858" s="124" t="s">
        <v>912</v>
      </c>
      <c r="B858" s="108"/>
      <c r="C858" s="119" t="s">
        <v>980</v>
      </c>
      <c r="D858" s="119" t="s">
        <v>859</v>
      </c>
      <c r="E858" s="119" t="s">
        <v>1286</v>
      </c>
      <c r="F858" s="114" t="s">
        <v>913</v>
      </c>
      <c r="G858" s="126">
        <v>533.7</v>
      </c>
      <c r="H858" s="126">
        <v>533.7</v>
      </c>
      <c r="I858" s="326">
        <f t="shared" si="27"/>
        <v>100</v>
      </c>
    </row>
    <row r="859" spans="1:9" ht="42.75" hidden="1">
      <c r="A859" s="175" t="s">
        <v>1287</v>
      </c>
      <c r="B859" s="363"/>
      <c r="C859" s="119" t="s">
        <v>980</v>
      </c>
      <c r="D859" s="119" t="s">
        <v>859</v>
      </c>
      <c r="E859" s="119" t="s">
        <v>1288</v>
      </c>
      <c r="F859" s="122"/>
      <c r="G859" s="126">
        <f>SUM(G860)</f>
        <v>0</v>
      </c>
      <c r="H859" s="126">
        <f>SUM(H860)</f>
        <v>0</v>
      </c>
      <c r="I859" s="326" t="e">
        <f t="shared" si="27"/>
        <v>#DIV/0!</v>
      </c>
    </row>
    <row r="860" spans="1:9" ht="15" hidden="1">
      <c r="A860" s="175" t="s">
        <v>1248</v>
      </c>
      <c r="B860" s="363"/>
      <c r="C860" s="119" t="s">
        <v>980</v>
      </c>
      <c r="D860" s="119" t="s">
        <v>859</v>
      </c>
      <c r="E860" s="119" t="s">
        <v>1288</v>
      </c>
      <c r="F860" s="122" t="s">
        <v>1234</v>
      </c>
      <c r="G860" s="126"/>
      <c r="H860" s="126"/>
      <c r="I860" s="326" t="e">
        <f t="shared" si="27"/>
        <v>#DIV/0!</v>
      </c>
    </row>
    <row r="861" spans="1:9" ht="15" hidden="1">
      <c r="A861" s="175" t="s">
        <v>1289</v>
      </c>
      <c r="B861" s="363"/>
      <c r="C861" s="119" t="s">
        <v>980</v>
      </c>
      <c r="D861" s="119" t="s">
        <v>859</v>
      </c>
      <c r="E861" s="119" t="s">
        <v>1290</v>
      </c>
      <c r="F861" s="122"/>
      <c r="G861" s="126">
        <f>SUM(G864+G862)</f>
        <v>0</v>
      </c>
      <c r="H861" s="126">
        <f>SUM(H864+H862)</f>
        <v>0</v>
      </c>
      <c r="I861" s="326" t="e">
        <f t="shared" si="27"/>
        <v>#DIV/0!</v>
      </c>
    </row>
    <row r="862" spans="1:9" ht="15" hidden="1">
      <c r="A862" s="175" t="s">
        <v>1233</v>
      </c>
      <c r="B862" s="363"/>
      <c r="C862" s="119" t="s">
        <v>980</v>
      </c>
      <c r="D862" s="119" t="s">
        <v>859</v>
      </c>
      <c r="E862" s="119" t="s">
        <v>1290</v>
      </c>
      <c r="F862" s="122" t="s">
        <v>1234</v>
      </c>
      <c r="G862" s="126"/>
      <c r="H862" s="126"/>
      <c r="I862" s="326" t="e">
        <f t="shared" si="27"/>
        <v>#DIV/0!</v>
      </c>
    </row>
    <row r="863" spans="1:9" ht="28.5" hidden="1">
      <c r="A863" s="175" t="s">
        <v>1291</v>
      </c>
      <c r="B863" s="363"/>
      <c r="C863" s="119" t="s">
        <v>980</v>
      </c>
      <c r="D863" s="119" t="s">
        <v>859</v>
      </c>
      <c r="E863" s="119" t="s">
        <v>1292</v>
      </c>
      <c r="F863" s="122"/>
      <c r="G863" s="126">
        <f>SUM(G864)</f>
        <v>0</v>
      </c>
      <c r="H863" s="126">
        <f>SUM(H864)</f>
        <v>0</v>
      </c>
      <c r="I863" s="326" t="e">
        <f t="shared" si="27"/>
        <v>#DIV/0!</v>
      </c>
    </row>
    <row r="864" spans="1:9" ht="15" hidden="1">
      <c r="A864" s="175" t="s">
        <v>1233</v>
      </c>
      <c r="B864" s="363"/>
      <c r="C864" s="119" t="s">
        <v>980</v>
      </c>
      <c r="D864" s="119" t="s">
        <v>859</v>
      </c>
      <c r="E864" s="119" t="s">
        <v>1292</v>
      </c>
      <c r="F864" s="122" t="s">
        <v>1234</v>
      </c>
      <c r="G864" s="126"/>
      <c r="H864" s="126"/>
      <c r="I864" s="326" t="e">
        <f t="shared" si="27"/>
        <v>#DIV/0!</v>
      </c>
    </row>
    <row r="865" spans="1:9" ht="15" hidden="1">
      <c r="A865" s="175" t="s">
        <v>1091</v>
      </c>
      <c r="B865" s="162"/>
      <c r="C865" s="119" t="s">
        <v>980</v>
      </c>
      <c r="D865" s="119" t="s">
        <v>859</v>
      </c>
      <c r="E865" s="119" t="s">
        <v>975</v>
      </c>
      <c r="F865" s="114"/>
      <c r="G865" s="126">
        <f>SUM(G866)</f>
        <v>0</v>
      </c>
      <c r="H865" s="126">
        <f>SUM(H866)</f>
        <v>0</v>
      </c>
      <c r="I865" s="326" t="e">
        <f t="shared" si="27"/>
        <v>#DIV/0!</v>
      </c>
    </row>
    <row r="866" spans="1:9" ht="42.75" hidden="1">
      <c r="A866" s="124" t="s">
        <v>1293</v>
      </c>
      <c r="B866" s="162"/>
      <c r="C866" s="119" t="s">
        <v>980</v>
      </c>
      <c r="D866" s="119" t="s">
        <v>859</v>
      </c>
      <c r="E866" s="119" t="s">
        <v>1093</v>
      </c>
      <c r="F866" s="114"/>
      <c r="G866" s="126">
        <f>SUM(G867:G868)</f>
        <v>0</v>
      </c>
      <c r="H866" s="126">
        <f>SUM(H867:H868)</f>
        <v>0</v>
      </c>
      <c r="I866" s="326" t="e">
        <f t="shared" si="27"/>
        <v>#DIV/0!</v>
      </c>
    </row>
    <row r="867" spans="1:9" ht="15" hidden="1">
      <c r="A867" s="175" t="s">
        <v>1248</v>
      </c>
      <c r="B867" s="162"/>
      <c r="C867" s="119" t="s">
        <v>980</v>
      </c>
      <c r="D867" s="119" t="s">
        <v>859</v>
      </c>
      <c r="E867" s="119" t="s">
        <v>1093</v>
      </c>
      <c r="F867" s="114" t="s">
        <v>1234</v>
      </c>
      <c r="G867" s="126"/>
      <c r="H867" s="126"/>
      <c r="I867" s="326" t="e">
        <f t="shared" si="27"/>
        <v>#DIV/0!</v>
      </c>
    </row>
    <row r="868" spans="1:9" ht="15" hidden="1">
      <c r="A868" s="175" t="s">
        <v>1270</v>
      </c>
      <c r="B868" s="162"/>
      <c r="C868" s="119" t="s">
        <v>980</v>
      </c>
      <c r="D868" s="119" t="s">
        <v>859</v>
      </c>
      <c r="E868" s="119" t="s">
        <v>1093</v>
      </c>
      <c r="F868" s="114" t="s">
        <v>1203</v>
      </c>
      <c r="G868" s="126"/>
      <c r="H868" s="126"/>
      <c r="I868" s="326" t="e">
        <f t="shared" si="27"/>
        <v>#DIV/0!</v>
      </c>
    </row>
    <row r="869" spans="1:9" ht="14.25" customHeight="1">
      <c r="A869" s="329" t="s">
        <v>1294</v>
      </c>
      <c r="B869" s="162"/>
      <c r="C869" s="119" t="s">
        <v>980</v>
      </c>
      <c r="D869" s="119" t="s">
        <v>880</v>
      </c>
      <c r="E869" s="119"/>
      <c r="F869" s="114"/>
      <c r="G869" s="126">
        <f>SUM(G873+G878+G871)</f>
        <v>8152.5</v>
      </c>
      <c r="H869" s="126">
        <f>SUM(H873+H878+H871)</f>
        <v>8152.5</v>
      </c>
      <c r="I869" s="326">
        <f t="shared" si="27"/>
        <v>100</v>
      </c>
    </row>
    <row r="870" spans="1:9" ht="15" hidden="1">
      <c r="A870" s="124" t="s">
        <v>908</v>
      </c>
      <c r="B870" s="162"/>
      <c r="C870" s="119" t="s">
        <v>980</v>
      </c>
      <c r="D870" s="119" t="s">
        <v>880</v>
      </c>
      <c r="E870" s="119" t="s">
        <v>949</v>
      </c>
      <c r="F870" s="114"/>
      <c r="G870" s="126">
        <f>SUM(G871)</f>
        <v>0</v>
      </c>
      <c r="H870" s="126">
        <f>SUM(H871)</f>
        <v>0</v>
      </c>
      <c r="I870" s="326" t="e">
        <f t="shared" si="27"/>
        <v>#DIV/0!</v>
      </c>
    </row>
    <row r="871" spans="1:9" ht="15" hidden="1">
      <c r="A871" s="124" t="s">
        <v>910</v>
      </c>
      <c r="B871" s="162"/>
      <c r="C871" s="119" t="s">
        <v>980</v>
      </c>
      <c r="D871" s="119" t="s">
        <v>880</v>
      </c>
      <c r="E871" s="119" t="s">
        <v>1232</v>
      </c>
      <c r="F871" s="114"/>
      <c r="G871" s="126">
        <f>SUM(G872)</f>
        <v>0</v>
      </c>
      <c r="H871" s="126">
        <f>SUM(H872)</f>
        <v>0</v>
      </c>
      <c r="I871" s="326" t="e">
        <f t="shared" si="27"/>
        <v>#DIV/0!</v>
      </c>
    </row>
    <row r="872" spans="1:11" ht="28.5" hidden="1">
      <c r="A872" s="124" t="s">
        <v>1295</v>
      </c>
      <c r="B872" s="162"/>
      <c r="C872" s="119" t="s">
        <v>980</v>
      </c>
      <c r="D872" s="119" t="s">
        <v>880</v>
      </c>
      <c r="E872" s="119" t="s">
        <v>1232</v>
      </c>
      <c r="F872" s="114" t="s">
        <v>1296</v>
      </c>
      <c r="G872" s="126"/>
      <c r="H872" s="126"/>
      <c r="I872" s="326" t="e">
        <f t="shared" si="27"/>
        <v>#DIV/0!</v>
      </c>
      <c r="K872" s="327"/>
    </row>
    <row r="873" spans="1:9" ht="42.75">
      <c r="A873" s="329" t="s">
        <v>1260</v>
      </c>
      <c r="B873" s="162"/>
      <c r="C873" s="119" t="s">
        <v>980</v>
      </c>
      <c r="D873" s="119" t="s">
        <v>880</v>
      </c>
      <c r="E873" s="119" t="s">
        <v>1261</v>
      </c>
      <c r="F873" s="114"/>
      <c r="G873" s="126">
        <f>SUM(G874)</f>
        <v>6952.5</v>
      </c>
      <c r="H873" s="126">
        <f>SUM(H874)</f>
        <v>6952.5</v>
      </c>
      <c r="I873" s="326">
        <f t="shared" si="27"/>
        <v>100</v>
      </c>
    </row>
    <row r="874" spans="1:9" ht="28.5">
      <c r="A874" s="124" t="s">
        <v>952</v>
      </c>
      <c r="B874" s="162"/>
      <c r="C874" s="119" t="s">
        <v>980</v>
      </c>
      <c r="D874" s="119" t="s">
        <v>880</v>
      </c>
      <c r="E874" s="119" t="s">
        <v>1262</v>
      </c>
      <c r="F874" s="114"/>
      <c r="G874" s="126">
        <f>SUM(G875:G877)</f>
        <v>6952.5</v>
      </c>
      <c r="H874" s="126">
        <f>SUM(H875:H877)</f>
        <v>6952.5</v>
      </c>
      <c r="I874" s="326">
        <f t="shared" si="27"/>
        <v>100</v>
      </c>
    </row>
    <row r="875" spans="1:9" ht="28.5">
      <c r="A875" s="124" t="s">
        <v>866</v>
      </c>
      <c r="B875" s="363"/>
      <c r="C875" s="119" t="s">
        <v>980</v>
      </c>
      <c r="D875" s="119" t="s">
        <v>880</v>
      </c>
      <c r="E875" s="119" t="s">
        <v>1262</v>
      </c>
      <c r="F875" s="122" t="s">
        <v>867</v>
      </c>
      <c r="G875" s="126">
        <v>6338.1</v>
      </c>
      <c r="H875" s="126">
        <v>6338.1</v>
      </c>
      <c r="I875" s="326">
        <f t="shared" si="27"/>
        <v>100</v>
      </c>
    </row>
    <row r="876" spans="1:9" ht="15">
      <c r="A876" s="124" t="s">
        <v>873</v>
      </c>
      <c r="B876" s="363"/>
      <c r="C876" s="119" t="s">
        <v>980</v>
      </c>
      <c r="D876" s="119" t="s">
        <v>880</v>
      </c>
      <c r="E876" s="119" t="s">
        <v>1262</v>
      </c>
      <c r="F876" s="122" t="s">
        <v>874</v>
      </c>
      <c r="G876" s="126">
        <v>610</v>
      </c>
      <c r="H876" s="126">
        <v>610</v>
      </c>
      <c r="I876" s="326">
        <f t="shared" si="27"/>
        <v>100</v>
      </c>
    </row>
    <row r="877" spans="1:9" ht="15">
      <c r="A877" s="124" t="s">
        <v>912</v>
      </c>
      <c r="B877" s="363"/>
      <c r="C877" s="119" t="s">
        <v>980</v>
      </c>
      <c r="D877" s="119" t="s">
        <v>880</v>
      </c>
      <c r="E877" s="119" t="s">
        <v>1262</v>
      </c>
      <c r="F877" s="122" t="s">
        <v>913</v>
      </c>
      <c r="G877" s="126">
        <v>4.4</v>
      </c>
      <c r="H877" s="126">
        <v>4.4</v>
      </c>
      <c r="I877" s="326">
        <f t="shared" si="27"/>
        <v>100</v>
      </c>
    </row>
    <row r="878" spans="1:9" ht="15">
      <c r="A878" s="175" t="s">
        <v>1115</v>
      </c>
      <c r="B878" s="162"/>
      <c r="C878" s="119" t="s">
        <v>980</v>
      </c>
      <c r="D878" s="119" t="s">
        <v>880</v>
      </c>
      <c r="E878" s="119" t="s">
        <v>975</v>
      </c>
      <c r="F878" s="114"/>
      <c r="G878" s="126">
        <f>SUM(G881)+G884+G879</f>
        <v>1200</v>
      </c>
      <c r="H878" s="126">
        <f>SUM(H881)+H884+H879</f>
        <v>1200</v>
      </c>
      <c r="I878" s="326">
        <f t="shared" si="27"/>
        <v>100</v>
      </c>
    </row>
    <row r="879" spans="1:9" ht="42.75" hidden="1">
      <c r="A879" s="124" t="s">
        <v>1293</v>
      </c>
      <c r="B879" s="162"/>
      <c r="C879" s="119" t="s">
        <v>980</v>
      </c>
      <c r="D879" s="119" t="s">
        <v>880</v>
      </c>
      <c r="E879" s="119" t="s">
        <v>1093</v>
      </c>
      <c r="F879" s="114"/>
      <c r="G879" s="126">
        <f>SUM(G880)</f>
        <v>0</v>
      </c>
      <c r="H879" s="126">
        <f>SUM(H880)</f>
        <v>0</v>
      </c>
      <c r="I879" s="326" t="e">
        <f t="shared" si="27"/>
        <v>#DIV/0!</v>
      </c>
    </row>
    <row r="880" spans="1:9" ht="15" hidden="1">
      <c r="A880" s="175" t="s">
        <v>1248</v>
      </c>
      <c r="B880" s="162"/>
      <c r="C880" s="119" t="s">
        <v>980</v>
      </c>
      <c r="D880" s="119" t="s">
        <v>880</v>
      </c>
      <c r="E880" s="119" t="s">
        <v>1093</v>
      </c>
      <c r="F880" s="114" t="s">
        <v>1234</v>
      </c>
      <c r="G880" s="126"/>
      <c r="H880" s="126"/>
      <c r="I880" s="326" t="e">
        <f t="shared" si="27"/>
        <v>#DIV/0!</v>
      </c>
    </row>
    <row r="881" spans="1:9" ht="28.5" hidden="1">
      <c r="A881" s="124" t="s">
        <v>1297</v>
      </c>
      <c r="B881" s="162"/>
      <c r="C881" s="119" t="s">
        <v>980</v>
      </c>
      <c r="D881" s="119" t="s">
        <v>880</v>
      </c>
      <c r="E881" s="119" t="s">
        <v>1298</v>
      </c>
      <c r="F881" s="114"/>
      <c r="G881" s="126">
        <f>SUM(G882:G883)</f>
        <v>0</v>
      </c>
      <c r="H881" s="126">
        <f>SUM(H882:H883)</f>
        <v>0</v>
      </c>
      <c r="I881" s="326" t="e">
        <f t="shared" si="27"/>
        <v>#DIV/0!</v>
      </c>
    </row>
    <row r="882" spans="1:9" ht="42.75" hidden="1">
      <c r="A882" s="175" t="s">
        <v>1299</v>
      </c>
      <c r="B882" s="162"/>
      <c r="C882" s="119" t="s">
        <v>980</v>
      </c>
      <c r="D882" s="119" t="s">
        <v>880</v>
      </c>
      <c r="E882" s="119" t="s">
        <v>1298</v>
      </c>
      <c r="F882" s="114" t="s">
        <v>1296</v>
      </c>
      <c r="G882" s="126"/>
      <c r="H882" s="126"/>
      <c r="I882" s="326" t="e">
        <f t="shared" si="27"/>
        <v>#DIV/0!</v>
      </c>
    </row>
    <row r="883" spans="1:9" ht="15" hidden="1">
      <c r="A883" s="124" t="s">
        <v>936</v>
      </c>
      <c r="B883" s="162"/>
      <c r="C883" s="119" t="s">
        <v>980</v>
      </c>
      <c r="D883" s="119" t="s">
        <v>880</v>
      </c>
      <c r="E883" s="119" t="s">
        <v>1298</v>
      </c>
      <c r="F883" s="114" t="s">
        <v>1203</v>
      </c>
      <c r="G883" s="126"/>
      <c r="H883" s="126"/>
      <c r="I883" s="326" t="e">
        <f t="shared" si="27"/>
        <v>#DIV/0!</v>
      </c>
    </row>
    <row r="884" spans="1:9" ht="15">
      <c r="A884" s="124" t="s">
        <v>1300</v>
      </c>
      <c r="B884" s="162"/>
      <c r="C884" s="119" t="s">
        <v>980</v>
      </c>
      <c r="D884" s="119" t="s">
        <v>880</v>
      </c>
      <c r="E884" s="119" t="s">
        <v>1301</v>
      </c>
      <c r="F884" s="114"/>
      <c r="G884" s="126">
        <f>SUM(G885:G887)</f>
        <v>1200</v>
      </c>
      <c r="H884" s="126">
        <f>SUM(H885:H887)</f>
        <v>1200</v>
      </c>
      <c r="I884" s="326">
        <f t="shared" si="27"/>
        <v>100</v>
      </c>
    </row>
    <row r="885" spans="1:9" ht="28.5">
      <c r="A885" s="124" t="s">
        <v>866</v>
      </c>
      <c r="B885" s="162"/>
      <c r="C885" s="119" t="s">
        <v>980</v>
      </c>
      <c r="D885" s="119" t="s">
        <v>880</v>
      </c>
      <c r="E885" s="119" t="s">
        <v>1301</v>
      </c>
      <c r="F885" s="114" t="s">
        <v>867</v>
      </c>
      <c r="G885" s="126">
        <v>200</v>
      </c>
      <c r="H885" s="126">
        <v>200</v>
      </c>
      <c r="I885" s="326">
        <f t="shared" si="27"/>
        <v>100</v>
      </c>
    </row>
    <row r="886" spans="1:9" ht="15">
      <c r="A886" s="124" t="s">
        <v>873</v>
      </c>
      <c r="B886" s="162"/>
      <c r="C886" s="119" t="s">
        <v>980</v>
      </c>
      <c r="D886" s="119" t="s">
        <v>880</v>
      </c>
      <c r="E886" s="119" t="s">
        <v>1301</v>
      </c>
      <c r="F886" s="114" t="s">
        <v>874</v>
      </c>
      <c r="G886" s="126">
        <v>1000</v>
      </c>
      <c r="H886" s="126">
        <v>1000</v>
      </c>
      <c r="I886" s="326">
        <f t="shared" si="27"/>
        <v>100</v>
      </c>
    </row>
    <row r="887" spans="1:9" ht="15" hidden="1">
      <c r="A887" s="124" t="s">
        <v>912</v>
      </c>
      <c r="B887" s="162"/>
      <c r="C887" s="119" t="s">
        <v>980</v>
      </c>
      <c r="D887" s="119" t="s">
        <v>880</v>
      </c>
      <c r="E887" s="119" t="s">
        <v>1301</v>
      </c>
      <c r="F887" s="114" t="s">
        <v>913</v>
      </c>
      <c r="G887" s="126"/>
      <c r="H887" s="126"/>
      <c r="I887" s="326" t="e">
        <f t="shared" si="27"/>
        <v>#DIV/0!</v>
      </c>
    </row>
    <row r="888" spans="1:9" ht="15" hidden="1">
      <c r="A888" s="124" t="s">
        <v>936</v>
      </c>
      <c r="B888" s="162"/>
      <c r="C888" s="119" t="s">
        <v>980</v>
      </c>
      <c r="D888" s="119" t="s">
        <v>880</v>
      </c>
      <c r="E888" s="119" t="s">
        <v>1301</v>
      </c>
      <c r="F888" s="114" t="s">
        <v>1203</v>
      </c>
      <c r="G888" s="126"/>
      <c r="H888" s="126"/>
      <c r="I888" s="326" t="e">
        <f t="shared" si="27"/>
        <v>#DIV/0!</v>
      </c>
    </row>
    <row r="889" spans="1:9" ht="15">
      <c r="A889" s="333" t="s">
        <v>1555</v>
      </c>
      <c r="B889" s="162" t="s">
        <v>1556</v>
      </c>
      <c r="C889" s="119"/>
      <c r="D889" s="119"/>
      <c r="E889" s="119"/>
      <c r="F889" s="114"/>
      <c r="G889" s="331">
        <f>SUM(G895)+G890</f>
        <v>71337.4</v>
      </c>
      <c r="H889" s="331">
        <f>SUM(H895)+H890</f>
        <v>71068.3</v>
      </c>
      <c r="I889" s="332">
        <f t="shared" si="27"/>
        <v>99.62277851449592</v>
      </c>
    </row>
    <row r="890" spans="1:9" ht="15">
      <c r="A890" s="124" t="s">
        <v>1153</v>
      </c>
      <c r="B890" s="162"/>
      <c r="C890" s="159" t="s">
        <v>902</v>
      </c>
      <c r="D890" s="119"/>
      <c r="E890" s="119"/>
      <c r="F890" s="114"/>
      <c r="G890" s="126">
        <f aca="true" t="shared" si="28" ref="G890:H893">SUM(G891)</f>
        <v>41.5</v>
      </c>
      <c r="H890" s="126">
        <f t="shared" si="28"/>
        <v>41.5</v>
      </c>
      <c r="I890" s="326">
        <f t="shared" si="27"/>
        <v>100</v>
      </c>
    </row>
    <row r="891" spans="1:9" ht="15">
      <c r="A891" s="175" t="s">
        <v>1231</v>
      </c>
      <c r="B891" s="158"/>
      <c r="C891" s="159" t="s">
        <v>902</v>
      </c>
      <c r="D891" s="159" t="s">
        <v>902</v>
      </c>
      <c r="E891" s="119"/>
      <c r="F891" s="114"/>
      <c r="G891" s="126">
        <f t="shared" si="28"/>
        <v>41.5</v>
      </c>
      <c r="H891" s="126">
        <f t="shared" si="28"/>
        <v>41.5</v>
      </c>
      <c r="I891" s="326">
        <f t="shared" si="27"/>
        <v>100</v>
      </c>
    </row>
    <row r="892" spans="1:9" ht="15">
      <c r="A892" s="175" t="s">
        <v>1175</v>
      </c>
      <c r="B892" s="364"/>
      <c r="C892" s="159" t="s">
        <v>902</v>
      </c>
      <c r="D892" s="159" t="s">
        <v>902</v>
      </c>
      <c r="E892" s="159" t="s">
        <v>975</v>
      </c>
      <c r="F892" s="114"/>
      <c r="G892" s="126">
        <f t="shared" si="28"/>
        <v>41.5</v>
      </c>
      <c r="H892" s="126">
        <f t="shared" si="28"/>
        <v>41.5</v>
      </c>
      <c r="I892" s="326">
        <f t="shared" si="27"/>
        <v>100</v>
      </c>
    </row>
    <row r="893" spans="1:9" ht="15">
      <c r="A893" s="373" t="s">
        <v>1257</v>
      </c>
      <c r="B893" s="364"/>
      <c r="C893" s="159" t="s">
        <v>902</v>
      </c>
      <c r="D893" s="159" t="s">
        <v>902</v>
      </c>
      <c r="E893" s="159" t="s">
        <v>1258</v>
      </c>
      <c r="F893" s="114"/>
      <c r="G893" s="126">
        <f t="shared" si="28"/>
        <v>41.5</v>
      </c>
      <c r="H893" s="126">
        <f t="shared" si="28"/>
        <v>41.5</v>
      </c>
      <c r="I893" s="326">
        <f t="shared" si="27"/>
        <v>100</v>
      </c>
    </row>
    <row r="894" spans="1:9" ht="28.5">
      <c r="A894" s="175" t="s">
        <v>1174</v>
      </c>
      <c r="B894" s="162"/>
      <c r="C894" s="159" t="s">
        <v>902</v>
      </c>
      <c r="D894" s="159" t="s">
        <v>902</v>
      </c>
      <c r="E894" s="159" t="s">
        <v>1258</v>
      </c>
      <c r="F894" s="114" t="s">
        <v>935</v>
      </c>
      <c r="G894" s="126">
        <v>41.5</v>
      </c>
      <c r="H894" s="126">
        <v>41.5</v>
      </c>
      <c r="I894" s="326">
        <f t="shared" si="27"/>
        <v>100</v>
      </c>
    </row>
    <row r="895" spans="1:9" ht="15">
      <c r="A895" s="124" t="s">
        <v>1302</v>
      </c>
      <c r="B895" s="108"/>
      <c r="C895" s="119" t="s">
        <v>947</v>
      </c>
      <c r="D895" s="119"/>
      <c r="E895" s="119"/>
      <c r="F895" s="114"/>
      <c r="G895" s="126">
        <f>SUM(G896+G913+G943+G954)+G938</f>
        <v>71295.9</v>
      </c>
      <c r="H895" s="126">
        <f>SUM(H896+H913+H943+H954)+H938</f>
        <v>71026.8</v>
      </c>
      <c r="I895" s="326">
        <f t="shared" si="27"/>
        <v>99.62255894097697</v>
      </c>
    </row>
    <row r="896" spans="1:9" ht="21" customHeight="1">
      <c r="A896" s="124" t="s">
        <v>1303</v>
      </c>
      <c r="B896" s="108"/>
      <c r="C896" s="119" t="s">
        <v>947</v>
      </c>
      <c r="D896" s="119" t="s">
        <v>859</v>
      </c>
      <c r="E896" s="119"/>
      <c r="F896" s="114"/>
      <c r="G896" s="126">
        <f>SUM(G901)+G897+G899</f>
        <v>9184.7</v>
      </c>
      <c r="H896" s="126">
        <f>SUM(H901)+H897+H899+H911</f>
        <v>9091.7</v>
      </c>
      <c r="I896" s="326">
        <f t="shared" si="27"/>
        <v>98.98744651431186</v>
      </c>
    </row>
    <row r="897" spans="1:9" ht="15">
      <c r="A897" s="124" t="s">
        <v>910</v>
      </c>
      <c r="B897" s="108"/>
      <c r="C897" s="119" t="s">
        <v>947</v>
      </c>
      <c r="D897" s="119" t="s">
        <v>859</v>
      </c>
      <c r="E897" s="109" t="s">
        <v>911</v>
      </c>
      <c r="F897" s="114"/>
      <c r="G897" s="126">
        <f>SUM(G898)</f>
        <v>930.2</v>
      </c>
      <c r="H897" s="126">
        <f>SUM(H898)</f>
        <v>930.1</v>
      </c>
      <c r="I897" s="326">
        <f t="shared" si="27"/>
        <v>99.98924962373682</v>
      </c>
    </row>
    <row r="898" spans="1:9" ht="27.75" customHeight="1">
      <c r="A898" s="175" t="s">
        <v>1174</v>
      </c>
      <c r="B898" s="108"/>
      <c r="C898" s="119" t="s">
        <v>947</v>
      </c>
      <c r="D898" s="119" t="s">
        <v>859</v>
      </c>
      <c r="E898" s="109" t="s">
        <v>911</v>
      </c>
      <c r="F898" s="114" t="s">
        <v>935</v>
      </c>
      <c r="G898" s="126">
        <v>930.2</v>
      </c>
      <c r="H898" s="126">
        <v>930.1</v>
      </c>
      <c r="I898" s="326">
        <f t="shared" si="27"/>
        <v>99.98924962373682</v>
      </c>
    </row>
    <row r="899" spans="1:9" ht="27.75" customHeight="1">
      <c r="A899" s="151" t="s">
        <v>950</v>
      </c>
      <c r="B899" s="130"/>
      <c r="C899" s="119" t="s">
        <v>947</v>
      </c>
      <c r="D899" s="119" t="s">
        <v>859</v>
      </c>
      <c r="E899" s="131" t="s">
        <v>951</v>
      </c>
      <c r="F899" s="135"/>
      <c r="G899" s="153">
        <f>SUM(G900)</f>
        <v>836.9</v>
      </c>
      <c r="H899" s="153">
        <f>SUM(H900)</f>
        <v>0</v>
      </c>
      <c r="I899" s="326">
        <f t="shared" si="27"/>
        <v>0</v>
      </c>
    </row>
    <row r="900" spans="1:9" ht="27.75" customHeight="1">
      <c r="A900" s="175" t="s">
        <v>1174</v>
      </c>
      <c r="B900" s="130"/>
      <c r="C900" s="119" t="s">
        <v>947</v>
      </c>
      <c r="D900" s="119" t="s">
        <v>859</v>
      </c>
      <c r="E900" s="131" t="s">
        <v>951</v>
      </c>
      <c r="F900" s="135" t="s">
        <v>935</v>
      </c>
      <c r="G900" s="153">
        <v>836.9</v>
      </c>
      <c r="H900" s="153"/>
      <c r="I900" s="326">
        <f t="shared" si="27"/>
        <v>0</v>
      </c>
    </row>
    <row r="901" spans="1:9" ht="15">
      <c r="A901" s="124" t="s">
        <v>1304</v>
      </c>
      <c r="B901" s="108"/>
      <c r="C901" s="119" t="s">
        <v>947</v>
      </c>
      <c r="D901" s="119" t="s">
        <v>859</v>
      </c>
      <c r="E901" s="119" t="s">
        <v>1305</v>
      </c>
      <c r="F901" s="114"/>
      <c r="G901" s="328">
        <f>SUM(G902)</f>
        <v>7417.6</v>
      </c>
      <c r="H901" s="328">
        <f>SUM(H902)</f>
        <v>7417.6</v>
      </c>
      <c r="I901" s="326">
        <f t="shared" si="27"/>
        <v>100</v>
      </c>
    </row>
    <row r="902" spans="1:9" ht="15">
      <c r="A902" s="124" t="s">
        <v>1267</v>
      </c>
      <c r="B902" s="162"/>
      <c r="C902" s="119" t="s">
        <v>947</v>
      </c>
      <c r="D902" s="119" t="s">
        <v>859</v>
      </c>
      <c r="E902" s="119" t="s">
        <v>1306</v>
      </c>
      <c r="F902" s="114"/>
      <c r="G902" s="126">
        <f>SUM(G910)+G903</f>
        <v>7417.6</v>
      </c>
      <c r="H902" s="126">
        <f>SUM(H910)+H903</f>
        <v>7417.6</v>
      </c>
      <c r="I902" s="326">
        <f t="shared" si="27"/>
        <v>100</v>
      </c>
    </row>
    <row r="903" spans="1:9" ht="15" hidden="1">
      <c r="A903" s="175" t="s">
        <v>936</v>
      </c>
      <c r="B903" s="162"/>
      <c r="C903" s="119" t="s">
        <v>947</v>
      </c>
      <c r="D903" s="119" t="s">
        <v>859</v>
      </c>
      <c r="E903" s="119" t="s">
        <v>1307</v>
      </c>
      <c r="F903" s="114"/>
      <c r="G903" s="126">
        <f>SUM(G905+G907)</f>
        <v>0</v>
      </c>
      <c r="H903" s="126">
        <f>SUM(H905+H907)</f>
        <v>0</v>
      </c>
      <c r="I903" s="326" t="e">
        <f t="shared" si="27"/>
        <v>#DIV/0!</v>
      </c>
    </row>
    <row r="904" spans="1:9" ht="15" hidden="1">
      <c r="A904" s="175" t="s">
        <v>1270</v>
      </c>
      <c r="B904" s="162"/>
      <c r="C904" s="119" t="s">
        <v>947</v>
      </c>
      <c r="D904" s="119" t="s">
        <v>859</v>
      </c>
      <c r="E904" s="119" t="s">
        <v>1307</v>
      </c>
      <c r="F904" s="114" t="s">
        <v>1203</v>
      </c>
      <c r="G904" s="126"/>
      <c r="H904" s="126"/>
      <c r="I904" s="326" t="e">
        <f t="shared" si="27"/>
        <v>#DIV/0!</v>
      </c>
    </row>
    <row r="905" spans="1:9" ht="28.5" hidden="1">
      <c r="A905" s="175" t="s">
        <v>1164</v>
      </c>
      <c r="B905" s="162"/>
      <c r="C905" s="119" t="s">
        <v>947</v>
      </c>
      <c r="D905" s="119" t="s">
        <v>859</v>
      </c>
      <c r="E905" s="119" t="s">
        <v>1308</v>
      </c>
      <c r="F905" s="114"/>
      <c r="G905" s="126">
        <f>SUM(G906)</f>
        <v>0</v>
      </c>
      <c r="H905" s="126">
        <f>SUM(H906)</f>
        <v>0</v>
      </c>
      <c r="I905" s="326" t="e">
        <f t="shared" si="27"/>
        <v>#DIV/0!</v>
      </c>
    </row>
    <row r="906" spans="1:9" ht="15" hidden="1">
      <c r="A906" s="175" t="s">
        <v>1270</v>
      </c>
      <c r="B906" s="162"/>
      <c r="C906" s="119" t="s">
        <v>947</v>
      </c>
      <c r="D906" s="119" t="s">
        <v>859</v>
      </c>
      <c r="E906" s="119" t="s">
        <v>1308</v>
      </c>
      <c r="F906" s="114" t="s">
        <v>1203</v>
      </c>
      <c r="G906" s="126"/>
      <c r="H906" s="126"/>
      <c r="I906" s="326" t="e">
        <f t="shared" si="27"/>
        <v>#DIV/0!</v>
      </c>
    </row>
    <row r="907" spans="1:9" ht="15" hidden="1">
      <c r="A907" s="124" t="s">
        <v>1189</v>
      </c>
      <c r="B907" s="162"/>
      <c r="C907" s="119" t="s">
        <v>947</v>
      </c>
      <c r="D907" s="119" t="s">
        <v>859</v>
      </c>
      <c r="E907" s="119" t="s">
        <v>1309</v>
      </c>
      <c r="F907" s="114"/>
      <c r="G907" s="126">
        <f>SUM(G908)</f>
        <v>0</v>
      </c>
      <c r="H907" s="126">
        <f>SUM(H908)</f>
        <v>0</v>
      </c>
      <c r="I907" s="326" t="e">
        <f t="shared" si="27"/>
        <v>#DIV/0!</v>
      </c>
    </row>
    <row r="908" spans="1:9" ht="15" hidden="1">
      <c r="A908" s="124" t="s">
        <v>936</v>
      </c>
      <c r="B908" s="162"/>
      <c r="C908" s="119" t="s">
        <v>947</v>
      </c>
      <c r="D908" s="119" t="s">
        <v>859</v>
      </c>
      <c r="E908" s="119" t="s">
        <v>1309</v>
      </c>
      <c r="F908" s="114" t="s">
        <v>1203</v>
      </c>
      <c r="G908" s="126"/>
      <c r="H908" s="126"/>
      <c r="I908" s="326" t="e">
        <f aca="true" t="shared" si="29" ref="I908:I965">SUM(H908/G908*100)</f>
        <v>#DIV/0!</v>
      </c>
    </row>
    <row r="909" spans="1:9" ht="28.5">
      <c r="A909" s="124" t="s">
        <v>1310</v>
      </c>
      <c r="B909" s="162"/>
      <c r="C909" s="119" t="s">
        <v>947</v>
      </c>
      <c r="D909" s="119" t="s">
        <v>859</v>
      </c>
      <c r="E909" s="119" t="s">
        <v>1311</v>
      </c>
      <c r="F909" s="114"/>
      <c r="G909" s="126">
        <f>SUM(G910)</f>
        <v>7417.6</v>
      </c>
      <c r="H909" s="126">
        <f>SUM(H910)</f>
        <v>7417.6</v>
      </c>
      <c r="I909" s="326">
        <f t="shared" si="29"/>
        <v>100</v>
      </c>
    </row>
    <row r="910" spans="1:9" ht="28.5">
      <c r="A910" s="175" t="s">
        <v>1174</v>
      </c>
      <c r="B910" s="363"/>
      <c r="C910" s="119" t="s">
        <v>947</v>
      </c>
      <c r="D910" s="119" t="s">
        <v>859</v>
      </c>
      <c r="E910" s="119" t="s">
        <v>1311</v>
      </c>
      <c r="F910" s="122" t="s">
        <v>935</v>
      </c>
      <c r="G910" s="126">
        <v>7417.6</v>
      </c>
      <c r="H910" s="126">
        <v>7417.6</v>
      </c>
      <c r="I910" s="326">
        <f t="shared" si="29"/>
        <v>100</v>
      </c>
    </row>
    <row r="911" spans="1:9" ht="93.75" customHeight="1">
      <c r="A911" s="253" t="s">
        <v>1312</v>
      </c>
      <c r="B911" s="363"/>
      <c r="C911" s="119" t="s">
        <v>947</v>
      </c>
      <c r="D911" s="119" t="s">
        <v>859</v>
      </c>
      <c r="E911" s="119" t="s">
        <v>1313</v>
      </c>
      <c r="F911" s="122"/>
      <c r="G911" s="126">
        <f>SUM(G912)</f>
        <v>0</v>
      </c>
      <c r="H911" s="126">
        <f>SUM(H912)</f>
        <v>744</v>
      </c>
      <c r="I911" s="326"/>
    </row>
    <row r="912" spans="1:9" ht="28.5">
      <c r="A912" s="175" t="s">
        <v>1174</v>
      </c>
      <c r="B912" s="363"/>
      <c r="C912" s="119" t="s">
        <v>947</v>
      </c>
      <c r="D912" s="119" t="s">
        <v>859</v>
      </c>
      <c r="E912" s="119" t="s">
        <v>1313</v>
      </c>
      <c r="F912" s="122" t="s">
        <v>935</v>
      </c>
      <c r="G912" s="126"/>
      <c r="H912" s="126">
        <v>744</v>
      </c>
      <c r="I912" s="326"/>
    </row>
    <row r="913" spans="1:9" ht="15">
      <c r="A913" s="124" t="s">
        <v>1314</v>
      </c>
      <c r="B913" s="108"/>
      <c r="C913" s="119" t="s">
        <v>947</v>
      </c>
      <c r="D913" s="119" t="s">
        <v>861</v>
      </c>
      <c r="E913" s="119"/>
      <c r="F913" s="114"/>
      <c r="G913" s="126">
        <f>SUM(G916+G925)+G914</f>
        <v>22951.699999999997</v>
      </c>
      <c r="H913" s="126">
        <f>SUM(H916+H925)+H914+H936</f>
        <v>22937.299999999996</v>
      </c>
      <c r="I913" s="326">
        <f t="shared" si="29"/>
        <v>99.93725954940156</v>
      </c>
    </row>
    <row r="914" spans="1:9" ht="28.5">
      <c r="A914" s="151" t="s">
        <v>950</v>
      </c>
      <c r="B914" s="130"/>
      <c r="C914" s="119" t="s">
        <v>947</v>
      </c>
      <c r="D914" s="119" t="s">
        <v>861</v>
      </c>
      <c r="E914" s="131" t="s">
        <v>951</v>
      </c>
      <c r="F914" s="135"/>
      <c r="G914" s="153">
        <f>SUM(G915)</f>
        <v>247</v>
      </c>
      <c r="H914" s="153">
        <f>SUM(H915)</f>
        <v>0</v>
      </c>
      <c r="I914" s="326">
        <f t="shared" si="29"/>
        <v>0</v>
      </c>
    </row>
    <row r="915" spans="1:9" ht="28.5">
      <c r="A915" s="175" t="s">
        <v>1174</v>
      </c>
      <c r="B915" s="130"/>
      <c r="C915" s="119" t="s">
        <v>947</v>
      </c>
      <c r="D915" s="119" t="s">
        <v>861</v>
      </c>
      <c r="E915" s="131" t="s">
        <v>951</v>
      </c>
      <c r="F915" s="135" t="s">
        <v>935</v>
      </c>
      <c r="G915" s="153">
        <v>247</v>
      </c>
      <c r="H915" s="153"/>
      <c r="I915" s="326">
        <f t="shared" si="29"/>
        <v>0</v>
      </c>
    </row>
    <row r="916" spans="1:9" ht="15">
      <c r="A916" s="124" t="s">
        <v>1304</v>
      </c>
      <c r="B916" s="108"/>
      <c r="C916" s="119" t="s">
        <v>947</v>
      </c>
      <c r="D916" s="119" t="s">
        <v>861</v>
      </c>
      <c r="E916" s="119" t="s">
        <v>1305</v>
      </c>
      <c r="F916" s="114"/>
      <c r="G916" s="126">
        <f>SUM(G917)</f>
        <v>10009.3</v>
      </c>
      <c r="H916" s="126">
        <f>SUM(H917)</f>
        <v>10009.3</v>
      </c>
      <c r="I916" s="326">
        <f t="shared" si="29"/>
        <v>100</v>
      </c>
    </row>
    <row r="917" spans="1:9" ht="15">
      <c r="A917" s="124" t="s">
        <v>1267</v>
      </c>
      <c r="B917" s="162"/>
      <c r="C917" s="119" t="s">
        <v>947</v>
      </c>
      <c r="D917" s="119" t="s">
        <v>861</v>
      </c>
      <c r="E917" s="119" t="s">
        <v>1306</v>
      </c>
      <c r="F917" s="114"/>
      <c r="G917" s="126">
        <f>SUM(G918+G923)</f>
        <v>10009.3</v>
      </c>
      <c r="H917" s="126">
        <f>SUM(H918+H923)</f>
        <v>10009.3</v>
      </c>
      <c r="I917" s="326">
        <f t="shared" si="29"/>
        <v>100</v>
      </c>
    </row>
    <row r="918" spans="1:9" ht="15" hidden="1">
      <c r="A918" s="175" t="s">
        <v>936</v>
      </c>
      <c r="B918" s="162"/>
      <c r="C918" s="119" t="s">
        <v>947</v>
      </c>
      <c r="D918" s="119" t="s">
        <v>861</v>
      </c>
      <c r="E918" s="119" t="s">
        <v>1307</v>
      </c>
      <c r="F918" s="114"/>
      <c r="G918" s="126">
        <f>SUM(G921)+G919</f>
        <v>0</v>
      </c>
      <c r="H918" s="126">
        <f>SUM(H921)+H919</f>
        <v>0</v>
      </c>
      <c r="I918" s="326" t="e">
        <f t="shared" si="29"/>
        <v>#DIV/0!</v>
      </c>
    </row>
    <row r="919" spans="1:9" ht="28.5" hidden="1">
      <c r="A919" s="175" t="s">
        <v>1164</v>
      </c>
      <c r="B919" s="162"/>
      <c r="C919" s="119" t="s">
        <v>947</v>
      </c>
      <c r="D919" s="119" t="s">
        <v>861</v>
      </c>
      <c r="E919" s="119" t="s">
        <v>1308</v>
      </c>
      <c r="F919" s="114"/>
      <c r="G919" s="126">
        <f>SUM(G920)</f>
        <v>0</v>
      </c>
      <c r="H919" s="126">
        <f>SUM(H920)</f>
        <v>0</v>
      </c>
      <c r="I919" s="326" t="e">
        <f t="shared" si="29"/>
        <v>#DIV/0!</v>
      </c>
    </row>
    <row r="920" spans="1:9" ht="15" hidden="1">
      <c r="A920" s="175" t="s">
        <v>1270</v>
      </c>
      <c r="B920" s="162"/>
      <c r="C920" s="119" t="s">
        <v>947</v>
      </c>
      <c r="D920" s="119" t="s">
        <v>861</v>
      </c>
      <c r="E920" s="119" t="s">
        <v>1308</v>
      </c>
      <c r="F920" s="114" t="s">
        <v>1203</v>
      </c>
      <c r="G920" s="126"/>
      <c r="H920" s="126"/>
      <c r="I920" s="326" t="e">
        <f t="shared" si="29"/>
        <v>#DIV/0!</v>
      </c>
    </row>
    <row r="921" spans="1:9" ht="15" hidden="1">
      <c r="A921" s="124" t="s">
        <v>1189</v>
      </c>
      <c r="B921" s="162"/>
      <c r="C921" s="119" t="s">
        <v>947</v>
      </c>
      <c r="D921" s="119" t="s">
        <v>861</v>
      </c>
      <c r="E921" s="119" t="s">
        <v>1309</v>
      </c>
      <c r="F921" s="114"/>
      <c r="G921" s="126">
        <f>SUM(G922)</f>
        <v>0</v>
      </c>
      <c r="H921" s="126">
        <f>SUM(H922)</f>
        <v>0</v>
      </c>
      <c r="I921" s="326" t="e">
        <f t="shared" si="29"/>
        <v>#DIV/0!</v>
      </c>
    </row>
    <row r="922" spans="1:9" ht="15" hidden="1">
      <c r="A922" s="175" t="s">
        <v>1270</v>
      </c>
      <c r="B922" s="162"/>
      <c r="C922" s="119" t="s">
        <v>947</v>
      </c>
      <c r="D922" s="119" t="s">
        <v>861</v>
      </c>
      <c r="E922" s="119" t="s">
        <v>1309</v>
      </c>
      <c r="F922" s="114" t="s">
        <v>1203</v>
      </c>
      <c r="G922" s="126"/>
      <c r="H922" s="126"/>
      <c r="I922" s="326" t="e">
        <f t="shared" si="29"/>
        <v>#DIV/0!</v>
      </c>
    </row>
    <row r="923" spans="1:9" ht="28.5">
      <c r="A923" s="124" t="s">
        <v>1310</v>
      </c>
      <c r="B923" s="162"/>
      <c r="C923" s="119" t="s">
        <v>947</v>
      </c>
      <c r="D923" s="119" t="s">
        <v>861</v>
      </c>
      <c r="E923" s="119" t="s">
        <v>1311</v>
      </c>
      <c r="F923" s="114"/>
      <c r="G923" s="126">
        <f>SUM(G924)</f>
        <v>10009.3</v>
      </c>
      <c r="H923" s="126">
        <f>SUM(H924)</f>
        <v>10009.3</v>
      </c>
      <c r="I923" s="326">
        <f t="shared" si="29"/>
        <v>100</v>
      </c>
    </row>
    <row r="924" spans="1:9" ht="28.5">
      <c r="A924" s="175" t="s">
        <v>1174</v>
      </c>
      <c r="B924" s="363"/>
      <c r="C924" s="119" t="s">
        <v>947</v>
      </c>
      <c r="D924" s="119" t="s">
        <v>861</v>
      </c>
      <c r="E924" s="119" t="s">
        <v>1311</v>
      </c>
      <c r="F924" s="122" t="s">
        <v>935</v>
      </c>
      <c r="G924" s="126">
        <v>10009.3</v>
      </c>
      <c r="H924" s="126">
        <v>10009.3</v>
      </c>
      <c r="I924" s="326">
        <f t="shared" si="29"/>
        <v>100</v>
      </c>
    </row>
    <row r="925" spans="1:9" ht="15">
      <c r="A925" s="124" t="s">
        <v>1315</v>
      </c>
      <c r="B925" s="108"/>
      <c r="C925" s="119" t="s">
        <v>947</v>
      </c>
      <c r="D925" s="119" t="s">
        <v>861</v>
      </c>
      <c r="E925" s="119" t="s">
        <v>1316</v>
      </c>
      <c r="F925" s="114"/>
      <c r="G925" s="126">
        <f>SUM(G926)</f>
        <v>12695.4</v>
      </c>
      <c r="H925" s="126">
        <f>SUM(H926)</f>
        <v>12695.4</v>
      </c>
      <c r="I925" s="326">
        <f t="shared" si="29"/>
        <v>100</v>
      </c>
    </row>
    <row r="926" spans="1:9" ht="15">
      <c r="A926" s="124" t="s">
        <v>1267</v>
      </c>
      <c r="B926" s="108"/>
      <c r="C926" s="119" t="s">
        <v>947</v>
      </c>
      <c r="D926" s="119" t="s">
        <v>861</v>
      </c>
      <c r="E926" s="119" t="s">
        <v>1317</v>
      </c>
      <c r="F926" s="114"/>
      <c r="G926" s="126">
        <f>SUM(G934:G934)+G927</f>
        <v>12695.4</v>
      </c>
      <c r="H926" s="126">
        <f>SUM(H934:H934)+H927</f>
        <v>12695.4</v>
      </c>
      <c r="I926" s="326">
        <f t="shared" si="29"/>
        <v>100</v>
      </c>
    </row>
    <row r="927" spans="1:9" ht="27.75" customHeight="1">
      <c r="A927" s="175" t="s">
        <v>936</v>
      </c>
      <c r="B927" s="108"/>
      <c r="C927" s="119" t="s">
        <v>947</v>
      </c>
      <c r="D927" s="119" t="s">
        <v>861</v>
      </c>
      <c r="E927" s="119" t="s">
        <v>1318</v>
      </c>
      <c r="F927" s="114"/>
      <c r="G927" s="126">
        <f>SUM(G928)+G930+G932</f>
        <v>100</v>
      </c>
      <c r="H927" s="126">
        <f>SUM(H928)+H930+H932</f>
        <v>100</v>
      </c>
      <c r="I927" s="326">
        <f t="shared" si="29"/>
        <v>100</v>
      </c>
    </row>
    <row r="928" spans="1:9" ht="15">
      <c r="A928" s="175" t="s">
        <v>938</v>
      </c>
      <c r="B928" s="162"/>
      <c r="C928" s="119" t="s">
        <v>947</v>
      </c>
      <c r="D928" s="119" t="s">
        <v>861</v>
      </c>
      <c r="E928" s="119" t="s">
        <v>1319</v>
      </c>
      <c r="F928" s="114"/>
      <c r="G928" s="126">
        <f>SUM(G929)</f>
        <v>38.2</v>
      </c>
      <c r="H928" s="126">
        <f>SUM(H929)</f>
        <v>38.2</v>
      </c>
      <c r="I928" s="326">
        <f t="shared" si="29"/>
        <v>100</v>
      </c>
    </row>
    <row r="929" spans="1:9" ht="31.5" customHeight="1">
      <c r="A929" s="175" t="s">
        <v>1174</v>
      </c>
      <c r="B929" s="363"/>
      <c r="C929" s="119" t="s">
        <v>947</v>
      </c>
      <c r="D929" s="119" t="s">
        <v>861</v>
      </c>
      <c r="E929" s="119" t="s">
        <v>1319</v>
      </c>
      <c r="F929" s="122" t="s">
        <v>935</v>
      </c>
      <c r="G929" s="126">
        <v>38.2</v>
      </c>
      <c r="H929" s="126">
        <v>38.2</v>
      </c>
      <c r="I929" s="326">
        <f t="shared" si="29"/>
        <v>100</v>
      </c>
    </row>
    <row r="930" spans="1:9" ht="19.5" customHeight="1" hidden="1">
      <c r="A930" s="175" t="s">
        <v>1164</v>
      </c>
      <c r="B930" s="162"/>
      <c r="C930" s="119" t="s">
        <v>947</v>
      </c>
      <c r="D930" s="119" t="s">
        <v>861</v>
      </c>
      <c r="E930" s="119" t="s">
        <v>1320</v>
      </c>
      <c r="F930" s="114"/>
      <c r="G930" s="126">
        <f>SUM(G931)</f>
        <v>0</v>
      </c>
      <c r="H930" s="126">
        <f>SUM(H931)</f>
        <v>0</v>
      </c>
      <c r="I930" s="326" t="e">
        <f t="shared" si="29"/>
        <v>#DIV/0!</v>
      </c>
    </row>
    <row r="931" spans="1:9" ht="15" hidden="1">
      <c r="A931" s="175" t="s">
        <v>1270</v>
      </c>
      <c r="B931" s="162"/>
      <c r="C931" s="119" t="s">
        <v>947</v>
      </c>
      <c r="D931" s="119" t="s">
        <v>861</v>
      </c>
      <c r="E931" s="119" t="s">
        <v>1320</v>
      </c>
      <c r="F931" s="114" t="s">
        <v>1203</v>
      </c>
      <c r="G931" s="126"/>
      <c r="H931" s="126"/>
      <c r="I931" s="326" t="e">
        <f t="shared" si="29"/>
        <v>#DIV/0!</v>
      </c>
    </row>
    <row r="932" spans="1:9" ht="15">
      <c r="A932" s="223" t="s">
        <v>1018</v>
      </c>
      <c r="B932" s="363"/>
      <c r="C932" s="119" t="s">
        <v>947</v>
      </c>
      <c r="D932" s="119" t="s">
        <v>861</v>
      </c>
      <c r="E932" s="119" t="s">
        <v>1321</v>
      </c>
      <c r="F932" s="122"/>
      <c r="G932" s="126">
        <f>SUM(G933)</f>
        <v>61.8</v>
      </c>
      <c r="H932" s="126">
        <f>SUM(H933)</f>
        <v>61.8</v>
      </c>
      <c r="I932" s="326">
        <f t="shared" si="29"/>
        <v>100</v>
      </c>
    </row>
    <row r="933" spans="1:9" ht="28.5">
      <c r="A933" s="175" t="s">
        <v>1174</v>
      </c>
      <c r="B933" s="363"/>
      <c r="C933" s="119" t="s">
        <v>947</v>
      </c>
      <c r="D933" s="119" t="s">
        <v>861</v>
      </c>
      <c r="E933" s="119" t="s">
        <v>1321</v>
      </c>
      <c r="F933" s="122" t="s">
        <v>935</v>
      </c>
      <c r="G933" s="126">
        <v>61.8</v>
      </c>
      <c r="H933" s="126">
        <v>61.8</v>
      </c>
      <c r="I933" s="326">
        <f t="shared" si="29"/>
        <v>100</v>
      </c>
    </row>
    <row r="934" spans="1:9" ht="27.75" customHeight="1">
      <c r="A934" s="175" t="s">
        <v>1310</v>
      </c>
      <c r="B934" s="108"/>
      <c r="C934" s="119" t="s">
        <v>947</v>
      </c>
      <c r="D934" s="119" t="s">
        <v>861</v>
      </c>
      <c r="E934" s="119" t="s">
        <v>1322</v>
      </c>
      <c r="F934" s="114"/>
      <c r="G934" s="126">
        <f>SUM(G935)</f>
        <v>12595.4</v>
      </c>
      <c r="H934" s="126">
        <f>SUM(H935)</f>
        <v>12595.4</v>
      </c>
      <c r="I934" s="326">
        <f t="shared" si="29"/>
        <v>100</v>
      </c>
    </row>
    <row r="935" spans="1:9" ht="28.5">
      <c r="A935" s="175" t="s">
        <v>1174</v>
      </c>
      <c r="B935" s="363"/>
      <c r="C935" s="119" t="s">
        <v>947</v>
      </c>
      <c r="D935" s="119" t="s">
        <v>861</v>
      </c>
      <c r="E935" s="119" t="s">
        <v>1322</v>
      </c>
      <c r="F935" s="122" t="s">
        <v>935</v>
      </c>
      <c r="G935" s="126">
        <v>12595.4</v>
      </c>
      <c r="H935" s="126">
        <v>12595.4</v>
      </c>
      <c r="I935" s="326">
        <f t="shared" si="29"/>
        <v>100</v>
      </c>
    </row>
    <row r="936" spans="1:9" ht="85.5">
      <c r="A936" s="253" t="s">
        <v>1312</v>
      </c>
      <c r="B936" s="363"/>
      <c r="C936" s="119" t="s">
        <v>947</v>
      </c>
      <c r="D936" s="119" t="s">
        <v>861</v>
      </c>
      <c r="E936" s="119" t="s">
        <v>1313</v>
      </c>
      <c r="F936" s="122"/>
      <c r="G936" s="126">
        <f>SUM(G937)</f>
        <v>0</v>
      </c>
      <c r="H936" s="126">
        <f>SUM(H937)</f>
        <v>232.6</v>
      </c>
      <c r="I936" s="326"/>
    </row>
    <row r="937" spans="1:9" ht="28.5">
      <c r="A937" s="175" t="s">
        <v>1174</v>
      </c>
      <c r="B937" s="363"/>
      <c r="C937" s="119" t="s">
        <v>947</v>
      </c>
      <c r="D937" s="119" t="s">
        <v>861</v>
      </c>
      <c r="E937" s="119" t="s">
        <v>1313</v>
      </c>
      <c r="F937" s="122" t="s">
        <v>935</v>
      </c>
      <c r="G937" s="126"/>
      <c r="H937" s="126">
        <v>232.6</v>
      </c>
      <c r="I937" s="326"/>
    </row>
    <row r="938" spans="1:9" ht="15">
      <c r="A938" s="175" t="s">
        <v>1323</v>
      </c>
      <c r="B938" s="363"/>
      <c r="C938" s="119" t="s">
        <v>947</v>
      </c>
      <c r="D938" s="119" t="s">
        <v>869</v>
      </c>
      <c r="E938" s="119"/>
      <c r="F938" s="122"/>
      <c r="G938" s="126">
        <f>SUM(G939)</f>
        <v>1.8</v>
      </c>
      <c r="H938" s="126">
        <f>SUM(H939)+H941</f>
        <v>19.8</v>
      </c>
      <c r="I938" s="326" t="s">
        <v>1557</v>
      </c>
    </row>
    <row r="939" spans="1:9" ht="28.5">
      <c r="A939" s="151" t="s">
        <v>950</v>
      </c>
      <c r="B939" s="130"/>
      <c r="C939" s="119" t="s">
        <v>947</v>
      </c>
      <c r="D939" s="119" t="s">
        <v>869</v>
      </c>
      <c r="E939" s="131" t="s">
        <v>951</v>
      </c>
      <c r="F939" s="135"/>
      <c r="G939" s="153">
        <f>SUM(G940)</f>
        <v>1.8</v>
      </c>
      <c r="H939" s="153">
        <f>SUM(H940)</f>
        <v>0</v>
      </c>
      <c r="I939" s="326">
        <f t="shared" si="29"/>
        <v>0</v>
      </c>
    </row>
    <row r="940" spans="1:9" ht="27.75" customHeight="1">
      <c r="A940" s="175" t="s">
        <v>1174</v>
      </c>
      <c r="B940" s="130"/>
      <c r="C940" s="119" t="s">
        <v>947</v>
      </c>
      <c r="D940" s="119" t="s">
        <v>869</v>
      </c>
      <c r="E940" s="131" t="s">
        <v>951</v>
      </c>
      <c r="F940" s="135" t="s">
        <v>935</v>
      </c>
      <c r="G940" s="153">
        <v>1.8</v>
      </c>
      <c r="H940" s="153"/>
      <c r="I940" s="326">
        <f t="shared" si="29"/>
        <v>0</v>
      </c>
    </row>
    <row r="941" spans="1:9" ht="93" customHeight="1">
      <c r="A941" s="253" t="s">
        <v>1312</v>
      </c>
      <c r="B941" s="363"/>
      <c r="C941" s="119" t="s">
        <v>947</v>
      </c>
      <c r="D941" s="119" t="s">
        <v>869</v>
      </c>
      <c r="E941" s="119" t="s">
        <v>1313</v>
      </c>
      <c r="F941" s="122"/>
      <c r="G941" s="126">
        <f>SUM(G942)</f>
        <v>0</v>
      </c>
      <c r="H941" s="126">
        <f>SUM(H942)</f>
        <v>19.8</v>
      </c>
      <c r="I941" s="326"/>
    </row>
    <row r="942" spans="1:9" ht="27.75" customHeight="1">
      <c r="A942" s="175" t="s">
        <v>1174</v>
      </c>
      <c r="B942" s="363"/>
      <c r="C942" s="119" t="s">
        <v>947</v>
      </c>
      <c r="D942" s="119" t="s">
        <v>869</v>
      </c>
      <c r="E942" s="119" t="s">
        <v>1313</v>
      </c>
      <c r="F942" s="122" t="s">
        <v>935</v>
      </c>
      <c r="G942" s="126"/>
      <c r="H942" s="126">
        <v>19.8</v>
      </c>
      <c r="I942" s="326"/>
    </row>
    <row r="943" spans="1:9" ht="14.25" customHeight="1">
      <c r="A943" s="175" t="s">
        <v>1324</v>
      </c>
      <c r="B943" s="108"/>
      <c r="C943" s="119" t="s">
        <v>947</v>
      </c>
      <c r="D943" s="119" t="s">
        <v>880</v>
      </c>
      <c r="E943" s="119"/>
      <c r="F943" s="114"/>
      <c r="G943" s="126">
        <f>SUM(G946+G952)+G944</f>
        <v>17921.5</v>
      </c>
      <c r="H943" s="126">
        <f>SUM(H946+H952)+H944</f>
        <v>17917.2</v>
      </c>
      <c r="I943" s="326">
        <f t="shared" si="29"/>
        <v>99.9760064726725</v>
      </c>
    </row>
    <row r="944" spans="1:9" ht="28.5">
      <c r="A944" s="151" t="s">
        <v>950</v>
      </c>
      <c r="B944" s="130"/>
      <c r="C944" s="119" t="s">
        <v>947</v>
      </c>
      <c r="D944" s="119" t="s">
        <v>880</v>
      </c>
      <c r="E944" s="131" t="s">
        <v>951</v>
      </c>
      <c r="F944" s="135"/>
      <c r="G944" s="126">
        <f>SUM(G945)</f>
        <v>142.3</v>
      </c>
      <c r="H944" s="126">
        <f>SUM(H945)</f>
        <v>0</v>
      </c>
      <c r="I944" s="326">
        <f t="shared" si="29"/>
        <v>0</v>
      </c>
    </row>
    <row r="945" spans="1:9" ht="28.5">
      <c r="A945" s="175" t="s">
        <v>1174</v>
      </c>
      <c r="B945" s="130"/>
      <c r="C945" s="119" t="s">
        <v>947</v>
      </c>
      <c r="D945" s="119" t="s">
        <v>880</v>
      </c>
      <c r="E945" s="131" t="s">
        <v>951</v>
      </c>
      <c r="F945" s="135" t="s">
        <v>935</v>
      </c>
      <c r="G945" s="126">
        <v>142.3</v>
      </c>
      <c r="H945" s="126"/>
      <c r="I945" s="326">
        <f t="shared" si="29"/>
        <v>0</v>
      </c>
    </row>
    <row r="946" spans="1:9" ht="15">
      <c r="A946" s="124" t="s">
        <v>1267</v>
      </c>
      <c r="B946" s="108"/>
      <c r="C946" s="119" t="s">
        <v>947</v>
      </c>
      <c r="D946" s="119" t="s">
        <v>880</v>
      </c>
      <c r="E946" s="119" t="s">
        <v>1325</v>
      </c>
      <c r="F946" s="114"/>
      <c r="G946" s="126">
        <f>SUM(G950)+G947</f>
        <v>17779.2</v>
      </c>
      <c r="H946" s="126">
        <f>SUM(H950)+H947</f>
        <v>17779.2</v>
      </c>
      <c r="I946" s="326">
        <f t="shared" si="29"/>
        <v>100</v>
      </c>
    </row>
    <row r="947" spans="1:9" ht="27.75" customHeight="1">
      <c r="A947" s="175" t="s">
        <v>936</v>
      </c>
      <c r="B947" s="108"/>
      <c r="C947" s="119" t="s">
        <v>947</v>
      </c>
      <c r="D947" s="119" t="s">
        <v>880</v>
      </c>
      <c r="E947" s="119" t="s">
        <v>1326</v>
      </c>
      <c r="F947" s="114"/>
      <c r="G947" s="126">
        <f>SUM(G948)</f>
        <v>17000</v>
      </c>
      <c r="H947" s="126">
        <f>SUM(H948)</f>
        <v>17000</v>
      </c>
      <c r="I947" s="326">
        <f t="shared" si="29"/>
        <v>100</v>
      </c>
    </row>
    <row r="948" spans="1:9" ht="30" customHeight="1">
      <c r="A948" s="175" t="s">
        <v>1164</v>
      </c>
      <c r="B948" s="162"/>
      <c r="C948" s="119" t="s">
        <v>947</v>
      </c>
      <c r="D948" s="119" t="s">
        <v>880</v>
      </c>
      <c r="E948" s="119" t="s">
        <v>1327</v>
      </c>
      <c r="F948" s="114"/>
      <c r="G948" s="126">
        <f>SUM(G949)</f>
        <v>17000</v>
      </c>
      <c r="H948" s="126">
        <f>SUM(H949)</f>
        <v>17000</v>
      </c>
      <c r="I948" s="326">
        <f t="shared" si="29"/>
        <v>100</v>
      </c>
    </row>
    <row r="949" spans="1:9" ht="28.5">
      <c r="A949" s="175" t="s">
        <v>1174</v>
      </c>
      <c r="B949" s="130"/>
      <c r="C949" s="119" t="s">
        <v>947</v>
      </c>
      <c r="D949" s="119" t="s">
        <v>880</v>
      </c>
      <c r="E949" s="119" t="s">
        <v>1327</v>
      </c>
      <c r="F949" s="135" t="s">
        <v>935</v>
      </c>
      <c r="G949" s="126">
        <v>17000</v>
      </c>
      <c r="H949" s="126">
        <v>17000</v>
      </c>
      <c r="I949" s="326">
        <f t="shared" si="29"/>
        <v>100</v>
      </c>
    </row>
    <row r="950" spans="1:9" ht="28.5">
      <c r="A950" s="175" t="s">
        <v>1310</v>
      </c>
      <c r="B950" s="108"/>
      <c r="C950" s="119" t="s">
        <v>947</v>
      </c>
      <c r="D950" s="119" t="s">
        <v>880</v>
      </c>
      <c r="E950" s="119" t="s">
        <v>1328</v>
      </c>
      <c r="F950" s="114"/>
      <c r="G950" s="126">
        <f>SUM(G951)</f>
        <v>779.2</v>
      </c>
      <c r="H950" s="126">
        <f>SUM(H951)</f>
        <v>779.2</v>
      </c>
      <c r="I950" s="326">
        <f t="shared" si="29"/>
        <v>100</v>
      </c>
    </row>
    <row r="951" spans="1:9" ht="27.75" customHeight="1">
      <c r="A951" s="175" t="s">
        <v>1174</v>
      </c>
      <c r="B951" s="363"/>
      <c r="C951" s="119" t="s">
        <v>947</v>
      </c>
      <c r="D951" s="119" t="s">
        <v>880</v>
      </c>
      <c r="E951" s="119" t="s">
        <v>1328</v>
      </c>
      <c r="F951" s="122" t="s">
        <v>935</v>
      </c>
      <c r="G951" s="126">
        <v>779.2</v>
      </c>
      <c r="H951" s="126">
        <v>779.2</v>
      </c>
      <c r="I951" s="326">
        <f t="shared" si="29"/>
        <v>100</v>
      </c>
    </row>
    <row r="952" spans="1:9" ht="85.5">
      <c r="A952" s="253" t="s">
        <v>1312</v>
      </c>
      <c r="B952" s="363"/>
      <c r="C952" s="119" t="s">
        <v>947</v>
      </c>
      <c r="D952" s="119" t="s">
        <v>880</v>
      </c>
      <c r="E952" s="119" t="s">
        <v>1313</v>
      </c>
      <c r="F952" s="122"/>
      <c r="G952" s="126">
        <f>SUM(G953)</f>
        <v>0</v>
      </c>
      <c r="H952" s="126">
        <f>SUM(H953)</f>
        <v>138</v>
      </c>
      <c r="I952" s="326"/>
    </row>
    <row r="953" spans="1:9" ht="33.75" customHeight="1">
      <c r="A953" s="175" t="s">
        <v>1174</v>
      </c>
      <c r="B953" s="363"/>
      <c r="C953" s="119" t="s">
        <v>947</v>
      </c>
      <c r="D953" s="119" t="s">
        <v>880</v>
      </c>
      <c r="E953" s="119" t="s">
        <v>1313</v>
      </c>
      <c r="F953" s="122" t="s">
        <v>935</v>
      </c>
      <c r="G953" s="126"/>
      <c r="H953" s="126">
        <v>138</v>
      </c>
      <c r="I953" s="326"/>
    </row>
    <row r="954" spans="1:9" ht="22.5" customHeight="1">
      <c r="A954" s="329" t="s">
        <v>1329</v>
      </c>
      <c r="B954" s="118"/>
      <c r="C954" s="119" t="s">
        <v>947</v>
      </c>
      <c r="D954" s="119" t="s">
        <v>947</v>
      </c>
      <c r="E954" s="119"/>
      <c r="F954" s="114"/>
      <c r="G954" s="126">
        <f>SUM(G957)+G962+G955</f>
        <v>21236.199999999997</v>
      </c>
      <c r="H954" s="126">
        <f>SUM(H957)+H962+H955</f>
        <v>21060.8</v>
      </c>
      <c r="I954" s="326">
        <f t="shared" si="29"/>
        <v>99.17405185485163</v>
      </c>
    </row>
    <row r="955" spans="1:9" ht="15">
      <c r="A955" s="124" t="s">
        <v>910</v>
      </c>
      <c r="B955" s="108"/>
      <c r="C955" s="119" t="s">
        <v>947</v>
      </c>
      <c r="D955" s="119" t="s">
        <v>947</v>
      </c>
      <c r="E955" s="109" t="s">
        <v>911</v>
      </c>
      <c r="F955" s="114"/>
      <c r="G955" s="126">
        <f>SUM(G956)</f>
        <v>100</v>
      </c>
      <c r="H955" s="126">
        <f>SUM(H956)</f>
        <v>100</v>
      </c>
      <c r="I955" s="326">
        <f t="shared" si="29"/>
        <v>100</v>
      </c>
    </row>
    <row r="956" spans="1:9" ht="28.5">
      <c r="A956" s="175" t="s">
        <v>1174</v>
      </c>
      <c r="B956" s="108"/>
      <c r="C956" s="119" t="s">
        <v>947</v>
      </c>
      <c r="D956" s="119" t="s">
        <v>947</v>
      </c>
      <c r="E956" s="109" t="s">
        <v>911</v>
      </c>
      <c r="F956" s="114" t="s">
        <v>935</v>
      </c>
      <c r="G956" s="126">
        <v>100</v>
      </c>
      <c r="H956" s="126">
        <v>100</v>
      </c>
      <c r="I956" s="326">
        <f t="shared" si="29"/>
        <v>100</v>
      </c>
    </row>
    <row r="957" spans="1:9" ht="15">
      <c r="A957" s="329" t="s">
        <v>1330</v>
      </c>
      <c r="B957" s="108"/>
      <c r="C957" s="119" t="s">
        <v>947</v>
      </c>
      <c r="D957" s="119" t="s">
        <v>947</v>
      </c>
      <c r="E957" s="119" t="s">
        <v>1331</v>
      </c>
      <c r="F957" s="114"/>
      <c r="G957" s="126">
        <f>SUM(G958)</f>
        <v>12873.8</v>
      </c>
      <c r="H957" s="126">
        <f>SUM(H958)</f>
        <v>12842.5</v>
      </c>
      <c r="I957" s="326">
        <f t="shared" si="29"/>
        <v>99.75687054327395</v>
      </c>
    </row>
    <row r="958" spans="1:9" ht="28.5">
      <c r="A958" s="124" t="s">
        <v>952</v>
      </c>
      <c r="B958" s="108"/>
      <c r="C958" s="119" t="s">
        <v>947</v>
      </c>
      <c r="D958" s="119" t="s">
        <v>947</v>
      </c>
      <c r="E958" s="119" t="s">
        <v>1332</v>
      </c>
      <c r="F958" s="114"/>
      <c r="G958" s="126">
        <f>SUM(G959:G961)</f>
        <v>12873.8</v>
      </c>
      <c r="H958" s="126">
        <f>SUM(H959:H961)</f>
        <v>12842.5</v>
      </c>
      <c r="I958" s="326">
        <f t="shared" si="29"/>
        <v>99.75687054327395</v>
      </c>
    </row>
    <row r="959" spans="1:9" ht="28.5">
      <c r="A959" s="124" t="s">
        <v>866</v>
      </c>
      <c r="B959" s="108"/>
      <c r="C959" s="119" t="s">
        <v>947</v>
      </c>
      <c r="D959" s="119" t="s">
        <v>947</v>
      </c>
      <c r="E959" s="119" t="s">
        <v>1332</v>
      </c>
      <c r="F959" s="110" t="s">
        <v>867</v>
      </c>
      <c r="G959" s="126">
        <v>11353.9</v>
      </c>
      <c r="H959" s="126">
        <v>11352.4</v>
      </c>
      <c r="I959" s="326">
        <f t="shared" si="29"/>
        <v>99.98678868054148</v>
      </c>
    </row>
    <row r="960" spans="1:9" ht="15">
      <c r="A960" s="124" t="s">
        <v>873</v>
      </c>
      <c r="B960" s="108"/>
      <c r="C960" s="119" t="s">
        <v>947</v>
      </c>
      <c r="D960" s="119" t="s">
        <v>947</v>
      </c>
      <c r="E960" s="119" t="s">
        <v>1332</v>
      </c>
      <c r="F960" s="110" t="s">
        <v>874</v>
      </c>
      <c r="G960" s="328">
        <v>1472.8</v>
      </c>
      <c r="H960" s="328">
        <v>1443</v>
      </c>
      <c r="I960" s="326">
        <f t="shared" si="29"/>
        <v>97.97664312873438</v>
      </c>
    </row>
    <row r="961" spans="1:9" ht="15">
      <c r="A961" s="124" t="s">
        <v>912</v>
      </c>
      <c r="B961" s="108"/>
      <c r="C961" s="119" t="s">
        <v>947</v>
      </c>
      <c r="D961" s="119" t="s">
        <v>947</v>
      </c>
      <c r="E961" s="119" t="s">
        <v>1332</v>
      </c>
      <c r="F961" s="114" t="s">
        <v>913</v>
      </c>
      <c r="G961" s="126">
        <v>47.1</v>
      </c>
      <c r="H961" s="126">
        <v>47.1</v>
      </c>
      <c r="I961" s="326">
        <f t="shared" si="29"/>
        <v>100</v>
      </c>
    </row>
    <row r="962" spans="1:9" ht="15">
      <c r="A962" s="175" t="s">
        <v>1115</v>
      </c>
      <c r="B962" s="108"/>
      <c r="C962" s="119" t="s">
        <v>947</v>
      </c>
      <c r="D962" s="119" t="s">
        <v>947</v>
      </c>
      <c r="E962" s="119" t="s">
        <v>975</v>
      </c>
      <c r="F962" s="114"/>
      <c r="G962" s="126">
        <f>SUM(G963)</f>
        <v>8262.4</v>
      </c>
      <c r="H962" s="126">
        <f>SUM(H963)</f>
        <v>8118.3</v>
      </c>
      <c r="I962" s="326">
        <f t="shared" si="29"/>
        <v>98.2559546862897</v>
      </c>
    </row>
    <row r="963" spans="1:9" ht="34.5" customHeight="1">
      <c r="A963" s="124" t="s">
        <v>1333</v>
      </c>
      <c r="B963" s="108"/>
      <c r="C963" s="119" t="s">
        <v>947</v>
      </c>
      <c r="D963" s="119" t="s">
        <v>947</v>
      </c>
      <c r="E963" s="119" t="s">
        <v>1334</v>
      </c>
      <c r="F963" s="114"/>
      <c r="G963" s="126">
        <f>SUM(G964)</f>
        <v>8262.4</v>
      </c>
      <c r="H963" s="126">
        <f>SUM(H964)</f>
        <v>8118.3</v>
      </c>
      <c r="I963" s="326">
        <f t="shared" si="29"/>
        <v>98.2559546862897</v>
      </c>
    </row>
    <row r="964" spans="1:9" ht="33.75" customHeight="1" thickBot="1">
      <c r="A964" s="377" t="s">
        <v>1174</v>
      </c>
      <c r="B964" s="378"/>
      <c r="C964" s="258" t="s">
        <v>947</v>
      </c>
      <c r="D964" s="258" t="s">
        <v>947</v>
      </c>
      <c r="E964" s="259" t="s">
        <v>1334</v>
      </c>
      <c r="F964" s="260" t="s">
        <v>935</v>
      </c>
      <c r="G964" s="379">
        <v>8262.4</v>
      </c>
      <c r="H964" s="379">
        <v>8118.3</v>
      </c>
      <c r="I964" s="380">
        <f t="shared" si="29"/>
        <v>98.2559546862897</v>
      </c>
    </row>
    <row r="965" spans="1:9" ht="24" customHeight="1" thickBot="1">
      <c r="A965" s="292" t="s">
        <v>1494</v>
      </c>
      <c r="B965" s="381"/>
      <c r="C965" s="382"/>
      <c r="D965" s="382"/>
      <c r="E965" s="382"/>
      <c r="F965" s="383"/>
      <c r="G965" s="384">
        <f>SUM(G12+G36+G55+G342+G387+G567+G631+G784+G889)</f>
        <v>3757318.2999999993</v>
      </c>
      <c r="H965" s="384">
        <f>SUM(H12+H36+H55+H342+H387+H567+H631+H784+H889)</f>
        <v>3721273.7199999997</v>
      </c>
      <c r="I965" s="385">
        <f t="shared" si="29"/>
        <v>99.04068335120823</v>
      </c>
    </row>
    <row r="966" ht="12.75" customHeight="1">
      <c r="G966" s="386"/>
    </row>
    <row r="967" ht="15" hidden="1">
      <c r="G967" s="387">
        <v>3276110.9</v>
      </c>
    </row>
    <row r="968" ht="15" hidden="1"/>
    <row r="969" ht="15" hidden="1">
      <c r="G969" s="388">
        <f>SUM(G965-G967)</f>
        <v>481207.39999999944</v>
      </c>
    </row>
    <row r="970" ht="18.75" customHeight="1" hidden="1">
      <c r="G970" s="389">
        <f>SUM(G965-3735218.3)</f>
        <v>22099.999999999534</v>
      </c>
    </row>
  </sheetData>
  <sheetProtection/>
  <mergeCells count="1">
    <mergeCell ref="A10:A11"/>
  </mergeCells>
  <printOptions/>
  <pageMargins left="1.299212598425197" right="0.5118110236220472" top="0.5511811023622047" bottom="0.35433070866141736" header="0.31496062992125984" footer="0.31496062992125984"/>
  <pageSetup fitToHeight="22" fitToWidth="1" horizontalDpi="600" verticalDpi="600"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F37"/>
  <sheetViews>
    <sheetView zoomScalePageLayoutView="0" workbookViewId="0" topLeftCell="A1">
      <selection activeCell="A5" sqref="A5:D6"/>
    </sheetView>
  </sheetViews>
  <sheetFormatPr defaultColWidth="8.8515625" defaultRowHeight="12.75"/>
  <cols>
    <col min="1" max="1" width="42.140625" style="1" customWidth="1"/>
    <col min="2" max="2" width="5.57421875" style="1" hidden="1" customWidth="1"/>
    <col min="3" max="3" width="26.00390625" style="1" customWidth="1"/>
    <col min="4" max="4" width="18.7109375" style="1" customWidth="1"/>
    <col min="5" max="16384" width="8.8515625" style="1" customWidth="1"/>
  </cols>
  <sheetData>
    <row r="1" spans="1:4" ht="15">
      <c r="A1" s="393"/>
      <c r="B1" s="393"/>
      <c r="C1" s="393"/>
      <c r="D1" s="2" t="s">
        <v>1562</v>
      </c>
    </row>
    <row r="2" spans="1:4" ht="15">
      <c r="A2" s="393"/>
      <c r="B2" s="393"/>
      <c r="C2" s="393"/>
      <c r="D2" s="2" t="s">
        <v>1564</v>
      </c>
    </row>
    <row r="3" spans="1:4" ht="15">
      <c r="A3" s="393"/>
      <c r="B3" s="393"/>
      <c r="C3" s="393"/>
      <c r="D3" s="2" t="s">
        <v>1497</v>
      </c>
    </row>
    <row r="4" spans="1:4" ht="10.5" customHeight="1">
      <c r="A4" s="70"/>
      <c r="B4" s="70"/>
      <c r="C4" s="70"/>
      <c r="D4" s="2" t="s">
        <v>1566</v>
      </c>
    </row>
    <row r="5" spans="1:4" ht="10.5" customHeight="1">
      <c r="A5" s="419" t="s">
        <v>800</v>
      </c>
      <c r="B5" s="420"/>
      <c r="C5" s="420"/>
      <c r="D5" s="420"/>
    </row>
    <row r="6" spans="1:4" ht="42" customHeight="1">
      <c r="A6" s="420"/>
      <c r="B6" s="420"/>
      <c r="C6" s="420"/>
      <c r="D6" s="420"/>
    </row>
    <row r="7" spans="1:4" ht="17.25" customHeight="1">
      <c r="A7" s="3"/>
      <c r="B7" s="4"/>
      <c r="C7" s="5"/>
      <c r="D7" s="6" t="s">
        <v>315</v>
      </c>
    </row>
    <row r="8" spans="1:5" ht="13.5" customHeight="1">
      <c r="A8" s="406" t="s">
        <v>694</v>
      </c>
      <c r="B8" s="406"/>
      <c r="C8" s="406" t="s">
        <v>319</v>
      </c>
      <c r="D8" s="421" t="s">
        <v>200</v>
      </c>
      <c r="E8" s="9"/>
    </row>
    <row r="9" spans="1:4" ht="35.25" customHeight="1">
      <c r="A9" s="406"/>
      <c r="B9" s="406"/>
      <c r="C9" s="406"/>
      <c r="D9" s="421"/>
    </row>
    <row r="10" spans="1:4" ht="15" hidden="1">
      <c r="A10" s="10" t="s">
        <v>59</v>
      </c>
      <c r="B10" s="11"/>
      <c r="C10" s="11"/>
      <c r="D10" s="12"/>
    </row>
    <row r="11" spans="1:4" ht="30" hidden="1">
      <c r="A11" s="13" t="s">
        <v>60</v>
      </c>
      <c r="B11" s="8" t="s">
        <v>61</v>
      </c>
      <c r="C11" s="8" t="s">
        <v>62</v>
      </c>
      <c r="D11" s="14">
        <v>15000</v>
      </c>
    </row>
    <row r="12" spans="1:4" ht="15" hidden="1">
      <c r="A12" s="13" t="s">
        <v>63</v>
      </c>
      <c r="B12" s="8"/>
      <c r="C12" s="8"/>
      <c r="D12" s="14"/>
    </row>
    <row r="13" spans="1:4" ht="30" hidden="1">
      <c r="A13" s="13" t="s">
        <v>2</v>
      </c>
      <c r="B13" s="8" t="s">
        <v>499</v>
      </c>
      <c r="C13" s="8" t="s">
        <v>64</v>
      </c>
      <c r="D13" s="14">
        <v>100000</v>
      </c>
    </row>
    <row r="14" spans="1:4" ht="57.75" customHeight="1">
      <c r="A14" s="15" t="s">
        <v>830</v>
      </c>
      <c r="B14" s="16" t="s">
        <v>184</v>
      </c>
      <c r="C14" s="16" t="s">
        <v>696</v>
      </c>
      <c r="D14" s="14">
        <f>D15+D17+D19+D21+D30+D33</f>
        <v>28861.5</v>
      </c>
    </row>
    <row r="15" spans="1:4" ht="57.75" customHeight="1">
      <c r="A15" s="13" t="s">
        <v>3</v>
      </c>
      <c r="B15" s="8" t="s">
        <v>499</v>
      </c>
      <c r="C15" s="8" t="s">
        <v>697</v>
      </c>
      <c r="D15" s="14">
        <v>123281.5</v>
      </c>
    </row>
    <row r="16" spans="1:4" ht="30" hidden="1">
      <c r="A16" s="13" t="s">
        <v>2</v>
      </c>
      <c r="B16" s="8" t="s">
        <v>499</v>
      </c>
      <c r="C16" s="8" t="s">
        <v>65</v>
      </c>
      <c r="D16" s="14">
        <v>-60000</v>
      </c>
    </row>
    <row r="17" spans="1:4" ht="57.75" customHeight="1">
      <c r="A17" s="13" t="s">
        <v>4</v>
      </c>
      <c r="B17" s="8" t="s">
        <v>499</v>
      </c>
      <c r="C17" s="8" t="s">
        <v>698</v>
      </c>
      <c r="D17" s="14">
        <v>-50000</v>
      </c>
    </row>
    <row r="18" spans="1:4" ht="30" hidden="1">
      <c r="A18" s="13" t="s">
        <v>5</v>
      </c>
      <c r="B18" s="8" t="s">
        <v>499</v>
      </c>
      <c r="C18" s="8" t="s">
        <v>66</v>
      </c>
      <c r="D18" s="14">
        <v>50000</v>
      </c>
    </row>
    <row r="19" spans="1:4" s="20" customFormat="1" ht="57.75" customHeight="1">
      <c r="A19" s="17" t="s">
        <v>6</v>
      </c>
      <c r="B19" s="18" t="s">
        <v>499</v>
      </c>
      <c r="C19" s="18" t="s">
        <v>699</v>
      </c>
      <c r="D19" s="19">
        <v>47000</v>
      </c>
    </row>
    <row r="20" spans="1:4" s="20" customFormat="1" ht="30" hidden="1">
      <c r="A20" s="17" t="s">
        <v>5</v>
      </c>
      <c r="B20" s="18" t="s">
        <v>499</v>
      </c>
      <c r="C20" s="18" t="s">
        <v>67</v>
      </c>
      <c r="D20" s="19">
        <v>-75000</v>
      </c>
    </row>
    <row r="21" spans="1:4" s="20" customFormat="1" ht="57.75" customHeight="1">
      <c r="A21" s="17" t="s">
        <v>7</v>
      </c>
      <c r="B21" s="18" t="s">
        <v>499</v>
      </c>
      <c r="C21" s="18" t="s">
        <v>700</v>
      </c>
      <c r="D21" s="19">
        <v>-15000</v>
      </c>
    </row>
    <row r="22" spans="1:4" ht="30" hidden="1">
      <c r="A22" s="13" t="s">
        <v>11</v>
      </c>
      <c r="B22" s="8" t="s">
        <v>499</v>
      </c>
      <c r="C22" s="8" t="s">
        <v>68</v>
      </c>
      <c r="D22" s="14" t="s">
        <v>14</v>
      </c>
    </row>
    <row r="23" spans="1:4" ht="60" hidden="1">
      <c r="A23" s="13" t="s">
        <v>196</v>
      </c>
      <c r="B23" s="8" t="s">
        <v>499</v>
      </c>
      <c r="C23" s="8" t="s">
        <v>69</v>
      </c>
      <c r="D23" s="14" t="s">
        <v>14</v>
      </c>
    </row>
    <row r="24" spans="1:4" ht="30" hidden="1">
      <c r="A24" s="13" t="s">
        <v>11</v>
      </c>
      <c r="B24" s="8" t="s">
        <v>499</v>
      </c>
      <c r="C24" s="8" t="s">
        <v>70</v>
      </c>
      <c r="D24" s="14" t="s">
        <v>14</v>
      </c>
    </row>
    <row r="25" spans="1:4" ht="120" hidden="1">
      <c r="A25" s="21" t="s">
        <v>195</v>
      </c>
      <c r="B25" s="8" t="s">
        <v>499</v>
      </c>
      <c r="C25" s="8" t="s">
        <v>71</v>
      </c>
      <c r="D25" s="14" t="s">
        <v>14</v>
      </c>
    </row>
    <row r="26" spans="1:4" ht="15" hidden="1">
      <c r="A26" s="13" t="s">
        <v>72</v>
      </c>
      <c r="B26" s="8" t="s">
        <v>73</v>
      </c>
      <c r="C26" s="8" t="s">
        <v>62</v>
      </c>
      <c r="D26" s="14">
        <v>209647.58</v>
      </c>
    </row>
    <row r="27" spans="1:4" ht="30" hidden="1">
      <c r="A27" s="13" t="s">
        <v>8</v>
      </c>
      <c r="B27" s="8" t="s">
        <v>73</v>
      </c>
      <c r="C27" s="8" t="s">
        <v>74</v>
      </c>
      <c r="D27" s="14">
        <v>209647.58</v>
      </c>
    </row>
    <row r="28" spans="1:4" ht="15" hidden="1">
      <c r="A28" s="13" t="s">
        <v>75</v>
      </c>
      <c r="B28" s="8" t="s">
        <v>76</v>
      </c>
      <c r="C28" s="8" t="s">
        <v>77</v>
      </c>
      <c r="D28" s="14">
        <v>-3501465.2</v>
      </c>
    </row>
    <row r="29" spans="1:4" ht="30" hidden="1">
      <c r="A29" s="13" t="s">
        <v>8</v>
      </c>
      <c r="B29" s="8" t="s">
        <v>499</v>
      </c>
      <c r="C29" s="8" t="s">
        <v>78</v>
      </c>
      <c r="D29" s="14">
        <v>-3501465.2</v>
      </c>
    </row>
    <row r="30" spans="1:6" ht="57.75" customHeight="1">
      <c r="A30" s="13" t="s">
        <v>9</v>
      </c>
      <c r="B30" s="8" t="s">
        <v>499</v>
      </c>
      <c r="C30" s="8" t="s">
        <v>701</v>
      </c>
      <c r="D30" s="14">
        <v>-3927803.6</v>
      </c>
      <c r="E30" s="20"/>
      <c r="F30" s="20"/>
    </row>
    <row r="31" spans="1:6" ht="15" hidden="1">
      <c r="A31" s="13" t="s">
        <v>79</v>
      </c>
      <c r="B31" s="8" t="s">
        <v>80</v>
      </c>
      <c r="C31" s="8" t="s">
        <v>81</v>
      </c>
      <c r="D31" s="14">
        <v>3711112.79</v>
      </c>
      <c r="E31" s="20"/>
      <c r="F31" s="20"/>
    </row>
    <row r="32" spans="1:6" ht="30" hidden="1">
      <c r="A32" s="13" t="s">
        <v>8</v>
      </c>
      <c r="B32" s="8" t="s">
        <v>499</v>
      </c>
      <c r="C32" s="8" t="s">
        <v>82</v>
      </c>
      <c r="D32" s="14">
        <v>3711112.79</v>
      </c>
      <c r="E32" s="20"/>
      <c r="F32" s="20"/>
    </row>
    <row r="33" spans="1:6" ht="57.75" customHeight="1" thickBot="1">
      <c r="A33" s="13" t="s">
        <v>10</v>
      </c>
      <c r="B33" s="8" t="s">
        <v>499</v>
      </c>
      <c r="C33" s="8" t="s">
        <v>702</v>
      </c>
      <c r="D33" s="14">
        <v>3851383.6</v>
      </c>
      <c r="E33" s="20"/>
      <c r="F33" s="20"/>
    </row>
    <row r="34" spans="1:4" ht="75.75" hidden="1" thickBot="1">
      <c r="A34" s="22" t="s">
        <v>83</v>
      </c>
      <c r="B34" s="23" t="s">
        <v>73</v>
      </c>
      <c r="C34" s="24" t="s">
        <v>84</v>
      </c>
      <c r="D34" s="25" t="s">
        <v>14</v>
      </c>
    </row>
    <row r="35" spans="1:4" ht="12.75" customHeight="1">
      <c r="A35" s="26"/>
      <c r="B35" s="27"/>
      <c r="C35" s="3"/>
      <c r="D35" s="28"/>
    </row>
    <row r="36" ht="42.75" customHeight="1">
      <c r="A36" s="29"/>
    </row>
    <row r="37" ht="42.75" customHeight="1">
      <c r="A37" s="29"/>
    </row>
  </sheetData>
  <sheetProtection/>
  <mergeCells count="5">
    <mergeCell ref="A5:D6"/>
    <mergeCell ref="A8:A9"/>
    <mergeCell ref="B8:B9"/>
    <mergeCell ref="C8:C9"/>
    <mergeCell ref="D8:D9"/>
  </mergeCells>
  <conditionalFormatting sqref="D11:D34">
    <cfRule type="cellIs" priority="1" dxfId="0" operator="equal" stopIfTrue="1">
      <formula>0</formula>
    </cfRule>
  </conditionalFormatting>
  <printOptions/>
  <pageMargins left="0.9055118110236221" right="0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E30"/>
  <sheetViews>
    <sheetView tabSelected="1" zoomScalePageLayoutView="0" workbookViewId="0" topLeftCell="A1">
      <selection activeCell="A5" sqref="A5:C6"/>
    </sheetView>
  </sheetViews>
  <sheetFormatPr defaultColWidth="8.8515625" defaultRowHeight="12.75"/>
  <cols>
    <col min="1" max="1" width="72.421875" style="1" customWidth="1"/>
    <col min="2" max="2" width="24.28125" style="1" customWidth="1"/>
    <col min="3" max="3" width="17.140625" style="1" customWidth="1"/>
    <col min="4" max="16384" width="8.8515625" style="1" customWidth="1"/>
  </cols>
  <sheetData>
    <row r="1" ht="15">
      <c r="C1" s="2" t="s">
        <v>1563</v>
      </c>
    </row>
    <row r="2" ht="15">
      <c r="C2" s="2" t="s">
        <v>1564</v>
      </c>
    </row>
    <row r="3" ht="15">
      <c r="C3" s="2" t="s">
        <v>1497</v>
      </c>
    </row>
    <row r="4" ht="15">
      <c r="C4" s="2" t="s">
        <v>1566</v>
      </c>
    </row>
    <row r="5" spans="1:3" ht="15">
      <c r="A5" s="422" t="s">
        <v>801</v>
      </c>
      <c r="B5" s="423"/>
      <c r="C5" s="423"/>
    </row>
    <row r="6" spans="1:3" ht="92.25" customHeight="1">
      <c r="A6" s="423"/>
      <c r="B6" s="423"/>
      <c r="C6" s="423"/>
    </row>
    <row r="7" spans="1:3" ht="15">
      <c r="A7" s="3"/>
      <c r="B7" s="5"/>
      <c r="C7" s="6" t="s">
        <v>315</v>
      </c>
    </row>
    <row r="8" spans="1:3" ht="45">
      <c r="A8" s="7" t="s">
        <v>695</v>
      </c>
      <c r="B8" s="7" t="s">
        <v>319</v>
      </c>
      <c r="C8" s="8" t="s">
        <v>200</v>
      </c>
    </row>
    <row r="9" spans="1:3" ht="15">
      <c r="A9" s="15" t="s">
        <v>830</v>
      </c>
      <c r="B9" s="16" t="s">
        <v>703</v>
      </c>
      <c r="C9" s="19">
        <f>C10+C15+C21</f>
        <v>28861.5</v>
      </c>
    </row>
    <row r="10" spans="1:3" ht="15">
      <c r="A10" s="31" t="s">
        <v>2</v>
      </c>
      <c r="B10" s="18" t="s">
        <v>704</v>
      </c>
      <c r="C10" s="19">
        <f>C11+C13</f>
        <v>73281.5</v>
      </c>
    </row>
    <row r="11" spans="1:3" ht="30">
      <c r="A11" s="15" t="s">
        <v>185</v>
      </c>
      <c r="B11" s="18" t="s">
        <v>705</v>
      </c>
      <c r="C11" s="19">
        <f>C12</f>
        <v>123281.5</v>
      </c>
    </row>
    <row r="12" spans="1:3" ht="30">
      <c r="A12" s="15" t="s">
        <v>3</v>
      </c>
      <c r="B12" s="18" t="s">
        <v>706</v>
      </c>
      <c r="C12" s="19">
        <v>123281.5</v>
      </c>
    </row>
    <row r="13" spans="1:3" ht="30">
      <c r="A13" s="15" t="s">
        <v>186</v>
      </c>
      <c r="B13" s="18" t="s">
        <v>707</v>
      </c>
      <c r="C13" s="19">
        <f>C14</f>
        <v>-50000</v>
      </c>
    </row>
    <row r="14" spans="1:3" ht="30">
      <c r="A14" s="15" t="s">
        <v>4</v>
      </c>
      <c r="B14" s="18" t="s">
        <v>708</v>
      </c>
      <c r="C14" s="19">
        <v>-50000</v>
      </c>
    </row>
    <row r="15" spans="1:3" ht="30">
      <c r="A15" s="15" t="s">
        <v>5</v>
      </c>
      <c r="B15" s="18" t="s">
        <v>709</v>
      </c>
      <c r="C15" s="19">
        <f>C16</f>
        <v>32000</v>
      </c>
    </row>
    <row r="16" spans="1:3" ht="30">
      <c r="A16" s="15" t="s">
        <v>692</v>
      </c>
      <c r="B16" s="18" t="s">
        <v>710</v>
      </c>
      <c r="C16" s="19">
        <f>C17+C19</f>
        <v>32000</v>
      </c>
    </row>
    <row r="17" spans="1:3" ht="30">
      <c r="A17" s="15" t="s">
        <v>187</v>
      </c>
      <c r="B17" s="18" t="s">
        <v>711</v>
      </c>
      <c r="C17" s="19">
        <f>C18</f>
        <v>47000</v>
      </c>
    </row>
    <row r="18" spans="1:3" ht="30">
      <c r="A18" s="15" t="s">
        <v>6</v>
      </c>
      <c r="B18" s="18" t="s">
        <v>712</v>
      </c>
      <c r="C18" s="19">
        <v>47000</v>
      </c>
    </row>
    <row r="19" spans="1:3" ht="45">
      <c r="A19" s="15" t="s">
        <v>188</v>
      </c>
      <c r="B19" s="18" t="s">
        <v>713</v>
      </c>
      <c r="C19" s="19">
        <f>C20</f>
        <v>-15000</v>
      </c>
    </row>
    <row r="20" spans="1:3" ht="45">
      <c r="A20" s="15" t="s">
        <v>7</v>
      </c>
      <c r="B20" s="18" t="s">
        <v>714</v>
      </c>
      <c r="C20" s="19">
        <v>-15000</v>
      </c>
    </row>
    <row r="21" spans="1:3" ht="15">
      <c r="A21" s="15" t="s">
        <v>693</v>
      </c>
      <c r="B21" s="18" t="s">
        <v>715</v>
      </c>
      <c r="C21" s="19">
        <f>C22+C26</f>
        <v>-76420</v>
      </c>
    </row>
    <row r="22" spans="1:3" ht="15">
      <c r="A22" s="15" t="s">
        <v>189</v>
      </c>
      <c r="B22" s="18" t="s">
        <v>716</v>
      </c>
      <c r="C22" s="19">
        <f>C23</f>
        <v>-3927803.6</v>
      </c>
    </row>
    <row r="23" spans="1:3" ht="15">
      <c r="A23" s="15" t="s">
        <v>190</v>
      </c>
      <c r="B23" s="18" t="s">
        <v>717</v>
      </c>
      <c r="C23" s="19">
        <f>C24</f>
        <v>-3927803.6</v>
      </c>
    </row>
    <row r="24" spans="1:3" ht="15">
      <c r="A24" s="15" t="s">
        <v>831</v>
      </c>
      <c r="B24" s="18" t="s">
        <v>718</v>
      </c>
      <c r="C24" s="19">
        <f>C25</f>
        <v>-3927803.6</v>
      </c>
    </row>
    <row r="25" spans="1:5" ht="30">
      <c r="A25" s="15" t="s">
        <v>9</v>
      </c>
      <c r="B25" s="18" t="s">
        <v>719</v>
      </c>
      <c r="C25" s="19">
        <v>-3927803.6</v>
      </c>
      <c r="D25" s="20"/>
      <c r="E25" s="20"/>
    </row>
    <row r="26" spans="1:5" ht="15">
      <c r="A26" s="15" t="s">
        <v>191</v>
      </c>
      <c r="B26" s="18" t="s">
        <v>720</v>
      </c>
      <c r="C26" s="19">
        <f>C27</f>
        <v>3851383.6</v>
      </c>
      <c r="D26" s="20"/>
      <c r="E26" s="20"/>
    </row>
    <row r="27" spans="1:3" ht="15">
      <c r="A27" s="15" t="s">
        <v>192</v>
      </c>
      <c r="B27" s="18" t="s">
        <v>721</v>
      </c>
      <c r="C27" s="19">
        <f>C28</f>
        <v>3851383.6</v>
      </c>
    </row>
    <row r="28" spans="1:3" ht="15">
      <c r="A28" s="15" t="s">
        <v>193</v>
      </c>
      <c r="B28" s="18" t="s">
        <v>722</v>
      </c>
      <c r="C28" s="19">
        <f>C29</f>
        <v>3851383.6</v>
      </c>
    </row>
    <row r="29" spans="1:3" ht="30">
      <c r="A29" s="15" t="s">
        <v>10</v>
      </c>
      <c r="B29" s="18" t="s">
        <v>723</v>
      </c>
      <c r="C29" s="19">
        <v>3851383.6</v>
      </c>
    </row>
    <row r="30" spans="1:3" ht="15">
      <c r="A30" s="32"/>
      <c r="B30" s="32"/>
      <c r="C30" s="33"/>
    </row>
  </sheetData>
  <sheetProtection/>
  <mergeCells count="1">
    <mergeCell ref="A5:C6"/>
  </mergeCells>
  <conditionalFormatting sqref="C9:C29">
    <cfRule type="cellIs" priority="2" dxfId="0" operator="equal" stopIfTrue="1">
      <formula>0</formula>
    </cfRule>
  </conditionalFormatting>
  <conditionalFormatting sqref="C9:C29">
    <cfRule type="cellIs" priority="1" dxfId="0" operator="equal" stopIfTrue="1">
      <formula>0</formula>
    </cfRule>
  </conditionalFormatting>
  <printOptions/>
  <pageMargins left="0.9055118110236221" right="0" top="0.5118110236220472" bottom="0.1968503937007874" header="0.1968503937007874" footer="0.196850393700787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Julia</cp:lastModifiedBy>
  <cp:lastPrinted>2015-03-03T09:56:23Z</cp:lastPrinted>
  <dcterms:created xsi:type="dcterms:W3CDTF">1996-10-08T23:32:33Z</dcterms:created>
  <dcterms:modified xsi:type="dcterms:W3CDTF">2015-04-27T10:00:30Z</dcterms:modified>
  <cp:category/>
  <cp:version/>
  <cp:contentType/>
  <cp:contentStatus/>
</cp:coreProperties>
</file>