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еремещ " sheetId="2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'перемещ '!$4:$4</definedName>
    <definedName name="_xlnm.Print_Area" localSheetId="0">'перемещ '!$A$1:$G$58</definedName>
  </definedNames>
  <calcPr calcId="145621"/>
</workbook>
</file>

<file path=xl/calcChain.xml><?xml version="1.0" encoding="utf-8"?>
<calcChain xmlns="http://schemas.openxmlformats.org/spreadsheetml/2006/main">
  <c r="D33" i="2" l="1"/>
  <c r="D31" i="2"/>
  <c r="D23" i="2"/>
  <c r="D56" i="2"/>
  <c r="D49" i="2"/>
  <c r="D47" i="2"/>
  <c r="D41" i="2" l="1"/>
  <c r="D53" i="2" l="1"/>
  <c r="E41" i="2"/>
  <c r="D30" i="2"/>
  <c r="D29" i="2"/>
  <c r="E29" i="2" s="1"/>
  <c r="E23" i="2"/>
  <c r="D19" i="2"/>
  <c r="D18" i="2" s="1"/>
  <c r="D7" i="2"/>
  <c r="E7" i="2" s="1"/>
  <c r="E55" i="2"/>
  <c r="E54" i="2"/>
  <c r="F53" i="2"/>
  <c r="C53" i="2"/>
  <c r="E52" i="2"/>
  <c r="E51" i="2"/>
  <c r="E50" i="2"/>
  <c r="E49" i="2"/>
  <c r="E48" i="2"/>
  <c r="E47" i="2"/>
  <c r="F46" i="2"/>
  <c r="D46" i="2"/>
  <c r="C46" i="2"/>
  <c r="E45" i="2"/>
  <c r="F40" i="2"/>
  <c r="D40" i="2"/>
  <c r="C40" i="2"/>
  <c r="E39" i="2"/>
  <c r="E38" i="2"/>
  <c r="E37" i="2"/>
  <c r="E36" i="2"/>
  <c r="E35" i="2"/>
  <c r="F32" i="2"/>
  <c r="F31" i="2"/>
  <c r="E31" i="2"/>
  <c r="C30" i="2"/>
  <c r="F28" i="2"/>
  <c r="C28" i="2"/>
  <c r="F22" i="2"/>
  <c r="C22" i="2"/>
  <c r="F18" i="2"/>
  <c r="C18" i="2"/>
  <c r="E17" i="2"/>
  <c r="F16" i="2"/>
  <c r="D16" i="2"/>
  <c r="C16" i="2"/>
  <c r="C15" i="2"/>
  <c r="E15" i="2" s="1"/>
  <c r="E14" i="2"/>
  <c r="D13" i="2"/>
  <c r="E13" i="2" s="1"/>
  <c r="E12" i="2"/>
  <c r="F6" i="2"/>
  <c r="D6" i="2" l="1"/>
  <c r="E33" i="2"/>
  <c r="E56" i="2"/>
  <c r="E53" i="2" s="1"/>
  <c r="L53" i="2" s="1"/>
  <c r="D28" i="2"/>
  <c r="E28" i="2" s="1"/>
  <c r="L28" i="2" s="1"/>
  <c r="E16" i="2"/>
  <c r="I16" i="2" s="1"/>
  <c r="D22" i="2"/>
  <c r="C6" i="2"/>
  <c r="C58" i="2" s="1"/>
  <c r="F30" i="2"/>
  <c r="F58" i="2" s="1"/>
  <c r="E40" i="2"/>
  <c r="I40" i="2" s="1"/>
  <c r="E46" i="2"/>
  <c r="L46" i="2" s="1"/>
  <c r="E22" i="2"/>
  <c r="L22" i="2" s="1"/>
  <c r="E30" i="2"/>
  <c r="L16" i="2"/>
  <c r="E19" i="2"/>
  <c r="E18" i="2"/>
  <c r="L18" i="2" s="1"/>
  <c r="L30" i="2" l="1"/>
  <c r="E6" i="2"/>
  <c r="D58" i="2"/>
  <c r="E58" i="2" s="1"/>
  <c r="I53" i="2"/>
  <c r="I46" i="2"/>
  <c r="I28" i="2"/>
  <c r="L40" i="2"/>
  <c r="I22" i="2"/>
  <c r="I18" i="2"/>
  <c r="I30" i="2"/>
  <c r="I6" i="2"/>
  <c r="L6" i="2"/>
  <c r="I58" i="2" l="1"/>
</calcChain>
</file>

<file path=xl/sharedStrings.xml><?xml version="1.0" encoding="utf-8"?>
<sst xmlns="http://schemas.openxmlformats.org/spreadsheetml/2006/main" count="85" uniqueCount="75">
  <si>
    <t>тыс. рублей</t>
  </si>
  <si>
    <t xml:space="preserve"> Раз дел</t>
  </si>
  <si>
    <t>Наименование разделов/ ГРБС</t>
  </si>
  <si>
    <r>
      <t xml:space="preserve">Уточненный бюджет на 2023 год </t>
    </r>
    <r>
      <rPr>
        <i/>
        <sz val="10"/>
        <rFont val="Times New Roman"/>
        <family val="1"/>
        <charset val="204"/>
      </rPr>
      <t>(согласно РСД МГО от 30.06.2023г.№ 1)</t>
    </r>
  </si>
  <si>
    <t>Ассигнования на 2023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</si>
  <si>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</si>
  <si>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</si>
  <si>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</si>
  <si>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</si>
  <si>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</si>
  <si>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</si>
  <si>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</si>
  <si>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Уменьшение (перемещение) ассигнований в сумме 165,7 тыс. рублей, в том числе:</t>
  </si>
  <si>
    <t>в сумме 45,7 тыс. рублей с расходов на охрану объектов на раздел 0500</t>
  </si>
  <si>
    <t>в сумме 120,0 тыс. рублей с общегородских расходов на раздел 0800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</si>
  <si>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</si>
  <si>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</si>
  <si>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</si>
  <si>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</si>
  <si>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>резервный фонд Администрации МГО, зарезервированные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</si>
  <si>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</si>
  <si>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</si>
  <si>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</si>
  <si>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</si>
  <si>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</si>
  <si>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</t>
    </r>
  </si>
  <si>
    <t xml:space="preserve">Увеличение (перемещение) ассигнований в сумме 13,2 тыс. рублей   по инициативному бюджетированию с аналогичных расходов с раздела 0500 </t>
  </si>
  <si>
    <t>Уменьшение (перемещение) ассигнований  в сумме 69,1 тыс. рублей с экономии расходов по наказам избирателей (с асфальтирования межквартальных и дворовых проездов) на раздел 0500</t>
  </si>
  <si>
    <t>0500</t>
  </si>
  <si>
    <t>Жилищно-коммунальное хоз-во,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</si>
  <si>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</si>
  <si>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 xml:space="preserve">Уменьшение (перемещение) ассигнований в сумме 13,2 тыс. рублей   по инициативному бюджетированию на аналогичные расходы на раздел 0400 </t>
  </si>
  <si>
    <t>Увеличение (перемещение) ассигнований в сумме 114,8 тыс. рублей, в том числе:</t>
  </si>
  <si>
    <t>в сумме 69,1 тыс. рублей на разработку проектно-сметной документации по благоустройству бульвара в районе ул. Луначарского и бульвара Полетаева с раздела 0400</t>
  </si>
  <si>
    <t>в сумме 45,7 тыс. рублей на работы по обслуживанию фонтана, расположенного в районе дома по пр. Макеева, 2 с раздела 0100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</si>
  <si>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</si>
  <si>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</si>
  <si>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</si>
  <si>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</si>
  <si>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</si>
  <si>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</si>
  <si>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1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</si>
  <si>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</si>
  <si>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</si>
  <si>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</si>
  <si>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</si>
  <si>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</si>
  <si>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в сумме 120,0 тыс. рублей на мероприятия ко дню города с раздела 0100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</si>
  <si>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</si>
  <si>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</si>
  <si>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1"/>
        <rFont val="Times New Roman"/>
        <family val="1"/>
        <charset val="204"/>
      </rPr>
      <t>в том числе содержание аппарата, пособия, пенсии, компенсации и т.д.)</t>
    </r>
  </si>
  <si>
    <r>
      <t xml:space="preserve">Финансовое управление Администрации МГО  </t>
    </r>
    <r>
      <rPr>
        <i/>
        <sz val="11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</si>
  <si>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</si>
  <si>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</si>
  <si>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 xml:space="preserve">(в том числе МКУ "Комитет по строительству") </t>
    </r>
  </si>
  <si>
    <t>ВСЕГО</t>
  </si>
  <si>
    <t xml:space="preserve">  </t>
  </si>
  <si>
    <t xml:space="preserve">Выделение ассигнований из зарезервированных средств в сумме 416,5 тыс. рублей на приобретение и установку системы видеонаблюдения для мемориального комплекса "Народу-Победителю! Народу-Созидателю!" и парка Автозаводцев     </t>
  </si>
  <si>
    <t>Выделение ассигнований в сумме 2744,0 тыс. рублей из зарезервированных средств на разделы 0100, 0800, 1100</t>
  </si>
  <si>
    <t>в сумме 1945,0 тыс. рублей из зарезервированных средств на приобретение металлического заграждения, переносных рамок металлоискателей для обеспечения безопасности при проведении городских культурно-массовых мероприятий с раздела 0100</t>
  </si>
  <si>
    <t>Выделение ассигнований из зарезервированных средств в сумме 382,5 тыс. рублей на  приобретение  переносных рамок металлоискателей для обеспечения безопасности при проведении городских спортивно-массовых мероприятий с раздела 0100</t>
  </si>
  <si>
    <t xml:space="preserve">Увеличение (перемещение) ассигнований в сумме 2570,1 тыс. рублей  по избирательным округам с аналогичных расходов с раздела 0500 </t>
  </si>
  <si>
    <t xml:space="preserve">Уменьшение (перемещение) ассигнований в сумме 2570,1 тыс. рублей  по избирательным округам на аналогичные расходы  раздел 0400 </t>
  </si>
  <si>
    <t xml:space="preserve">Уменьшение (перемещение) ассигнований между ГРБС в сумме 3400 тыс. рублей  по избирательным округам на аналогичные расходы  на разделы 0700,0800,1100 </t>
  </si>
  <si>
    <t xml:space="preserve">в сумме 1490 тыс. рублей  по избирательным округам с аналогичных расходов между ГРБС с раздела 0700 </t>
  </si>
  <si>
    <t xml:space="preserve">Увеличение (перемещение) ассигнований в сумме 864 тыс. рублей  по избирательным округам с аналогичных расходов между ГРБС  </t>
  </si>
  <si>
    <t xml:space="preserve">Увеличение (перемещение) ассигнований в сумме 1046 тыс. рублей  по избирательным округам с аналогичных расходов между ГРБС  </t>
  </si>
  <si>
    <t>Приложение 6 к реестру</t>
  </si>
  <si>
    <t xml:space="preserve">уменьшение ассигнований (перемещение) в сумме 13,0 тыс. рублей по трудовой занятости подростков между ответственными исполнителями </t>
  </si>
  <si>
    <t xml:space="preserve">Увеличение ассигнований (перемещение) в сумме 30,5 тыс. рублей по трудовой занятости подростков между ответственными исполнителями </t>
  </si>
  <si>
    <t>Уменьшение (перемещение) ассигнований в сумме 594,8 тыс. рублей в связи с ликвидацией учреждения на Админситрацию МГО</t>
  </si>
  <si>
    <t>Информация об изменении ассигнований бюджета Миасского городского округа в 2023г. (после принятия решения Собранием депутатов МГО от 30.06.2023г. № 1)                                               по состоянию на 06.07.2023г.</t>
  </si>
  <si>
    <t>Увеличение (перемещение) ассигнований в сумме 3555,0 тыс. рублей, в том числе:</t>
  </si>
  <si>
    <t xml:space="preserve">Уменьшение ассигнований (перемещение) в сумме 17,5 тыс. рублей по трудовой занятости подростков между ответственными исполнителями </t>
  </si>
  <si>
    <t>Увеличение (перемещение) ассигнований в сумме 594,8 тыс.рублей  на оплату за топливно-энергетические ресурсы и оплату по исполнительным листам с КСП МГО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</si>
</sst>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.5"/>
      <name val="Times New Roman"/>
      <family val="1"/>
      <charset val="204"/>
    </font>
    <font>
      <sz val="11.5"/>
      <name val="Arial Cyr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2" fillId="0" borderId="0" applyFont="0" applyFill="0" applyBorder="0" applyAlignment="0" applyProtection="0"/>
  </cellStyleXfs>
  <cellXfs count="88">
    <xf numFmtId="0" fontId="0" fillId="0" borderId="0" xfId="0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/>
    <xf numFmtId="0" fontId="3" fillId="0" borderId="0" xfId="0" applyFont="1" applyFill="1"/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justify" vertical="center" wrapText="1"/>
    </xf>
    <xf numFmtId="164" fontId="6" fillId="0" borderId="0" xfId="0" applyNumberFormat="1" applyFont="1" applyFill="1"/>
    <xf numFmtId="164" fontId="3" fillId="0" borderId="0" xfId="0" applyNumberFormat="1" applyFont="1" applyFill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0" fontId="14" fillId="0" borderId="0" xfId="0" applyFont="1" applyFill="1" applyAlignment="1"/>
    <xf numFmtId="49" fontId="14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3" fillId="0" borderId="0" xfId="0" applyFont="1" applyFill="1" applyBorder="1"/>
    <xf numFmtId="49" fontId="5" fillId="0" borderId="0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4" fillId="0" borderId="0" xfId="0" applyFont="1" applyFill="1"/>
    <xf numFmtId="49" fontId="6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justify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164" fontId="20" fillId="0" borderId="1" xfId="0" applyNumberFormat="1" applyFont="1" applyFill="1" applyBorder="1" applyAlignment="1">
      <alignment horizontal="justify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65"/>
  <sheetViews>
    <sheetView tabSelected="1" zoomScale="90" zoomScaleNormal="9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K37" sqref="K37"/>
    </sheetView>
  </sheetViews>
  <sheetFormatPr defaultColWidth="14.42578125" defaultRowHeight="15.75" outlineLevelCol="1" x14ac:dyDescent="0.25"/>
  <cols>
    <col min="1" max="1" width="5.5703125" style="1" customWidth="1"/>
    <col min="2" max="2" width="46.7109375" style="2" customWidth="1"/>
    <col min="3" max="3" width="17.5703125" style="3" customWidth="1"/>
    <col min="4" max="4" width="16.28515625" style="3" customWidth="1"/>
    <col min="5" max="5" width="13.140625" style="3" customWidth="1"/>
    <col min="6" max="6" width="11" style="4" hidden="1" customWidth="1" outlineLevel="1"/>
    <col min="7" max="7" width="66.7109375" style="56" customWidth="1" collapsed="1"/>
    <col min="8" max="8" width="6.5703125" style="56" customWidth="1"/>
    <col min="9" max="9" width="15" style="6" hidden="1" customWidth="1"/>
    <col min="10" max="11" width="9.140625" style="7" customWidth="1"/>
    <col min="12" max="12" width="12.85546875" style="7" hidden="1" customWidth="1"/>
    <col min="13" max="151" width="9.140625" style="7" customWidth="1"/>
    <col min="152" max="152" width="60.42578125" style="7" customWidth="1"/>
    <col min="153" max="153" width="0" style="7" hidden="1" customWidth="1"/>
    <col min="154" max="154" width="14.7109375" style="7" customWidth="1"/>
    <col min="155" max="155" width="14.5703125" style="7" customWidth="1"/>
    <col min="156" max="156" width="0" style="7" hidden="1" customWidth="1"/>
    <col min="157" max="157" width="14.5703125" style="7" customWidth="1"/>
    <col min="158" max="158" width="15" style="7" customWidth="1"/>
    <col min="159" max="160" width="14.5703125" style="7" customWidth="1"/>
    <col min="161" max="16384" width="14.42578125" style="7"/>
  </cols>
  <sheetData>
    <row r="1" spans="1:12" x14ac:dyDescent="0.25">
      <c r="G1" s="64" t="s">
        <v>67</v>
      </c>
      <c r="H1" s="5"/>
    </row>
    <row r="2" spans="1:12" ht="42" customHeight="1" x14ac:dyDescent="0.25">
      <c r="A2" s="82" t="s">
        <v>71</v>
      </c>
      <c r="B2" s="82"/>
      <c r="C2" s="82"/>
      <c r="D2" s="82"/>
      <c r="E2" s="82"/>
      <c r="F2" s="82"/>
      <c r="G2" s="83"/>
      <c r="H2" s="8"/>
      <c r="K2" s="61"/>
    </row>
    <row r="3" spans="1:12" x14ac:dyDescent="0.25">
      <c r="A3" s="9"/>
      <c r="G3" s="10" t="s">
        <v>0</v>
      </c>
      <c r="H3" s="10"/>
      <c r="K3" s="61"/>
    </row>
    <row r="4" spans="1:12" s="6" customFormat="1" ht="70.5" x14ac:dyDescent="0.25">
      <c r="A4" s="11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5" t="s">
        <v>7</v>
      </c>
      <c r="H4" s="16"/>
    </row>
    <row r="5" spans="1:12" x14ac:dyDescent="0.25">
      <c r="A5" s="49" t="s">
        <v>8</v>
      </c>
      <c r="B5" s="15">
        <v>2</v>
      </c>
      <c r="C5" s="17">
        <v>3</v>
      </c>
      <c r="D5" s="17">
        <v>4</v>
      </c>
      <c r="E5" s="17">
        <v>5</v>
      </c>
      <c r="F5" s="18"/>
      <c r="G5" s="15">
        <v>6</v>
      </c>
      <c r="H5" s="16"/>
    </row>
    <row r="6" spans="1:12" ht="28.5" x14ac:dyDescent="0.25">
      <c r="A6" s="19" t="s">
        <v>9</v>
      </c>
      <c r="B6" s="20" t="s">
        <v>10</v>
      </c>
      <c r="C6" s="21">
        <f>SUM(C7:C15)-C15</f>
        <v>302747.30000000005</v>
      </c>
      <c r="D6" s="21">
        <f>SUM(D7:D15)-D15</f>
        <v>300254.09999999998</v>
      </c>
      <c r="E6" s="21">
        <f t="shared" ref="E6:E29" si="0">D6-C6</f>
        <v>-2493.2000000000698</v>
      </c>
      <c r="F6" s="22">
        <f>SUM(F7:F14)</f>
        <v>-2493.1999999999998</v>
      </c>
      <c r="G6" s="23"/>
      <c r="H6" s="24"/>
      <c r="I6" s="25">
        <f>SUM(E6-F6)</f>
        <v>-7.0031092036515474E-11</v>
      </c>
      <c r="L6" s="26">
        <f>E6-F6</f>
        <v>-7.0031092036515474E-11</v>
      </c>
    </row>
    <row r="7" spans="1:12" ht="60" x14ac:dyDescent="0.25">
      <c r="A7" s="77"/>
      <c r="B7" s="65" t="s">
        <v>11</v>
      </c>
      <c r="C7" s="67">
        <v>214810</v>
      </c>
      <c r="D7" s="67">
        <f>221360.8+594.8-6300</f>
        <v>215655.59999999998</v>
      </c>
      <c r="E7" s="67">
        <f>D7-C7</f>
        <v>845.59999999997672</v>
      </c>
      <c r="F7" s="27">
        <v>416.5</v>
      </c>
      <c r="G7" s="23" t="s">
        <v>57</v>
      </c>
      <c r="H7" s="24"/>
      <c r="L7" s="26"/>
    </row>
    <row r="8" spans="1:12" ht="45" x14ac:dyDescent="0.25">
      <c r="A8" s="78"/>
      <c r="B8" s="73"/>
      <c r="C8" s="76"/>
      <c r="D8" s="76"/>
      <c r="E8" s="76"/>
      <c r="F8" s="27">
        <v>594.79999999999995</v>
      </c>
      <c r="G8" s="23" t="s">
        <v>74</v>
      </c>
      <c r="H8" s="24"/>
      <c r="L8" s="26"/>
    </row>
    <row r="9" spans="1:12" ht="30" x14ac:dyDescent="0.25">
      <c r="A9" s="78"/>
      <c r="B9" s="73"/>
      <c r="C9" s="76"/>
      <c r="D9" s="76"/>
      <c r="E9" s="76"/>
      <c r="F9" s="27"/>
      <c r="G9" s="23" t="s">
        <v>12</v>
      </c>
      <c r="H9" s="24"/>
      <c r="L9" s="26"/>
    </row>
    <row r="10" spans="1:12" ht="30" x14ac:dyDescent="0.25">
      <c r="A10" s="78"/>
      <c r="B10" s="73"/>
      <c r="C10" s="76"/>
      <c r="D10" s="76"/>
      <c r="E10" s="76"/>
      <c r="F10" s="27">
        <v>-45.7</v>
      </c>
      <c r="G10" s="23" t="s">
        <v>13</v>
      </c>
      <c r="H10" s="24"/>
      <c r="L10" s="26"/>
    </row>
    <row r="11" spans="1:12" x14ac:dyDescent="0.25">
      <c r="A11" s="78"/>
      <c r="B11" s="80"/>
      <c r="C11" s="81"/>
      <c r="D11" s="81"/>
      <c r="E11" s="81"/>
      <c r="F11" s="27">
        <v>-120</v>
      </c>
      <c r="G11" s="23" t="s">
        <v>14</v>
      </c>
      <c r="H11" s="24"/>
      <c r="L11" s="26"/>
    </row>
    <row r="12" spans="1:12" ht="51" customHeight="1" x14ac:dyDescent="0.25">
      <c r="A12" s="78"/>
      <c r="B12" s="28" t="s">
        <v>15</v>
      </c>
      <c r="C12" s="29">
        <v>26864.2</v>
      </c>
      <c r="D12" s="29">
        <v>26864.2</v>
      </c>
      <c r="E12" s="30">
        <f t="shared" si="0"/>
        <v>0</v>
      </c>
      <c r="F12" s="31"/>
      <c r="G12" s="31"/>
      <c r="H12" s="24"/>
      <c r="L12" s="26"/>
    </row>
    <row r="13" spans="1:12" ht="34.5" customHeight="1" x14ac:dyDescent="0.25">
      <c r="A13" s="78"/>
      <c r="B13" s="32" t="s">
        <v>16</v>
      </c>
      <c r="C13" s="13">
        <v>3785.6</v>
      </c>
      <c r="D13" s="13">
        <f>3785.6-594.8</f>
        <v>3190.8</v>
      </c>
      <c r="E13" s="33">
        <f t="shared" si="0"/>
        <v>-594.79999999999973</v>
      </c>
      <c r="F13" s="27">
        <v>-594.79999999999995</v>
      </c>
      <c r="G13" s="23" t="s">
        <v>70</v>
      </c>
      <c r="H13" s="24"/>
      <c r="L13" s="26"/>
    </row>
    <row r="14" spans="1:12" s="37" customFormat="1" ht="38.25" customHeight="1" x14ac:dyDescent="0.25">
      <c r="A14" s="78"/>
      <c r="B14" s="34" t="s">
        <v>17</v>
      </c>
      <c r="C14" s="35">
        <v>57287.5</v>
      </c>
      <c r="D14" s="35">
        <v>54543.5</v>
      </c>
      <c r="E14" s="35">
        <f t="shared" si="0"/>
        <v>-2744</v>
      </c>
      <c r="F14" s="27">
        <v>-2744</v>
      </c>
      <c r="G14" s="23" t="s">
        <v>58</v>
      </c>
      <c r="H14" s="24"/>
      <c r="I14" s="36"/>
      <c r="L14" s="26"/>
    </row>
    <row r="15" spans="1:12" s="6" customFormat="1" ht="31.5" x14ac:dyDescent="0.25">
      <c r="A15" s="38" t="s">
        <v>18</v>
      </c>
      <c r="B15" s="39" t="s">
        <v>19</v>
      </c>
      <c r="C15" s="40">
        <f>3000+3802.6</f>
        <v>6802.6</v>
      </c>
      <c r="D15" s="40">
        <v>4058.6</v>
      </c>
      <c r="E15" s="40">
        <f>D15-C15</f>
        <v>-2744.0000000000005</v>
      </c>
      <c r="F15" s="27"/>
      <c r="G15" s="23"/>
      <c r="H15" s="41"/>
      <c r="L15" s="26"/>
    </row>
    <row r="16" spans="1:12" s="6" customFormat="1" ht="42.75" x14ac:dyDescent="0.25">
      <c r="A16" s="19" t="s">
        <v>20</v>
      </c>
      <c r="B16" s="20" t="s">
        <v>21</v>
      </c>
      <c r="C16" s="21">
        <f>C17</f>
        <v>32950.1</v>
      </c>
      <c r="D16" s="21">
        <f>D17</f>
        <v>32950.1</v>
      </c>
      <c r="E16" s="21">
        <f t="shared" si="0"/>
        <v>0</v>
      </c>
      <c r="F16" s="22">
        <f>SUM(F17:F17)</f>
        <v>0</v>
      </c>
      <c r="G16" s="20"/>
      <c r="H16" s="42"/>
      <c r="I16" s="25">
        <f>SUM(E16-F16)</f>
        <v>0</v>
      </c>
      <c r="L16" s="26">
        <f t="shared" ref="L16:L53" si="1">E16-F16</f>
        <v>0</v>
      </c>
    </row>
    <row r="17" spans="1:12" s="6" customFormat="1" ht="52.5" customHeight="1" x14ac:dyDescent="0.25">
      <c r="A17" s="19"/>
      <c r="B17" s="32" t="s">
        <v>22</v>
      </c>
      <c r="C17" s="33">
        <v>32950.1</v>
      </c>
      <c r="D17" s="33">
        <v>32950.1</v>
      </c>
      <c r="E17" s="33">
        <f t="shared" si="0"/>
        <v>0</v>
      </c>
      <c r="F17" s="27"/>
      <c r="G17" s="23"/>
      <c r="H17" s="24"/>
      <c r="L17" s="26"/>
    </row>
    <row r="18" spans="1:12" s="6" customFormat="1" x14ac:dyDescent="0.25">
      <c r="A18" s="19" t="s">
        <v>23</v>
      </c>
      <c r="B18" s="20" t="s">
        <v>24</v>
      </c>
      <c r="C18" s="21">
        <f>C19</f>
        <v>966200.4</v>
      </c>
      <c r="D18" s="21">
        <f>D19</f>
        <v>968714.60000000009</v>
      </c>
      <c r="E18" s="21">
        <f t="shared" si="0"/>
        <v>2514.2000000000698</v>
      </c>
      <c r="F18" s="22">
        <f>SUM(F19:F21)</f>
        <v>2514.1999999999998</v>
      </c>
      <c r="G18" s="32"/>
      <c r="H18" s="43"/>
      <c r="I18" s="25">
        <f>SUM(E18-F18)</f>
        <v>7.0031092036515474E-11</v>
      </c>
      <c r="L18" s="26">
        <f t="shared" si="1"/>
        <v>7.0031092036515474E-11</v>
      </c>
    </row>
    <row r="19" spans="1:12" s="6" customFormat="1" ht="59.25" customHeight="1" x14ac:dyDescent="0.25">
      <c r="A19" s="77"/>
      <c r="B19" s="65" t="s">
        <v>25</v>
      </c>
      <c r="C19" s="67">
        <v>966200.4</v>
      </c>
      <c r="D19" s="67">
        <f>981797.3-8582.7-4500</f>
        <v>968714.60000000009</v>
      </c>
      <c r="E19" s="67">
        <f>D19-C19</f>
        <v>2514.2000000000698</v>
      </c>
      <c r="F19" s="27">
        <v>13.2</v>
      </c>
      <c r="G19" s="23" t="s">
        <v>26</v>
      </c>
      <c r="H19" s="24"/>
      <c r="L19" s="26"/>
    </row>
    <row r="20" spans="1:12" s="6" customFormat="1" ht="30" x14ac:dyDescent="0.25">
      <c r="A20" s="78"/>
      <c r="B20" s="73"/>
      <c r="C20" s="76"/>
      <c r="D20" s="76"/>
      <c r="E20" s="76"/>
      <c r="F20" s="27">
        <v>2570.1</v>
      </c>
      <c r="G20" s="23" t="s">
        <v>61</v>
      </c>
      <c r="H20" s="24"/>
      <c r="L20" s="26"/>
    </row>
    <row r="21" spans="1:12" s="6" customFormat="1" ht="48" customHeight="1" x14ac:dyDescent="0.25">
      <c r="A21" s="79"/>
      <c r="B21" s="80"/>
      <c r="C21" s="81"/>
      <c r="D21" s="81"/>
      <c r="E21" s="81"/>
      <c r="F21" s="27">
        <v>-69.099999999999994</v>
      </c>
      <c r="G21" s="32" t="s">
        <v>27</v>
      </c>
      <c r="H21" s="24"/>
      <c r="L21" s="26"/>
    </row>
    <row r="22" spans="1:12" ht="28.5" x14ac:dyDescent="0.25">
      <c r="A22" s="19" t="s">
        <v>28</v>
      </c>
      <c r="B22" s="20" t="s">
        <v>29</v>
      </c>
      <c r="C22" s="21">
        <f>C23</f>
        <v>669262.80000000005</v>
      </c>
      <c r="D22" s="21">
        <f>D23</f>
        <v>666794.30000000016</v>
      </c>
      <c r="E22" s="21">
        <f t="shared" si="0"/>
        <v>-2468.4999999998836</v>
      </c>
      <c r="F22" s="21">
        <f>SUM(F23:F27)</f>
        <v>-2468.5</v>
      </c>
      <c r="G22" s="32"/>
      <c r="H22" s="43"/>
      <c r="I22" s="25">
        <f>SUM(E22-F22)</f>
        <v>1.1641532182693481E-10</v>
      </c>
      <c r="L22" s="26">
        <f t="shared" si="1"/>
        <v>1.1641532182693481E-10</v>
      </c>
    </row>
    <row r="23" spans="1:12" ht="41.25" customHeight="1" x14ac:dyDescent="0.25">
      <c r="A23" s="77"/>
      <c r="B23" s="65" t="s">
        <v>30</v>
      </c>
      <c r="C23" s="67">
        <v>669262.80000000005</v>
      </c>
      <c r="D23" s="67">
        <f>830342.3-71920-5099.7-19897.6-46900-1800-19330.7+1400</f>
        <v>666794.30000000016</v>
      </c>
      <c r="E23" s="67">
        <f>D23-C23</f>
        <v>-2468.4999999998836</v>
      </c>
      <c r="F23" s="27">
        <v>-13.2</v>
      </c>
      <c r="G23" s="23" t="s">
        <v>31</v>
      </c>
      <c r="H23" s="24"/>
      <c r="L23" s="26"/>
    </row>
    <row r="24" spans="1:12" ht="41.25" customHeight="1" x14ac:dyDescent="0.25">
      <c r="A24" s="78"/>
      <c r="B24" s="73"/>
      <c r="C24" s="76"/>
      <c r="D24" s="76"/>
      <c r="E24" s="76"/>
      <c r="F24" s="27">
        <v>-2570.1</v>
      </c>
      <c r="G24" s="23" t="s">
        <v>62</v>
      </c>
      <c r="H24" s="24"/>
      <c r="L24" s="26"/>
    </row>
    <row r="25" spans="1:12" ht="37.5" customHeight="1" x14ac:dyDescent="0.25">
      <c r="A25" s="78"/>
      <c r="B25" s="73"/>
      <c r="C25" s="76"/>
      <c r="D25" s="76"/>
      <c r="E25" s="76"/>
      <c r="F25" s="27"/>
      <c r="G25" s="23" t="s">
        <v>32</v>
      </c>
      <c r="H25" s="24"/>
      <c r="L25" s="26"/>
    </row>
    <row r="26" spans="1:12" ht="47.25" customHeight="1" x14ac:dyDescent="0.25">
      <c r="A26" s="78"/>
      <c r="B26" s="73"/>
      <c r="C26" s="76"/>
      <c r="D26" s="76"/>
      <c r="E26" s="76"/>
      <c r="F26" s="27">
        <v>69.099999999999994</v>
      </c>
      <c r="G26" s="32" t="s">
        <v>33</v>
      </c>
      <c r="H26" s="24"/>
      <c r="L26" s="26"/>
    </row>
    <row r="27" spans="1:12" ht="39" customHeight="1" x14ac:dyDescent="0.25">
      <c r="A27" s="78"/>
      <c r="B27" s="73"/>
      <c r="C27" s="76"/>
      <c r="D27" s="76"/>
      <c r="E27" s="76"/>
      <c r="F27" s="27">
        <v>45.7</v>
      </c>
      <c r="G27" s="23" t="s">
        <v>34</v>
      </c>
      <c r="H27" s="24"/>
      <c r="L27" s="26"/>
    </row>
    <row r="28" spans="1:12" x14ac:dyDescent="0.25">
      <c r="A28" s="19" t="s">
        <v>35</v>
      </c>
      <c r="B28" s="20" t="s">
        <v>36</v>
      </c>
      <c r="C28" s="21">
        <f>C29</f>
        <v>26245.599999999999</v>
      </c>
      <c r="D28" s="21">
        <f>D29</f>
        <v>26245.600000000002</v>
      </c>
      <c r="E28" s="21">
        <f t="shared" si="0"/>
        <v>0</v>
      </c>
      <c r="F28" s="22">
        <f>SUM(F29:F29)</f>
        <v>0</v>
      </c>
      <c r="G28" s="32"/>
      <c r="H28" s="43"/>
      <c r="I28" s="25">
        <f>SUM(E28-F28)</f>
        <v>0</v>
      </c>
      <c r="L28" s="26">
        <f t="shared" si="1"/>
        <v>0</v>
      </c>
    </row>
    <row r="29" spans="1:12" s="6" customFormat="1" ht="42.75" customHeight="1" x14ac:dyDescent="0.25">
      <c r="A29" s="49"/>
      <c r="B29" s="32" t="s">
        <v>37</v>
      </c>
      <c r="C29" s="44">
        <v>26245.599999999999</v>
      </c>
      <c r="D29" s="44">
        <f>26672.7-427.1</f>
        <v>26245.600000000002</v>
      </c>
      <c r="E29" s="44">
        <f t="shared" si="0"/>
        <v>0</v>
      </c>
      <c r="F29" s="63"/>
      <c r="G29" s="62"/>
      <c r="H29" s="24"/>
      <c r="L29" s="26"/>
    </row>
    <row r="30" spans="1:12" x14ac:dyDescent="0.25">
      <c r="A30" s="19" t="s">
        <v>38</v>
      </c>
      <c r="B30" s="20" t="s">
        <v>39</v>
      </c>
      <c r="C30" s="21">
        <f>C31+C33+C35+C36+C37+C38+C39</f>
        <v>3423250.0999999996</v>
      </c>
      <c r="D30" s="21">
        <f>D31+D33+D35+D36+D37+D38+D39</f>
        <v>3420714.0999999996</v>
      </c>
      <c r="E30" s="21">
        <f>D30-C30</f>
        <v>-2536</v>
      </c>
      <c r="F30" s="22">
        <f>SUM(F31:F39)</f>
        <v>-2536</v>
      </c>
      <c r="G30" s="32"/>
      <c r="H30" s="43"/>
      <c r="I30" s="25">
        <f>SUM(E30-F30)</f>
        <v>0</v>
      </c>
      <c r="L30" s="26">
        <f t="shared" si="1"/>
        <v>0</v>
      </c>
    </row>
    <row r="31" spans="1:12" ht="45" x14ac:dyDescent="0.25">
      <c r="A31" s="77"/>
      <c r="B31" s="65" t="s">
        <v>40</v>
      </c>
      <c r="C31" s="67">
        <v>3306700</v>
      </c>
      <c r="D31" s="67">
        <f>3400859.4-528.8-97000-0.1</f>
        <v>3303330.5</v>
      </c>
      <c r="E31" s="67">
        <f>SUM(D31-C31)</f>
        <v>-3369.5</v>
      </c>
      <c r="F31" s="27">
        <f>-1046-2354</f>
        <v>-3400</v>
      </c>
      <c r="G31" s="23" t="s">
        <v>63</v>
      </c>
      <c r="H31" s="24"/>
      <c r="L31" s="26"/>
    </row>
    <row r="32" spans="1:12" ht="45" x14ac:dyDescent="0.25">
      <c r="A32" s="78"/>
      <c r="B32" s="66"/>
      <c r="C32" s="68"/>
      <c r="D32" s="68"/>
      <c r="E32" s="68"/>
      <c r="F32" s="27">
        <f>13+17.5</f>
        <v>30.5</v>
      </c>
      <c r="G32" s="23" t="s">
        <v>69</v>
      </c>
      <c r="H32" s="24"/>
      <c r="L32" s="26"/>
    </row>
    <row r="33" spans="1:12" s="47" customFormat="1" ht="48.75" customHeight="1" x14ac:dyDescent="0.25">
      <c r="A33" s="78"/>
      <c r="B33" s="84" t="s">
        <v>41</v>
      </c>
      <c r="C33" s="86">
        <v>113082.9</v>
      </c>
      <c r="D33" s="86">
        <f>125229.3-11300+0.1</f>
        <v>113929.40000000001</v>
      </c>
      <c r="E33" s="86">
        <f t="shared" ref="E33:E39" si="2">SUM(D33-C33)</f>
        <v>846.50000000001455</v>
      </c>
      <c r="F33" s="27">
        <v>864</v>
      </c>
      <c r="G33" s="23" t="s">
        <v>65</v>
      </c>
      <c r="H33" s="24"/>
      <c r="I33" s="46"/>
      <c r="L33" s="26"/>
    </row>
    <row r="34" spans="1:12" s="47" customFormat="1" ht="45" x14ac:dyDescent="0.25">
      <c r="A34" s="78"/>
      <c r="B34" s="85"/>
      <c r="C34" s="87"/>
      <c r="D34" s="87"/>
      <c r="E34" s="87"/>
      <c r="F34" s="27">
        <v>-17.5</v>
      </c>
      <c r="G34" s="23" t="s">
        <v>73</v>
      </c>
      <c r="H34" s="24"/>
      <c r="I34" s="46"/>
      <c r="L34" s="26"/>
    </row>
    <row r="35" spans="1:12" ht="60" customHeight="1" x14ac:dyDescent="0.25">
      <c r="A35" s="78"/>
      <c r="B35" s="32" t="s">
        <v>42</v>
      </c>
      <c r="C35" s="33">
        <v>12.4</v>
      </c>
      <c r="D35" s="33">
        <v>12.4</v>
      </c>
      <c r="E35" s="33">
        <f t="shared" si="2"/>
        <v>0</v>
      </c>
      <c r="F35" s="27"/>
      <c r="G35" s="23"/>
      <c r="H35" s="24"/>
      <c r="L35" s="26"/>
    </row>
    <row r="36" spans="1:12" s="6" customFormat="1" x14ac:dyDescent="0.25">
      <c r="A36" s="78"/>
      <c r="B36" s="32" t="s">
        <v>11</v>
      </c>
      <c r="C36" s="33">
        <v>2980.5</v>
      </c>
      <c r="D36" s="33">
        <v>2980.5</v>
      </c>
      <c r="E36" s="33">
        <f t="shared" si="2"/>
        <v>0</v>
      </c>
      <c r="F36" s="27"/>
      <c r="G36" s="23"/>
      <c r="H36" s="24"/>
      <c r="L36" s="26"/>
    </row>
    <row r="37" spans="1:12" s="6" customFormat="1" x14ac:dyDescent="0.25">
      <c r="A37" s="78"/>
      <c r="B37" s="32" t="s">
        <v>15</v>
      </c>
      <c r="C37" s="33">
        <v>5</v>
      </c>
      <c r="D37" s="33">
        <v>5</v>
      </c>
      <c r="E37" s="33">
        <f t="shared" si="2"/>
        <v>0</v>
      </c>
      <c r="F37" s="27"/>
      <c r="G37" s="23"/>
      <c r="H37" s="24"/>
      <c r="L37" s="26"/>
    </row>
    <row r="38" spans="1:12" s="6" customFormat="1" ht="53.25" customHeight="1" x14ac:dyDescent="0.25">
      <c r="A38" s="78"/>
      <c r="B38" s="32" t="s">
        <v>43</v>
      </c>
      <c r="C38" s="33">
        <v>354.4</v>
      </c>
      <c r="D38" s="33">
        <v>341.4</v>
      </c>
      <c r="E38" s="33">
        <f t="shared" si="2"/>
        <v>-13</v>
      </c>
      <c r="F38" s="27">
        <v>-13</v>
      </c>
      <c r="G38" s="23" t="s">
        <v>68</v>
      </c>
      <c r="H38" s="48"/>
      <c r="L38" s="26"/>
    </row>
    <row r="39" spans="1:12" s="6" customFormat="1" x14ac:dyDescent="0.25">
      <c r="A39" s="79"/>
      <c r="B39" s="32" t="s">
        <v>17</v>
      </c>
      <c r="C39" s="33">
        <v>114.9</v>
      </c>
      <c r="D39" s="33">
        <v>114.9</v>
      </c>
      <c r="E39" s="33">
        <f t="shared" si="2"/>
        <v>0</v>
      </c>
      <c r="F39" s="27"/>
      <c r="G39" s="23"/>
      <c r="H39" s="24"/>
      <c r="L39" s="26"/>
    </row>
    <row r="40" spans="1:12" x14ac:dyDescent="0.25">
      <c r="A40" s="19" t="s">
        <v>44</v>
      </c>
      <c r="B40" s="20" t="s">
        <v>45</v>
      </c>
      <c r="C40" s="21">
        <f>C41+C45</f>
        <v>246191.7</v>
      </c>
      <c r="D40" s="21">
        <f>D41+D45</f>
        <v>249746.69999999998</v>
      </c>
      <c r="E40" s="21">
        <f t="shared" ref="E40:E54" si="3">D40-C40</f>
        <v>3554.9999999999709</v>
      </c>
      <c r="F40" s="22">
        <f>SUM(F42:F45)</f>
        <v>3555</v>
      </c>
      <c r="G40" s="32"/>
      <c r="H40" s="43"/>
      <c r="I40" s="25">
        <f>SUM(E40-F40)</f>
        <v>-2.9103830456733704E-11</v>
      </c>
      <c r="L40" s="26">
        <f t="shared" si="1"/>
        <v>-2.9103830456733704E-11</v>
      </c>
    </row>
    <row r="41" spans="1:12" ht="30" x14ac:dyDescent="0.25">
      <c r="A41" s="19"/>
      <c r="B41" s="65" t="s">
        <v>46</v>
      </c>
      <c r="C41" s="67">
        <v>243711.7</v>
      </c>
      <c r="D41" s="67">
        <f>274566.8-27100-200-0.1</f>
        <v>247266.69999999998</v>
      </c>
      <c r="E41" s="67">
        <f>D41-C41</f>
        <v>3554.9999999999709</v>
      </c>
      <c r="F41" s="22"/>
      <c r="G41" s="23" t="s">
        <v>72</v>
      </c>
      <c r="H41" s="43"/>
      <c r="I41" s="25"/>
      <c r="L41" s="26"/>
    </row>
    <row r="42" spans="1:12" s="6" customFormat="1" ht="71.25" customHeight="1" x14ac:dyDescent="0.25">
      <c r="A42" s="70"/>
      <c r="B42" s="69"/>
      <c r="C42" s="68"/>
      <c r="D42" s="68"/>
      <c r="E42" s="68"/>
      <c r="F42" s="27">
        <v>1945</v>
      </c>
      <c r="G42" s="23" t="s">
        <v>59</v>
      </c>
      <c r="H42" s="24"/>
      <c r="I42" s="25"/>
      <c r="L42" s="26"/>
    </row>
    <row r="43" spans="1:12" s="6" customFormat="1" ht="30" x14ac:dyDescent="0.25">
      <c r="A43" s="70"/>
      <c r="B43" s="69"/>
      <c r="C43" s="68"/>
      <c r="D43" s="68"/>
      <c r="E43" s="68"/>
      <c r="F43" s="27">
        <v>1490</v>
      </c>
      <c r="G43" s="23" t="s">
        <v>64</v>
      </c>
      <c r="H43" s="24"/>
      <c r="I43" s="25"/>
      <c r="L43" s="26"/>
    </row>
    <row r="44" spans="1:12" s="6" customFormat="1" ht="25.5" customHeight="1" x14ac:dyDescent="0.25">
      <c r="A44" s="70"/>
      <c r="B44" s="69"/>
      <c r="C44" s="68"/>
      <c r="D44" s="68"/>
      <c r="E44" s="68"/>
      <c r="F44" s="27">
        <v>120</v>
      </c>
      <c r="G44" s="23" t="s">
        <v>47</v>
      </c>
      <c r="H44" s="24"/>
      <c r="I44" s="25"/>
      <c r="L44" s="26"/>
    </row>
    <row r="45" spans="1:12" s="6" customFormat="1" ht="21.75" customHeight="1" x14ac:dyDescent="0.25">
      <c r="A45" s="70"/>
      <c r="B45" s="32" t="s">
        <v>11</v>
      </c>
      <c r="C45" s="33">
        <v>2480</v>
      </c>
      <c r="D45" s="33">
        <v>2480</v>
      </c>
      <c r="E45" s="33">
        <f t="shared" si="3"/>
        <v>0</v>
      </c>
      <c r="F45" s="27"/>
      <c r="G45" s="23"/>
      <c r="H45" s="24"/>
      <c r="L45" s="26"/>
    </row>
    <row r="46" spans="1:12" x14ac:dyDescent="0.25">
      <c r="A46" s="19" t="s">
        <v>48</v>
      </c>
      <c r="B46" s="20" t="s">
        <v>49</v>
      </c>
      <c r="C46" s="21">
        <f>C47+C48+C49+C50+C52+C51</f>
        <v>1092860.8999999999</v>
      </c>
      <c r="D46" s="21">
        <f>D47+D48+D49+D50+D52+D51</f>
        <v>1092860.8999999999</v>
      </c>
      <c r="E46" s="21">
        <f t="shared" si="3"/>
        <v>0</v>
      </c>
      <c r="F46" s="22">
        <f>SUM(F48:F52)</f>
        <v>0</v>
      </c>
      <c r="G46" s="32"/>
      <c r="H46" s="43"/>
      <c r="I46" s="25">
        <f>SUM(E46-F46)</f>
        <v>0</v>
      </c>
      <c r="L46" s="26">
        <f t="shared" si="1"/>
        <v>0</v>
      </c>
    </row>
    <row r="47" spans="1:12" ht="60" x14ac:dyDescent="0.25">
      <c r="A47" s="19"/>
      <c r="B47" s="45" t="s">
        <v>50</v>
      </c>
      <c r="C47" s="35">
        <v>994107.9</v>
      </c>
      <c r="D47" s="35">
        <f>988874.3+5233.6</f>
        <v>994107.9</v>
      </c>
      <c r="E47" s="35">
        <f>D47-C47</f>
        <v>0</v>
      </c>
      <c r="F47" s="22"/>
      <c r="G47" s="32"/>
      <c r="H47" s="43"/>
      <c r="I47" s="25"/>
      <c r="L47" s="26"/>
    </row>
    <row r="48" spans="1:12" x14ac:dyDescent="0.25">
      <c r="A48" s="70"/>
      <c r="B48" s="50" t="s">
        <v>40</v>
      </c>
      <c r="C48" s="33">
        <v>71837.899999999994</v>
      </c>
      <c r="D48" s="33">
        <v>71837.899999999994</v>
      </c>
      <c r="E48" s="33">
        <f t="shared" si="3"/>
        <v>0</v>
      </c>
      <c r="F48" s="27"/>
      <c r="G48" s="23"/>
      <c r="H48" s="24"/>
      <c r="L48" s="26"/>
    </row>
    <row r="49" spans="1:12" ht="66.75" customHeight="1" x14ac:dyDescent="0.25">
      <c r="A49" s="70"/>
      <c r="B49" s="28" t="s">
        <v>11</v>
      </c>
      <c r="C49" s="35">
        <v>26385.7</v>
      </c>
      <c r="D49" s="35">
        <f>25843.3+542.4</f>
        <v>26385.7</v>
      </c>
      <c r="E49" s="35">
        <f t="shared" si="3"/>
        <v>0</v>
      </c>
      <c r="F49" s="27"/>
      <c r="G49" s="32"/>
      <c r="H49" s="24"/>
      <c r="L49" s="26"/>
    </row>
    <row r="50" spans="1:12" ht="15.75" customHeight="1" x14ac:dyDescent="0.25">
      <c r="A50" s="70"/>
      <c r="B50" s="32" t="s">
        <v>46</v>
      </c>
      <c r="C50" s="33"/>
      <c r="D50" s="33"/>
      <c r="E50" s="33">
        <f t="shared" si="3"/>
        <v>0</v>
      </c>
      <c r="F50" s="27"/>
      <c r="G50" s="32"/>
      <c r="H50" s="43"/>
      <c r="L50" s="26"/>
    </row>
    <row r="51" spans="1:12" s="52" customFormat="1" ht="30" x14ac:dyDescent="0.25">
      <c r="A51" s="70"/>
      <c r="B51" s="32" t="s">
        <v>51</v>
      </c>
      <c r="C51" s="33">
        <v>229.4</v>
      </c>
      <c r="D51" s="33">
        <v>229.4</v>
      </c>
      <c r="E51" s="33">
        <f t="shared" si="3"/>
        <v>0</v>
      </c>
      <c r="F51" s="27"/>
      <c r="G51" s="23"/>
      <c r="H51" s="24"/>
      <c r="I51" s="51"/>
      <c r="L51" s="26"/>
    </row>
    <row r="52" spans="1:12" s="52" customFormat="1" x14ac:dyDescent="0.25">
      <c r="A52" s="70"/>
      <c r="B52" s="32" t="s">
        <v>43</v>
      </c>
      <c r="C52" s="33">
        <v>300</v>
      </c>
      <c r="D52" s="33">
        <v>300</v>
      </c>
      <c r="E52" s="33">
        <f t="shared" si="3"/>
        <v>0</v>
      </c>
      <c r="F52" s="27"/>
      <c r="G52" s="32"/>
      <c r="H52" s="43"/>
      <c r="I52" s="51"/>
      <c r="L52" s="26"/>
    </row>
    <row r="53" spans="1:12" s="52" customFormat="1" x14ac:dyDescent="0.25">
      <c r="A53" s="19" t="s">
        <v>52</v>
      </c>
      <c r="B53" s="20" t="s">
        <v>53</v>
      </c>
      <c r="C53" s="21">
        <f>SUM(C54:C57)</f>
        <v>432833.80000000005</v>
      </c>
      <c r="D53" s="21">
        <f>SUM(D54:D57)</f>
        <v>434262.29999999993</v>
      </c>
      <c r="E53" s="21">
        <f>SUM(E54:E57)</f>
        <v>1428.4999999999418</v>
      </c>
      <c r="F53" s="21">
        <f>SUM(F54:F57)</f>
        <v>1428.5</v>
      </c>
      <c r="G53" s="32"/>
      <c r="H53" s="43"/>
      <c r="I53" s="25">
        <f>SUM(E53-F53)</f>
        <v>-5.8207660913467407E-11</v>
      </c>
      <c r="L53" s="26">
        <f t="shared" si="1"/>
        <v>-5.8207660913467407E-11</v>
      </c>
    </row>
    <row r="54" spans="1:12" ht="30" x14ac:dyDescent="0.25">
      <c r="A54" s="71"/>
      <c r="B54" s="32" t="s">
        <v>54</v>
      </c>
      <c r="C54" s="33">
        <v>146205.70000000001</v>
      </c>
      <c r="D54" s="33">
        <v>146205.70000000001</v>
      </c>
      <c r="E54" s="33">
        <f t="shared" si="3"/>
        <v>0</v>
      </c>
      <c r="F54" s="27"/>
      <c r="G54" s="23"/>
      <c r="H54" s="24"/>
      <c r="L54" s="26"/>
    </row>
    <row r="55" spans="1:12" s="6" customFormat="1" x14ac:dyDescent="0.25">
      <c r="A55" s="72"/>
      <c r="B55" s="32" t="s">
        <v>40</v>
      </c>
      <c r="C55" s="33">
        <v>3118.1</v>
      </c>
      <c r="D55" s="33">
        <v>3118.1</v>
      </c>
      <c r="E55" s="33">
        <f>D55-C55</f>
        <v>0</v>
      </c>
      <c r="F55" s="27"/>
      <c r="G55" s="23"/>
      <c r="H55" s="24"/>
      <c r="L55" s="26"/>
    </row>
    <row r="56" spans="1:12" s="6" customFormat="1" ht="60" x14ac:dyDescent="0.25">
      <c r="A56" s="72"/>
      <c r="B56" s="65" t="s">
        <v>43</v>
      </c>
      <c r="C56" s="74">
        <v>283510</v>
      </c>
      <c r="D56" s="67">
        <f>337105.8-2.4-49600-2564.9</f>
        <v>284938.49999999994</v>
      </c>
      <c r="E56" s="67">
        <f>D56-C56</f>
        <v>1428.4999999999418</v>
      </c>
      <c r="F56" s="27">
        <v>382.5</v>
      </c>
      <c r="G56" s="23" t="s">
        <v>60</v>
      </c>
      <c r="H56" s="24"/>
      <c r="L56" s="26"/>
    </row>
    <row r="57" spans="1:12" s="6" customFormat="1" ht="30" x14ac:dyDescent="0.25">
      <c r="A57" s="72"/>
      <c r="B57" s="73"/>
      <c r="C57" s="75"/>
      <c r="D57" s="76"/>
      <c r="E57" s="76"/>
      <c r="F57" s="27">
        <v>1046</v>
      </c>
      <c r="G57" s="23" t="s">
        <v>66</v>
      </c>
      <c r="H57" s="24"/>
      <c r="L57" s="26"/>
    </row>
    <row r="58" spans="1:12" x14ac:dyDescent="0.25">
      <c r="A58" s="53"/>
      <c r="B58" s="54" t="s">
        <v>55</v>
      </c>
      <c r="C58" s="21">
        <f>C6+C16+C18+C22+C28+C30+C40+C46+C53</f>
        <v>7192542.7000000002</v>
      </c>
      <c r="D58" s="21">
        <f>D6+D16+D18+D22+D28+D30+D40+D46+D53</f>
        <v>7192542.7000000002</v>
      </c>
      <c r="E58" s="21">
        <f>D58-C58</f>
        <v>0</v>
      </c>
      <c r="F58" s="22">
        <f>SUM(F6+F16+F18+F22+F28+F30+F40+F46+F53)</f>
        <v>0</v>
      </c>
      <c r="G58" s="21"/>
      <c r="H58" s="55"/>
      <c r="I58" s="25">
        <f>SUM(E58-F58)</f>
        <v>0</v>
      </c>
      <c r="L58" s="26"/>
    </row>
    <row r="59" spans="1:12" x14ac:dyDescent="0.25">
      <c r="H59" s="43"/>
    </row>
    <row r="62" spans="1:12" x14ac:dyDescent="0.25">
      <c r="I62" s="25"/>
    </row>
    <row r="65" spans="1:9" s="60" customFormat="1" x14ac:dyDescent="0.25">
      <c r="A65" s="7"/>
      <c r="B65" s="2"/>
      <c r="C65" s="57" t="s">
        <v>56</v>
      </c>
      <c r="D65" s="57"/>
      <c r="E65" s="57"/>
      <c r="F65" s="58"/>
      <c r="G65" s="56"/>
      <c r="H65" s="56"/>
      <c r="I65" s="59"/>
    </row>
  </sheetData>
  <mergeCells count="36">
    <mergeCell ref="A2:G2"/>
    <mergeCell ref="A7:A14"/>
    <mergeCell ref="B7:B11"/>
    <mergeCell ref="C7:C11"/>
    <mergeCell ref="D7:D11"/>
    <mergeCell ref="E7:E11"/>
    <mergeCell ref="A23:A27"/>
    <mergeCell ref="B23:B27"/>
    <mergeCell ref="C23:C27"/>
    <mergeCell ref="D23:D27"/>
    <mergeCell ref="E23:E27"/>
    <mergeCell ref="A19:A21"/>
    <mergeCell ref="B19:B21"/>
    <mergeCell ref="C19:C21"/>
    <mergeCell ref="D19:D21"/>
    <mergeCell ref="E19:E21"/>
    <mergeCell ref="E56:E57"/>
    <mergeCell ref="A31:A39"/>
    <mergeCell ref="A42:A45"/>
    <mergeCell ref="B33:B34"/>
    <mergeCell ref="C33:C34"/>
    <mergeCell ref="D33:D34"/>
    <mergeCell ref="E33:E34"/>
    <mergeCell ref="A48:A52"/>
    <mergeCell ref="A54:A57"/>
    <mergeCell ref="B56:B57"/>
    <mergeCell ref="C56:C57"/>
    <mergeCell ref="D56:D57"/>
    <mergeCell ref="B31:B32"/>
    <mergeCell ref="C31:C32"/>
    <mergeCell ref="D31:D32"/>
    <mergeCell ref="E31:E32"/>
    <mergeCell ref="B41:B44"/>
    <mergeCell ref="C41:C44"/>
    <mergeCell ref="D41:D44"/>
    <mergeCell ref="E41:E44"/>
  </mergeCells>
  <pageMargins left="0.31496062992125984" right="0.11811023622047245" top="0.19685039370078741" bottom="0" header="0.31496062992125984" footer="0.31496062992125984"/>
  <pageSetup paperSize="9" scale="8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перемещ </vt:lpstr>
      <vt:lpstr>'перемещ '!Заголовки_для_печати</vt:lpstr>
      <vt:lpstr>'перемещ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2023-07-06T03:01:51Z</cp:lastPrinted>
  <dcterms:created xsi:type="dcterms:W3CDTF">2023-07-04T11:59:25Z</dcterms:created>
  <dcterms:modified xsi:type="dcterms:W3CDTF">2023-07-06T03:02:37Z</dcterms:modified>
</cp:coreProperties>
</file>