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20730" windowHeight="11250" activeTab="2"/>
  </bookViews>
  <sheets>
    <sheet name="Ведомственная" sheetId="1" r:id="rId1"/>
    <sheet name="Программы" sheetId="2" r:id="rId2"/>
    <sheet name="Раздел, подраздел" sheetId="3" r:id="rId3"/>
  </sheets>
  <definedNames>
    <definedName name="_xlnm.Print_Titles" localSheetId="0">'Ведомственная'!$9:$10</definedName>
    <definedName name="_xlnm.Print_Titles" localSheetId="1">'Программы'!$10:$10</definedName>
  </definedNames>
  <calcPr fullCalcOnLoad="1"/>
</workbook>
</file>

<file path=xl/sharedStrings.xml><?xml version="1.0" encoding="utf-8"?>
<sst xmlns="http://schemas.openxmlformats.org/spreadsheetml/2006/main" count="5854" uniqueCount="802">
  <si>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</si>
  <si>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</si>
  <si>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</si>
  <si>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</si>
  <si>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Сумма</t>
  </si>
  <si>
    <t>ведомство</t>
  </si>
  <si>
    <t>раздел</t>
  </si>
  <si>
    <t>подраздел</t>
  </si>
  <si>
    <t>целевая статья</t>
  </si>
  <si>
    <t>Управление социальной защиты населения Администрации Миасского городского округа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</si>
  <si>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</si>
  <si>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</si>
  <si>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</si>
  <si>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</si>
  <si>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</si>
  <si>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</si>
  <si>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</si>
  <si>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</si>
  <si>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</si>
  <si>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</si>
  <si>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</si>
  <si>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</si>
  <si>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</si>
  <si>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</si>
  <si>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82 0 00 00000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</si>
  <si>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</si>
  <si>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82 0 10 00000</t>
  </si>
  <si>
    <t>Расходы, связанные с осуществлением работ и оказанием государственных и  муниципальных услуг на базе многофункциональных центров</t>
  </si>
  <si>
    <t>82 0 10 73400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</si>
  <si>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</si>
  <si>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</si>
  <si>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</si>
  <si>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</si>
  <si>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</si>
  <si>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</si>
  <si>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</si>
  <si>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</si>
  <si>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пенсиям, дополнительное пенсионное обеспечение</t>
  </si>
  <si>
    <t>81 1 07 84900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</si>
  <si>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</si>
  <si>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</si>
  <si>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</si>
  <si>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Социальное обслуживание населения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</si>
  <si>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</si>
  <si>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</si>
  <si>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</si>
  <si>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</si>
  <si>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</si>
  <si>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</si>
  <si>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</si>
  <si>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</si>
  <si>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</si>
  <si>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</si>
  <si>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</si>
  <si>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Социальная помощь</t>
  </si>
  <si>
    <t>81 1 07 85050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</si>
  <si>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</si>
  <si>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</si>
  <si>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</si>
  <si>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</si>
  <si>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Реализация государственных функций в области социальной политики</t>
  </si>
  <si>
    <t>81 1 07 85140</t>
  </si>
  <si>
    <t>Общегородские мероприятия в области социальной политики</t>
  </si>
  <si>
    <t>81 1 07 85141</t>
  </si>
  <si>
    <t>81 2 00 00000</t>
  </si>
  <si>
    <t>81 2 07 00000</t>
  </si>
  <si>
    <t>81 2 07 80000</t>
  </si>
  <si>
    <t>81 3 00 00000</t>
  </si>
  <si>
    <t>Субсидии некоммерческим организациям (за исключением государственных (муниципальных) учреждений)</t>
  </si>
  <si>
    <t>81 3 14 00000</t>
  </si>
  <si>
    <t>81 3 14 80000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</si>
  <si>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</si>
  <si>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</si>
  <si>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</si>
  <si>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</si>
  <si>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</si>
  <si>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</si>
  <si>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</si>
  <si>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</si>
  <si>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</si>
  <si>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81 4 00 20000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</si>
  <si>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</si>
  <si>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</si>
  <si>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</si>
  <si>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2017-2019 годы"</t>
  </si>
  <si>
    <t xml:space="preserve">Подпрограмма "Крепкая семья" 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</si>
  <si>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</si>
  <si>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</si>
  <si>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</si>
  <si>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</si>
  <si>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</si>
  <si>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</si>
  <si>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</si>
  <si>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</si>
  <si>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</si>
  <si>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</si>
  <si>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</si>
  <si>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</si>
  <si>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</si>
  <si>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</si>
  <si>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</si>
  <si>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</si>
  <si>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</si>
  <si>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Контрольно - Счетная палата Миасского городского округа</t>
  </si>
  <si>
    <t>292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</si>
  <si>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</si>
  <si>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</si>
  <si>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99 0 00 20000</t>
  </si>
  <si>
    <t>99 0 00 20401</t>
  </si>
  <si>
    <t>99 0 00 21100</t>
  </si>
  <si>
    <t>99 0 00 22010</t>
  </si>
  <si>
    <t>99 0 00 22020</t>
  </si>
  <si>
    <t>99 0 00 23000</t>
  </si>
  <si>
    <t>99 0 00 20402</t>
  </si>
  <si>
    <t>99 0 00 22500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</si>
  <si>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</si>
  <si>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</si>
  <si>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</si>
  <si>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</si>
  <si>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</si>
  <si>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</si>
  <si>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</si>
  <si>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</si>
  <si>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</si>
  <si>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</si>
  <si>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</si>
  <si>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</si>
  <si>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Культура, кинематография</t>
  </si>
  <si>
    <t xml:space="preserve">Культура 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</si>
  <si>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</si>
  <si>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</si>
  <si>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</si>
  <si>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</si>
  <si>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</si>
  <si>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</si>
  <si>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</si>
  <si>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</si>
  <si>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</si>
  <si>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</si>
  <si>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</si>
  <si>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</si>
  <si>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</si>
  <si>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</si>
  <si>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</si>
  <si>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</si>
  <si>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</si>
  <si>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</si>
  <si>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 xml:space="preserve">Другие вопросы в области культуры, кинематографии </t>
  </si>
  <si>
    <t>Резервные фонды</t>
  </si>
  <si>
    <t>Резервные фонды местных администраций</t>
  </si>
  <si>
    <t>Подпрограмма "Организация  и осуществление деятельности МКУ "Управление культуры"</t>
  </si>
  <si>
    <t>69 8 00 00000</t>
  </si>
  <si>
    <t>69 8 99 00000</t>
  </si>
  <si>
    <t>69 8 99 45300</t>
  </si>
  <si>
    <t>Подпрограмма "Сохранение, использование и популяризация объектов культурного наследия"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</si>
  <si>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</si>
  <si>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</si>
  <si>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</si>
  <si>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</si>
  <si>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</si>
  <si>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</si>
  <si>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</si>
  <si>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</si>
  <si>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69 7 20 00000</t>
  </si>
  <si>
    <t>69 7 20 40000</t>
  </si>
  <si>
    <t>Субсидии бюджетным и автономным учреждениям на капитальный ремонт зданий и сооружений</t>
  </si>
  <si>
    <t>69 7 21 00000</t>
  </si>
  <si>
    <t>69 7 21 40000</t>
  </si>
  <si>
    <t>69 7 99 00000</t>
  </si>
  <si>
    <t>69 7 99 40000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</si>
  <si>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</si>
  <si>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</si>
  <si>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</si>
  <si>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</si>
  <si>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</si>
  <si>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</si>
  <si>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</si>
  <si>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</si>
  <si>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</si>
  <si>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</si>
  <si>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</si>
  <si>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</si>
  <si>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</si>
  <si>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</si>
  <si>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</si>
  <si>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</si>
  <si>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</si>
  <si>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</si>
  <si>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</si>
  <si>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</si>
  <si>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</si>
  <si>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</si>
  <si>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</si>
  <si>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</si>
  <si>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</si>
  <si>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</si>
  <si>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кинематографии,</t>
  </si>
  <si>
    <t>Стационарная медицинская помощь</t>
  </si>
  <si>
    <t>Амбулаторная помощь</t>
  </si>
  <si>
    <t>Другие вопросы в области здравоохранения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</si>
  <si>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</si>
  <si>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</si>
  <si>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</si>
  <si>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</si>
  <si>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</si>
  <si>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</si>
  <si>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ВСЕГО</t>
  </si>
  <si>
    <t>Непрограммные направления расходов</t>
  </si>
  <si>
    <t>99 0 00 00000</t>
  </si>
  <si>
    <t>Центральный аппарат (расходы на содержание контрольно-счетного органа муниципального образования)</t>
  </si>
  <si>
    <t>85 0 00 00000</t>
  </si>
  <si>
    <t>85 0 00 20000</t>
  </si>
  <si>
    <t>85 0 00 20401</t>
  </si>
  <si>
    <t>Непрограмное направление расходов</t>
  </si>
  <si>
    <t>99 0 00 04000</t>
  </si>
  <si>
    <t>85 0 00 22010</t>
  </si>
  <si>
    <t>85 0 00 22020</t>
  </si>
  <si>
    <t>85 0 00 23000</t>
  </si>
  <si>
    <t>Резервирование средств на исполнение судебных решений по искам, удовлетворяемых за счет бюджета Округа</t>
  </si>
  <si>
    <t>99 0 00 03560</t>
  </si>
  <si>
    <t>99 0 00 03550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</si>
  <si>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</si>
  <si>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</si>
  <si>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</si>
  <si>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</si>
  <si>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</si>
  <si>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 xml:space="preserve">Финансовое управление Администрации Миасского городского округа </t>
  </si>
  <si>
    <t>284</t>
  </si>
  <si>
    <t>Администрация Миасского городского округа</t>
  </si>
  <si>
    <t>50 0 00 00000</t>
  </si>
  <si>
    <t>50 0 00 20000</t>
  </si>
  <si>
    <t>Глава муниципального образования</t>
  </si>
  <si>
    <t>50 0 00 20300</t>
  </si>
  <si>
    <t>03 0 00 00000</t>
  </si>
  <si>
    <t>50 0 00 20401</t>
  </si>
  <si>
    <t>99 0 02 00000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</si>
  <si>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</si>
  <si>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</si>
  <si>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99 0 02 51200</t>
  </si>
  <si>
    <t>48 0 00 00000</t>
  </si>
  <si>
    <t>49 0 00 00000</t>
  </si>
  <si>
    <t>50 0 00 22010</t>
  </si>
  <si>
    <t>50 0 00 22020</t>
  </si>
  <si>
    <t>50 0 00 23000</t>
  </si>
  <si>
    <t>64 0 00 00000</t>
  </si>
  <si>
    <t>Подпрограмма "Организация и проведение работ по управлению, владению и распоряжению муниципальным имуществом на территории МГО"</t>
  </si>
  <si>
    <t>64 1 00 00000</t>
  </si>
  <si>
    <t>64 1 00 20000</t>
  </si>
  <si>
    <t>64 1 00 22030</t>
  </si>
  <si>
    <t>Подпрограмма "Создание и управление организациями, учредителем которых выступает МО МГО"</t>
  </si>
  <si>
    <t>64 3 00 00000</t>
  </si>
  <si>
    <t>64 3 00 20000</t>
  </si>
  <si>
    <t>64 3 00 22030</t>
  </si>
  <si>
    <t>Муниципальная программа "Профилактика и противодействие проявлениям экстремизма в МГО на 2016-2017 годы"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</si>
  <si>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</si>
  <si>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</si>
  <si>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</si>
  <si>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</si>
  <si>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</si>
  <si>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</si>
  <si>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</si>
  <si>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</si>
  <si>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</si>
  <si>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</si>
  <si>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</si>
  <si>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Подпрограмма "Формирование благоприятного инвестиционного климата"</t>
  </si>
  <si>
    <t>47 2 00 00000</t>
  </si>
  <si>
    <t>Подпрограмма 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</si>
  <si>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64 2 00 00000</t>
  </si>
  <si>
    <t>Жилищно-коммунальное хозяйство</t>
  </si>
  <si>
    <t>Муниципальная программа "Формирование и использование муниципального жилищного фонда МГО на 2017-2019 годы"</t>
  </si>
  <si>
    <t>65 0 00 00000</t>
  </si>
  <si>
    <t>Подпрограмма " Переселение граждан из аварийного жилищного фонда в МГО"</t>
  </si>
  <si>
    <t xml:space="preserve">05 </t>
  </si>
  <si>
    <t>65 1 00 00000</t>
  </si>
  <si>
    <t>Охрана окружающей  среды</t>
  </si>
  <si>
    <t>Охрана объектов растительного и животного мира и среды их обитания</t>
  </si>
  <si>
    <t>63 0 00 00000</t>
  </si>
  <si>
    <t>63 0 99 00000</t>
  </si>
  <si>
    <t>Муниципальная программа "Обеспечение доступным и комфортным жильем граждан РФ на территории МГО на 2014-2020 годы"</t>
  </si>
  <si>
    <t>60 0 00 00000</t>
  </si>
  <si>
    <t>60 3 00 00000</t>
  </si>
  <si>
    <t>Подпрограмма  "Обеспечение проживающих в МГО и нуждающихся в жилых помещениях малоимущих граждан, которые страдают хроническими заболеваниями, перечнь которых утвержден постановлением Правительства РФ от 16.06.2006г. № 378, жилыми помещениями, на основании судебных решений"</t>
  </si>
  <si>
    <t>65 2 00 00000</t>
  </si>
  <si>
    <t>Капитальные вложения в объекты недвижимого имущества муниципальной собственности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</si>
  <si>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</si>
  <si>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</si>
  <si>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</si>
  <si>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Подпрограмма "Поддержка и развитие малого и среднего предпринимательства"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</si>
  <si>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</si>
  <si>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</si>
  <si>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</si>
  <si>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</si>
  <si>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</si>
  <si>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 xml:space="preserve">Физическая культура </t>
  </si>
  <si>
    <t>80 0 00 00000</t>
  </si>
  <si>
    <t>80 1 00 00000</t>
  </si>
  <si>
    <t>Мероприятия в области спорта</t>
  </si>
  <si>
    <t>80 2 00 00000</t>
  </si>
  <si>
    <t>Финансовое обеспечение муниципального задания на оказание муниципальных услуг (выполнение работ)</t>
  </si>
  <si>
    <t>80 3 00 00000</t>
  </si>
  <si>
    <t>80 4 00 00000</t>
  </si>
  <si>
    <t>Подпрограмма "Развитие детско-юношеского спорта в целях создания условий для подготовки спортивных сборных муниципальных команд и участие в обеспечении подготовки спортивного резерва для спортивных сборных команд Челябинской области, России"</t>
  </si>
  <si>
    <t>Подпрограмма "Обеспечение условий для развития на территории МГО физической культуры и спорта"</t>
  </si>
  <si>
    <t>47 2 14 73121</t>
  </si>
  <si>
    <t>47 1 55 70000</t>
  </si>
  <si>
    <t>47 1 55 73120</t>
  </si>
  <si>
    <t>Подпрограмма "Организация транспортного обслуживания населения Миасского городского округа"</t>
  </si>
  <si>
    <t>Отдельные мероприятия в других видах транспорта</t>
  </si>
  <si>
    <t>Дорожное хозяйство (дорожные фонды)</t>
  </si>
  <si>
    <t>Подпрограмма "Развитие улично-дорожной сети Миасского городского округа"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</si>
  <si>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</si>
  <si>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"Капитальное строительство на территории Миасского городского округа на 2014-2019 годы"</t>
  </si>
  <si>
    <t>Мероприятия в области коммунального хозяйства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</si>
  <si>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</si>
  <si>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</si>
  <si>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</si>
  <si>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</si>
  <si>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Уличное освещение</t>
  </si>
  <si>
    <t>Озеленение</t>
  </si>
  <si>
    <t>Прочие мероприятия по благоустройству города</t>
  </si>
  <si>
    <t>Непрограммные направления деятельности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</si>
  <si>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</si>
  <si>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63 0 07 10000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</si>
  <si>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</si>
  <si>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</si>
  <si>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</si>
  <si>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</si>
  <si>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</si>
  <si>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</si>
  <si>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</si>
  <si>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</si>
  <si>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</si>
  <si>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</si>
  <si>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</si>
  <si>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</si>
  <si>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</si>
  <si>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57 2 07 19100</t>
  </si>
  <si>
    <t>57 3 00 00000</t>
  </si>
  <si>
    <t>57 3 07 00000</t>
  </si>
  <si>
    <t>55 0 00 00000</t>
  </si>
  <si>
    <t>55 2 00 00000</t>
  </si>
  <si>
    <t>55 2 55 00000</t>
  </si>
  <si>
    <t>55 2 55 73130</t>
  </si>
  <si>
    <t>55 2 55 73170</t>
  </si>
  <si>
    <t>55 1 00 00000</t>
  </si>
  <si>
    <t>55 1 07 00000</t>
  </si>
  <si>
    <t>55 1 07 62000</t>
  </si>
  <si>
    <t>56 0 00 00000</t>
  </si>
  <si>
    <t>56 0 07 00000</t>
  </si>
  <si>
    <t>56 0 07 62000</t>
  </si>
  <si>
    <t>61 0 00 00000</t>
  </si>
  <si>
    <t>61 1 00 00000</t>
  </si>
  <si>
    <t>61 1 99 00000</t>
  </si>
  <si>
    <t>52 0 00 00000</t>
  </si>
  <si>
    <t>52 0 07 00000</t>
  </si>
  <si>
    <t>52 0 07 65100</t>
  </si>
  <si>
    <t>54 0 00 00000</t>
  </si>
  <si>
    <t>54 0 07 00000</t>
  </si>
  <si>
    <t>54 0 07 65100</t>
  </si>
  <si>
    <t>60 1 00 00000</t>
  </si>
  <si>
    <t>60 1 13 00000</t>
  </si>
  <si>
    <t>60 2 00 00000</t>
  </si>
  <si>
    <t>60 2 13 00000</t>
  </si>
  <si>
    <t>51 0 00 00000</t>
  </si>
  <si>
    <t>51 0 07 00000</t>
  </si>
  <si>
    <t>51 0 07 61000</t>
  </si>
  <si>
    <t>51 0 07 63000</t>
  </si>
  <si>
    <t>51 0 07 64000</t>
  </si>
  <si>
    <t>51 0 10 00000</t>
  </si>
  <si>
    <t>51 0 10 64000</t>
  </si>
  <si>
    <t>54 0 07 64000</t>
  </si>
  <si>
    <t>99 0 02 91000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</si>
  <si>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
населения от болезней, общих для человека и животных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</si>
  <si>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</si>
  <si>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</si>
  <si>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</si>
  <si>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99 0 00 10000</t>
  </si>
  <si>
    <t>99 0 00 18150</t>
  </si>
  <si>
    <t>Подпрограмма "Управление развитием отрасли физической культуры и спорта в МГО"</t>
  </si>
  <si>
    <t>80 2 07 00000</t>
  </si>
  <si>
    <t>80 2 07 90000</t>
  </si>
  <si>
    <t>80 3 10 00000</t>
  </si>
  <si>
    <t>80 3 10 90000</t>
  </si>
  <si>
    <t>288</t>
  </si>
  <si>
    <t>79 0 00 00000</t>
  </si>
  <si>
    <t>79 0 07 00000</t>
  </si>
  <si>
    <t>79 0 10 00000</t>
  </si>
  <si>
    <t>Детские дошкольные учреждения</t>
  </si>
  <si>
    <t>79 0 10 42000</t>
  </si>
  <si>
    <t>Другие субсидии бюджетным и автономным организациям на иные цели</t>
  </si>
  <si>
    <t>79 0 99 00000</t>
  </si>
  <si>
    <t>79 0 99 42000</t>
  </si>
  <si>
    <t>79 6 00 00000</t>
  </si>
  <si>
    <t>79 6 07 00000</t>
  </si>
  <si>
    <t>Общеобразовательные учреждения</t>
  </si>
  <si>
    <t>79 0 10 42100</t>
  </si>
  <si>
    <t>79 0 99 42100</t>
  </si>
  <si>
    <t>Специальные (коррекционные) учреждения</t>
  </si>
  <si>
    <t>79 0 99 43300</t>
  </si>
  <si>
    <t>Учреждения дополнительного образования</t>
  </si>
  <si>
    <t>79 0 10 42300</t>
  </si>
  <si>
    <t>Молодежная политика</t>
  </si>
  <si>
    <t>66 0 07 00000</t>
  </si>
  <si>
    <t>68 0 00 00000</t>
  </si>
  <si>
    <t>68 0 07 00000</t>
  </si>
  <si>
    <t>68 0 07 40000</t>
  </si>
  <si>
    <t>Организация отдыха и оздоровления детей</t>
  </si>
  <si>
    <t>79 0 07 40044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</si>
  <si>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</si>
  <si>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</si>
  <si>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</si>
  <si>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</si>
  <si>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79 5 99 00000</t>
  </si>
  <si>
    <t>Организации, реализующие проведение мероприятий для детей и молодежи</t>
  </si>
  <si>
    <t>79 5 99 43100</t>
  </si>
  <si>
    <t>79 7 00 00000</t>
  </si>
  <si>
    <t>79 7 99 00000</t>
  </si>
  <si>
    <t>79 7 99 45200</t>
  </si>
  <si>
    <t>Охрана окружающей среды</t>
  </si>
  <si>
    <t>Культура и кинематография</t>
  </si>
  <si>
    <t>Здравоохранение</t>
  </si>
  <si>
    <t>47 1 55 00000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</si>
  <si>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</si>
  <si>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99 0 02 65200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</si>
  <si>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</si>
  <si>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Обеспечение предоставления жилых помещений приемным семьям по договорам безвозмездного пользования жилыми помещениями 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</si>
  <si>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</si>
  <si>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</si>
  <si>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</si>
  <si>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28 1 02 00000</t>
  </si>
  <si>
    <t>28 1 02 23600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</si>
  <si>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</si>
  <si>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</si>
  <si>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</si>
  <si>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</si>
  <si>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42 0 00 00000</t>
  </si>
  <si>
    <t>Подпрограмма "Функционирование системы социального обслуживания и социальной поддержки отдельных категорий граждан"</t>
  </si>
  <si>
    <t>28 4 00 00000</t>
  </si>
  <si>
    <t xml:space="preserve">Реализация переданных государственных полномочий по социальному обслуживанию граждан </t>
  </si>
  <si>
    <t>Подпрограмма "Дети Южного Урала"</t>
  </si>
  <si>
    <t>Реализация полномочий Российской Федерации по выплате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</si>
  <si>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"Повышение качества жизни граждан пожилого возраста и иных категорий граждан"</t>
  </si>
  <si>
    <t>28 2 00 00000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</si>
  <si>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</si>
  <si>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</si>
  <si>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</si>
  <si>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</si>
  <si>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</si>
  <si>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Предоставление гражданам субсидий на оплату жилого помещения и коммунальных услуг</t>
  </si>
  <si>
    <t>Реализация полномочий Российской Федерации по предоставлению отдельных мер социальной поддержки граждан, подвергшихся воздействию радиации</t>
  </si>
  <si>
    <t>28 2 02 51370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</si>
  <si>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</si>
  <si>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Реализация полномочий Российской Федерации на оплату жилищно-коммунальных услуг отдельным категориям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</si>
  <si>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</si>
  <si>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</si>
  <si>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</si>
  <si>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</si>
  <si>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</si>
  <si>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Пособие на ребенка в соответствии с Законом Челябинской области "О пособии на ребенка"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</si>
  <si>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</si>
  <si>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</si>
  <si>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</si>
  <si>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>Организация и осуществление деятельности по опеке и попечительству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</si>
  <si>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</si>
  <si>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</si>
  <si>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 муниципальных образований</t>
  </si>
  <si>
    <t>28 4 01 14600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</si>
  <si>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</si>
  <si>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</si>
  <si>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79 0 07 42000</t>
  </si>
  <si>
    <t>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</si>
  <si>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</si>
  <si>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</si>
  <si>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79 0 07 42100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</si>
  <si>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</si>
  <si>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</si>
  <si>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</si>
  <si>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ИТОГО</t>
  </si>
  <si>
    <t>ВСЕГО расходов</t>
  </si>
  <si>
    <t>79 0 07 45200</t>
  </si>
  <si>
    <t>Условно утвержденные расходы</t>
  </si>
  <si>
    <t>47 2 14 00000</t>
  </si>
  <si>
    <t>Подпрограмма "Дети Южного Урала"</t>
  </si>
  <si>
    <t>Подпрограмма "Дети Южного Урала"</t>
  </si>
  <si>
    <t>57 3 07 10000</t>
  </si>
  <si>
    <t>Муниципальная программа "Повышение эффективности использования муниципального имущества в МГО на 2017-2020 годы"</t>
  </si>
  <si>
    <t>Муниципальная программа "Улучшение условий и охраны труда  в Миасском городском округе на 2017-2020 годы"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</si>
  <si>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</si>
  <si>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81 3 07 00000</t>
  </si>
  <si>
    <t>81 3 07 80000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</si>
  <si>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</si>
  <si>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</si>
  <si>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Подпрограмма "Развитие физической культуры, массового спорта и спорта высших достижений"</t>
  </si>
  <si>
    <t>20 1 00 00000</t>
  </si>
  <si>
    <t>Организация и проведение мероприятий в сфере физической культуры и спорта</t>
  </si>
  <si>
    <t>Подпрограмма "Развитие адаптивной физической культуры и спорта"</t>
  </si>
  <si>
    <t>20 2 00 00000</t>
  </si>
  <si>
    <t>20 4 00 00000</t>
  </si>
  <si>
    <t>20 0 00 00000</t>
  </si>
  <si>
    <t>Финансовая поддержка организаций спортивной подготовки по базовым видам спорта</t>
  </si>
  <si>
    <t>Сельское хозяйство и рыболовство</t>
  </si>
  <si>
    <t>31 0 00 00000</t>
  </si>
  <si>
    <t>31 6 00 00000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</si>
  <si>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</si>
  <si>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Муниципальная программа "Социальная защита населения Миасского городского округа на 2017-2020 годы"</t>
  </si>
  <si>
    <t>Муниципальная программа "Управление муниципальными финансами и муниципальным долгом в МГО на 2017-2020  годы"</t>
  </si>
  <si>
    <t>Государственная программа Челябинской области "Развитие социальной защиты населения в Челябинской области" на 2017-2020 годы</t>
  </si>
  <si>
    <t>Реализация мероприятий по обеспечению своевременной и полной выплаты заработной платы (в том числе по выполнению Указов Президента), резервирование средств на исполнение судебных решений по искам, удовлетворяемых за счет бюджета Округа</t>
  </si>
  <si>
    <t>08 0 00 00000</t>
  </si>
  <si>
    <t>08 0 01 00000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</si>
  <si>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</t>
  </si>
  <si>
    <t>08 0 01 R0277</t>
  </si>
  <si>
    <t>Обеспечение питанием детей из малообеспеченных семей и детей с нарушением здоровья, обучающихся в муниципальных общеобразовательных организациях</t>
  </si>
  <si>
    <t>Проведение мероприятий по созданию в дошкольных образовательных, общеобразовательных организациях,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</si>
  <si>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Организация отдыха детей в каникулярное время</t>
  </si>
  <si>
    <t>Организация и проведение мероприятий с детьми и молодежью</t>
  </si>
  <si>
    <t>Приобретение транспортных средств для организации перевозки обучающихся</t>
  </si>
  <si>
    <t>Условно утверждаемые расходы</t>
  </si>
  <si>
    <t>Муниципальная программа "Развитие муниципальной службы в Администрации Миасского городского округа на 2018-2021 годы"</t>
  </si>
  <si>
    <t>Муниципальная программа "Обеспечение деятельности Администрации МГО на 2017-2021  годы"</t>
  </si>
  <si>
    <t>Муниципальная программа "Повышение эффективности использования муниципального имущества в МГО на 2017-2021 годы"</t>
  </si>
  <si>
    <t xml:space="preserve">Проведение работ по описанию местоположения границ населенных пунктов Челябинской области </t>
  </si>
  <si>
    <t xml:space="preserve">Проведение работ по описанию местоположения границ территориальных зон Челябинской области </t>
  </si>
  <si>
    <t>89 0 00 00000</t>
  </si>
  <si>
    <t>89 0 07 00000</t>
  </si>
  <si>
    <t>89 0 14 00000</t>
  </si>
  <si>
    <t>89 0 14 73122</t>
  </si>
  <si>
    <t>14 0 00 00000</t>
  </si>
  <si>
    <t>14 3 00 00000</t>
  </si>
  <si>
    <t xml:space="preserve"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</si>
  <si>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</si>
  <si>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2014-2021 годы</t>
  </si>
  <si>
    <t>14 2 00 00000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</si>
  <si>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</si>
  <si>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 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</si>
  <si>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14 4 00 00000</t>
  </si>
  <si>
    <t>14 4 01 00000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</si>
  <si>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</si>
  <si>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14 4 01 L4970</t>
  </si>
  <si>
    <t>Муниципальная программа "Социальная защита населения Миасского городского округа на 2017-2021 годы"</t>
  </si>
  <si>
    <t>Государственная программа Челябинской области "Благоустройство населенных пунктов Челябинской области" на 2018-2022 годы</t>
  </si>
  <si>
    <t>45 0 00 00000</t>
  </si>
  <si>
    <t>Обустройство мест массового отдыха населения (городских парков)</t>
  </si>
  <si>
    <t>Муниципальная программа "Комплексное развитие транспортной и дорожной инфраструктуры Миасского городского округа на 2017-2021 годы"</t>
  </si>
  <si>
    <t>Муниципальная программа "Обеспечение деятельности Администрации МГО на 2017-2021 годы"</t>
  </si>
  <si>
    <t>Муниципальная программа "Улучшение условий  и охраны труда  в Миасском городском округе на 2017-2021 годы"</t>
  </si>
  <si>
    <t>Муниципальная программа "Профилактика  преступлений  и иных правонарушений на территории МГО на 2017-2021 годы"</t>
  </si>
  <si>
    <t>Муниципальная программа "Профилактика терроризма в МГО на 2017-2021 годы"</t>
  </si>
  <si>
    <t>Муниципальная программа "Обеспечение безопасности жизнедеятельности населения Миасского городского округа на 2017-2021 годы"</t>
  </si>
  <si>
    <t>Подпрограмма "Организация мероприятий в области гражданской обороны, чрезвычайных ситуаций и содержание МКУ "Управление ГОЧС" на 2017-2021 годы"</t>
  </si>
  <si>
    <t>Подпрограмма "Создание комплексной системы экстренного оповещения населения Миасского городского округа на 2017-2021 годы"</t>
  </si>
  <si>
    <t>Муниципальная программа "Повышение безопасности дорожного движения на территории Миасского городского округа на 2017-2021 годы"</t>
  </si>
  <si>
    <t>Муниципальная программа "Экономическое развитие МГО на 2017-2021 годы"</t>
  </si>
  <si>
    <t>Муниципальная программа "Капитальное строительство на территории Миасского городского округа на 2014-2021 годы"</t>
  </si>
  <si>
    <t>Подпрограмма "Организация и осуществление деятельности МКУ "Комитет по строительству" на 2017-2021 годы"</t>
  </si>
  <si>
    <t>Муниципальная программа "Организация функционирования объектов коммунальной инфраструктуры Миасского городского округа на 2017-2021 годы"</t>
  </si>
  <si>
    <t>Муниципальная программа "Организация ритуальных услуг и содержание мест захоронений на территории Миасского городского округа на 2017-2021 годы"</t>
  </si>
  <si>
    <t>Муниципальная программа "Благоустройство Миасского городского округа на 2017-2021 годы"</t>
  </si>
  <si>
    <t>Муниципальная программа "Охрана окружающей среды на территории МГО на 2017-2021 годы"</t>
  </si>
  <si>
    <t>Муниципальная программа "Формирование и использование муниципального жилищного фонда МГО на 2017-2021 годы"</t>
  </si>
  <si>
    <t>Муниципальная программа "Организация условий для предоставления государственных и муниципальных услуг Миасского городского округа через многофункциональный центр предоставления государственных и муниципальных услуг Миасского городского округа на 2017-2021 годы"</t>
  </si>
  <si>
    <t>Муниципальная программа "Управление муниципальными финансами и муниципальным долгом в МГО на 2017-2021  годы"</t>
  </si>
  <si>
    <t>Муниципальная программа "Управление муниципальными финансами и муниципальным долгом в МГО на 2017-2021годы"</t>
  </si>
  <si>
    <t xml:space="preserve">Государственная программа Челябинской области "Развитие социальной защиты населения в Челябинской области" </t>
  </si>
  <si>
    <t>Государственная программа Челябинской области "Развитие социальной защиты населения в Челябинской области"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</si>
  <si>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</si>
  <si>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Компенсация отдельным категорям граждан оплаты взноса на капитальный ремонт общего имущества в многоквартирном доме</t>
  </si>
  <si>
    <t>28 2 02 R4620</t>
  </si>
  <si>
    <t>Муниципальная программа "Поддержка социально-ориентированных некоммерческих организаций в Миасском городском округе на 2018-2021 годы"</t>
  </si>
  <si>
    <t>90 0 00 00000</t>
  </si>
  <si>
    <t>90 0 14 00000</t>
  </si>
  <si>
    <t>90 0 14 80000</t>
  </si>
  <si>
    <t>81 4 00 22010</t>
  </si>
  <si>
    <t>81 4 00 22020</t>
  </si>
  <si>
    <t>81 4 00 23000</t>
  </si>
  <si>
    <t>80 1 00 20000</t>
  </si>
  <si>
    <t>80 1 00 20401</t>
  </si>
  <si>
    <t>80 1 00 22010</t>
  </si>
  <si>
    <t>80 1 00 22020</t>
  </si>
  <si>
    <t>80 1 00 23000</t>
  </si>
  <si>
    <t>80 2 07 S2280</t>
  </si>
  <si>
    <t xml:space="preserve">Государственная программа Челябинской области "Развитие физической культуры и спорта в Челябинской области" </t>
  </si>
  <si>
    <t>Оснащение объектов спортивной инфраструктуры спортивно-технологическим оборудованием</t>
  </si>
  <si>
    <t>Cубсидии местным бюджетам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</si>
  <si>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</si>
  <si>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Государственная программа Челябинской области "Развитие физической культуры и спорта в Челябинской области"</t>
  </si>
  <si>
    <t>Государственная программа Челябинской области "Развитие культуры и туризма в Челябинской области"</t>
  </si>
  <si>
    <t>38 0 00 00000</t>
  </si>
  <si>
    <t>38 6 00 00000</t>
  </si>
  <si>
    <t>38 6 01 R519M</t>
  </si>
  <si>
    <t>Муниципальная программа "Развитие культуры в МГО на 2017-2021 годы"</t>
  </si>
  <si>
    <t>38 1 00 00000</t>
  </si>
  <si>
    <t>Иные межбюджетные трансферты</t>
  </si>
  <si>
    <t>38 1 03 00000</t>
  </si>
  <si>
    <t>Реализация мероприятий в сфере культуры и кинематографии</t>
  </si>
  <si>
    <t>38 1 03 61400</t>
  </si>
  <si>
    <t>Государственная программа Челябинской области "Развитие культуры и туризма в Челябинской области."</t>
  </si>
  <si>
    <t>Подпрограмма "Сохранение и развитие культурно-досуговой сферы "</t>
  </si>
  <si>
    <t>Муниципальная программа "Развитие культуры в МГО на 2017-2021годы"</t>
  </si>
  <si>
    <t>69 5 07 00000</t>
  </si>
  <si>
    <t>69 5 07 40000</t>
  </si>
  <si>
    <t>69 5 07 44000</t>
  </si>
  <si>
    <t>69 5 20 44100</t>
  </si>
  <si>
    <t>Другие субсидии бюджетным и автономным организациям на текущий ремонт здания</t>
  </si>
  <si>
    <t>69 5 22 44100</t>
  </si>
  <si>
    <t>69 6 07 00000</t>
  </si>
  <si>
    <t>69 6 07 40000</t>
  </si>
  <si>
    <t>69 8 00 20000</t>
  </si>
  <si>
    <t>69 8 00 20401</t>
  </si>
  <si>
    <t>Обеспечение деятельности Управления культуры Администрации МГО</t>
  </si>
  <si>
    <t>79 5 07 43100</t>
  </si>
  <si>
    <t>79 0 99 48900</t>
  </si>
  <si>
    <t>79 7 00 20000</t>
  </si>
  <si>
    <t>79 7 00 20401</t>
  </si>
  <si>
    <t xml:space="preserve">Государственная программа Челябинской области "Доступная среда" </t>
  </si>
  <si>
    <t>Государственная программа Челябинской области "Развитие культуры и туризма в Челябинской области "</t>
  </si>
  <si>
    <t>Муниципальная программа "Экономическое развитие МГО на 2017-2021  годы"</t>
  </si>
  <si>
    <t>Муниципальная программа "Обеспечение доступным и комфортным жильем граждан РФ на территории МГО на 2014-2021 годы"</t>
  </si>
  <si>
    <t>Центры помощи детям, оставшимся без попечения родителей</t>
  </si>
  <si>
    <t>81 1 99 85090</t>
  </si>
  <si>
    <t>81 1 99 85091</t>
  </si>
  <si>
    <t>81 3 00 80000</t>
  </si>
  <si>
    <t>Адаптация зданий для доступа инвалидов и других маломобильных групп населения в муниципальные дошкольные образовательные организации (софинансирование)</t>
  </si>
  <si>
    <t>81 3 07 L0277</t>
  </si>
  <si>
    <t>Муниципальная программа "Профилактика терроризма в МГО на 2017-2021  годы"</t>
  </si>
  <si>
    <t>Субсидии на возмещение части затрат на инженерное обеспечение территорий садоводческих некоммерческих объединений граждан, расположенных на территории Миасского городского округа</t>
  </si>
  <si>
    <t>99 0 0074100</t>
  </si>
  <si>
    <t>Муниципальная программа "Развитие физической культуры и спорта в МГО на 2017-2021 годы"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</si>
  <si>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 на 2017-2021 годы"</t>
  </si>
  <si>
    <t>Муниципальная программа "Социальная защита населения Миасского городского округа на 2017-2021годы"</t>
  </si>
  <si>
    <t>(тыс. рублей)</t>
  </si>
  <si>
    <t xml:space="preserve">Сумма                      на 2020 год             </t>
  </si>
  <si>
    <t>Сумма                 на 2021 год</t>
  </si>
  <si>
    <t xml:space="preserve">на 2020 год                 </t>
  </si>
  <si>
    <t xml:space="preserve">на 2021 год                 </t>
  </si>
  <si>
    <t>(тыс.рублей)</t>
  </si>
  <si>
    <t>Ведомственная структура расходов бюджета Миасского городского округа на плановый период 2020-2021 годов</t>
  </si>
  <si>
    <t>Сумма                         на 2020 год</t>
  </si>
  <si>
    <t>Сумма                      на  2021 год</t>
  </si>
  <si>
    <t xml:space="preserve">Подпрограмма "Сохранение и развитие культурно-досуговой сферы" </t>
  </si>
  <si>
    <t>Государственная программа Челябинской области "Развитие образования в Челябинской области"</t>
  </si>
  <si>
    <t>Государственная программа Челябинской области "Поддержка и развитие дошкольного образования в Челябинской области"</t>
  </si>
  <si>
    <t>Муниципальная программа "Обеспечение деятельности муниципального бюджетного учреждения "Миасский окружной архив на 2017-2021 годы"</t>
  </si>
  <si>
    <t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на 2017-2021 годы</t>
  </si>
  <si>
    <t>Государственная программа Челябинской области "Развитие сельского хозяйства в Челябинской области"</t>
  </si>
  <si>
    <t xml:space="preserve">Подпрограмма "Управление реализацией государственной программы Челябинской области "Развитие сельского хозяйства в Челябинской области" </t>
  </si>
  <si>
    <t>Субсидия в виде имущественного взноса автономной некоммерческой организации "Агентство инвестиционного развития МГО"</t>
  </si>
  <si>
    <t>Муниципальная программа "Развитие туризма в Миасском городском округе на 2018-2021 годы"</t>
  </si>
  <si>
    <t>Субсидии в виде имущественного взноса автономной некоммерческой организации "Центр развития туризма"</t>
  </si>
  <si>
    <t>Подпрограмма "Мероприятия по переселению граждан из жилищного фонда, признанного непригодным для проживания"</t>
  </si>
  <si>
    <t>Подпрограмма "Организация исполнения муниципальной программы "Социальная защита населения Миасского городского округа на 2017-2021 годы""</t>
  </si>
  <si>
    <t>Подпрограмма "Развитие системы подготовки спортивного резерва"</t>
  </si>
  <si>
    <t>Муниципальная  программа "Развитие системы образования в Миасском городском округе на 2017-2021 годы"</t>
  </si>
  <si>
    <t>Подпрограмма "Сопровождение функционирования и безопасности образовательных учреждений"</t>
  </si>
  <si>
    <t>Муниципальная  программа "Профилактика и противодействие проявлениям экстремизма в МГО на 2017-2021 годы"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</si>
  <si>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 на 2017-2021 годы"</t>
  </si>
  <si>
    <t>Подпрограмма "Повышение эффективности реализации молодежной политики в Миасском городском округе"</t>
  </si>
  <si>
    <t xml:space="preserve">Государственная программа Челябинской области "Реализация на территории Челябинской области государственной политики в сфере государственной регистрации актов гражданского состояния" </t>
  </si>
  <si>
    <t xml:space="preserve"> Управление культуры Администрации Миасского городского округа</t>
  </si>
  <si>
    <t>Управление образования Администрации Миасского городского округа</t>
  </si>
  <si>
    <t>Распределение бюджетных ассигнований по разделам и подразделам классификации расходов бюджета                                  на 2020 и 2021 годы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</si>
  <si>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, разделам и подразделам  классификации расходов бюджетов   на плановый период 2020-2021 годов</t>
  </si>
  <si>
    <t>Обеспечение деятельности МКУ «Централизованная бухгалтерия»</t>
  </si>
  <si>
    <t>Подпрограмма «Организация и осуществление деятельности Управления образования Администрации МГО и МКУ «Централизованная бухгалтерия»</t>
  </si>
  <si>
    <t xml:space="preserve">Комплектование книжных фондов муниципальных  общественных библиотек </t>
  </si>
  <si>
    <t>Подпрограмма организация  и осуществление деятельности в области культуры</t>
  </si>
  <si>
    <t>Расходы в области культуры</t>
  </si>
  <si>
    <t>Непрограммные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</si>
  <si>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</si>
  <si>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Оснащение объектов спортивной инфраструктуры спортивно-технологическим оборудованием в рамках государственной программы Челябинской области "Развитие физической культуры и спорта в Челябинской области" (софинансирование)</t>
  </si>
  <si>
    <t>48 0 00 22030</t>
  </si>
  <si>
    <t>99 0 00 99090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</si>
  <si>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</si>
  <si>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99 0 00 99120</t>
  </si>
  <si>
    <t>99 0 00 51200</t>
  </si>
  <si>
    <t>87 0 00 12010</t>
  </si>
  <si>
    <t>42 0 00 59300</t>
  </si>
  <si>
    <t>60 3 00 L4970</t>
  </si>
  <si>
    <t>65 4 00 28130</t>
  </si>
  <si>
    <t>65 4 00 R0820</t>
  </si>
  <si>
    <t>64 2 00 39030</t>
  </si>
  <si>
    <t>Проведение работ по описанию местоположения границ населенных пунктов Челябинской области  (софинансирование)</t>
  </si>
  <si>
    <t>64 2 00 L9030</t>
  </si>
  <si>
    <t>64 2 00 39040</t>
  </si>
  <si>
    <t>14 3 F3 00000</t>
  </si>
  <si>
    <t>Федеральный проект "Обеспечение устойчивого сокращения непригодного для проживания жилищного фонда"</t>
  </si>
  <si>
    <t>14 3 F3 14070</t>
  </si>
  <si>
    <t>14 2 00 14060</t>
  </si>
  <si>
    <t>14 2 00 14050</t>
  </si>
  <si>
    <t>Федеральный проект "Формирование комфортной городской среды"</t>
  </si>
  <si>
    <t>45 0 F2 00000</t>
  </si>
  <si>
    <t>45 0 F2 55550</t>
  </si>
  <si>
    <t>Реализация программ формирования современной городской среды</t>
  </si>
  <si>
    <t>45 0 00 45030</t>
  </si>
  <si>
    <t>84 0 00 23000</t>
  </si>
  <si>
    <t>Организация работы комиссий по делам несовершеннолетних и защите их прав</t>
  </si>
  <si>
    <t>84 0 00 03060</t>
  </si>
  <si>
    <t>28 4 00 28000</t>
  </si>
  <si>
    <t>28 1 00 53800</t>
  </si>
  <si>
    <t>28 2 00 28300</t>
  </si>
  <si>
    <t>28 2 00 28310</t>
  </si>
  <si>
    <t>28 2 00 28320</t>
  </si>
  <si>
    <t>28 2 00 28330</t>
  </si>
  <si>
    <t>28 2 00 28340</t>
  </si>
  <si>
    <t>28 2 00 28350</t>
  </si>
  <si>
    <t>28 2 00 28370</t>
  </si>
  <si>
    <t>28 2 00 28380</t>
  </si>
  <si>
    <t>28 2 00 28390</t>
  </si>
  <si>
    <t>28 2 00 28400</t>
  </si>
  <si>
    <t>28 2 00 28410</t>
  </si>
  <si>
    <t>28 2 00 51370</t>
  </si>
  <si>
    <t>28 2 00 52200</t>
  </si>
  <si>
    <t>28 2 00 52500</t>
  </si>
  <si>
    <t>28 2 00 52800</t>
  </si>
  <si>
    <t>28 2 00 R4620</t>
  </si>
  <si>
    <t>28 1 00 28100</t>
  </si>
  <si>
    <t>28 1 00 28140</t>
  </si>
  <si>
    <t>28 1 00 28190</t>
  </si>
  <si>
    <t>28 1 00 28220</t>
  </si>
  <si>
    <t>28 1 Р1 28180</t>
  </si>
  <si>
    <t>28 1 Р1 00000</t>
  </si>
  <si>
    <t>Федеральный проект "Финансовая поддержка семей при рождении детей"</t>
  </si>
  <si>
    <t>28 1 00 28110</t>
  </si>
  <si>
    <t xml:space="preserve">Расходы на осуществление Управлением социальной защиты населения Администрации Миасского городского округа переданных государственных полномочий по содержанию отдела жилищных субсидий  </t>
  </si>
  <si>
    <t>28 2 01 00000</t>
  </si>
  <si>
    <t>28 2 01 28370</t>
  </si>
  <si>
    <t>28 4 00 28080</t>
  </si>
  <si>
    <t>Управление по физической культуре и спорту Администрации МГО</t>
  </si>
  <si>
    <t>Оплата услуг специалистов по организации физкультурно-оздоровительной и спортивно-массовой работы с детьми и подростками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</si>
  <si>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</si>
  <si>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 в рамках государственной программы Челябинской области «Развитие физической культуры и спорта в Челябинской области» (софинансирование)</t>
  </si>
  <si>
    <t>Финансовая поддержка организаций спортивной подготовки по базовым видам спорта в рамках государственной программы Челябинской области  «Развитие физической культуры и спорта в Челябинской области» (софинансирование)</t>
  </si>
  <si>
    <t>20 1 00 20040</t>
  </si>
  <si>
    <t>Оплата услуг специалистов по организации физкультурно-оздоровительной и спортивно-массовой работы с детьми и подростками</t>
  </si>
  <si>
    <t>20 1 00 20045</t>
  </si>
  <si>
    <t>Федеральный прект "Спорт - норма жизни"</t>
  </si>
  <si>
    <t>20 1 Р5 00000</t>
  </si>
  <si>
    <t>20 1 Р5 52280</t>
  </si>
  <si>
    <t>20 2 00 20040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</si>
  <si>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</si>
  <si>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20 2 00 20047</t>
  </si>
  <si>
    <t>80 2 07 S0045</t>
  </si>
  <si>
    <t>80 2 07 S0047</t>
  </si>
  <si>
    <t>Подпрограмма «Развитие системы подготовки спортивного резерва»</t>
  </si>
  <si>
    <t>20 4 00 20040</t>
  </si>
  <si>
    <t>20 4 00 20048</t>
  </si>
  <si>
    <t>80 2 07 S0042</t>
  </si>
  <si>
    <t>80 2 07 S0048</t>
  </si>
  <si>
    <t>20 1 00 20042</t>
  </si>
  <si>
    <t>Федеральный проект "Культурная среда"</t>
  </si>
  <si>
    <t>38 6 A1 00000</t>
  </si>
  <si>
    <t>Государственная поддержка отрасли культуры</t>
  </si>
  <si>
    <t>38 6 A1 55190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</si>
  <si>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</t>
  </si>
  <si>
    <t>38 6 A1 5519M</t>
  </si>
  <si>
    <t>38 1 00 L5190</t>
  </si>
  <si>
    <t>38 1 00 L519Б</t>
  </si>
  <si>
    <t>79 0 10 04010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</si>
  <si>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</si>
  <si>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79 0 99 04010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</si>
  <si>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 на 2018-2025 годы"</t>
  </si>
  <si>
    <t>78 0 00 00000</t>
  </si>
  <si>
    <t>78 0 07 00000</t>
  </si>
  <si>
    <t>78 0 07 42100</t>
  </si>
  <si>
    <t>78 0 20 00000</t>
  </si>
  <si>
    <t>78 0 20 42100</t>
  </si>
  <si>
    <t>78 0 24 42100</t>
  </si>
  <si>
    <t>79 0 00 03080</t>
  </si>
  <si>
    <t>79 0 00 L0275</t>
  </si>
  <si>
    <t>79 0 00 S3030</t>
  </si>
  <si>
    <t>79 0 10 03120</t>
  </si>
  <si>
    <t>79 0 99 03090</t>
  </si>
  <si>
    <t>79 0 99 03120</t>
  </si>
  <si>
    <t>Федеральный проект «Современная школа»</t>
  </si>
  <si>
    <t>79 0 Е1 00000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</si>
  <si>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</si>
  <si>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79 0 Е1 S3050</t>
  </si>
  <si>
    <t>79 0 07 42300</t>
  </si>
  <si>
    <t>79 0 00 S3010</t>
  </si>
  <si>
    <t>Федеральный проект "Социальная активность"</t>
  </si>
  <si>
    <t>79 5 Е8 00000</t>
  </si>
  <si>
    <t>79 5 Е8 S1010</t>
  </si>
  <si>
    <t>79 0 00 S3040</t>
  </si>
  <si>
    <t>79 0 99 03070</t>
  </si>
  <si>
    <t>Центр психолого-педагогической, медицинской и социальной помощи</t>
  </si>
  <si>
    <t>Реализация муниципальных функций связанных с общегосударственным управлением</t>
  </si>
  <si>
    <t>79 7 00 23000</t>
  </si>
  <si>
    <t>Государственная программа Челябинской области "Развитие образования в Челябинской области "</t>
  </si>
  <si>
    <t>03 0 00 03020</t>
  </si>
  <si>
    <t>04 0 00 04050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</si>
  <si>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Миасского городского округа муниципальные дошкольные образовательные организации, через предоставление компенсации части родительской платы в рамках государственной программы "Поддержка и развитие дошкольного образования в Челябинской области"</t>
  </si>
  <si>
    <t>79 0 00 S4060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</si>
  <si>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 (ветераны труда и труженики тыла)</t>
  </si>
  <si>
    <t>удалить?</t>
  </si>
  <si>
    <t>55 1 13 00000</t>
  </si>
  <si>
    <t>31 6 00 61030</t>
  </si>
  <si>
    <t>ПРИЛОЖЕНИЕ 7</t>
  </si>
  <si>
    <t>к Решению Собрания</t>
  </si>
  <si>
    <t>от 29.11.2019 г. №1</t>
  </si>
  <si>
    <t>ПРИЛОЖЕНИЕ 5</t>
  </si>
  <si>
    <t>ПРИЛОЖЕНИЕ 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</si>
</sst>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0000"/>
    <numFmt numFmtId="175" formatCode="#,##0.000"/>
    <numFmt numFmtId="176" formatCode="0.0"/>
    <numFmt numFmtId="177" formatCode="[$-FC19]d\ mmmm\ yyyy\ &quot;г.&quot;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4"/>
      <name val="Times New Roman"/>
      <family val="1"/>
    </font>
    <font>
      <b/>
      <sz val="12"/>
      <color theme="4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3">
    <xf numFmtId="0" fontId="0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justify" wrapText="1"/>
    </xf>
    <xf numFmtId="49" fontId="50" fillId="33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horizontal="justify"/>
    </xf>
    <xf numFmtId="0" fontId="50" fillId="33" borderId="0" xfId="0" applyFont="1" applyFill="1" applyAlignment="1">
      <alignment horizontal="justify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176" fontId="51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172" fontId="3" fillId="33" borderId="0" xfId="0" applyNumberFormat="1" applyFont="1" applyFill="1" applyAlignment="1">
      <alignment horizontal="center"/>
    </xf>
    <xf numFmtId="17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2" fillId="0" borderId="0" xfId="0" applyFont="1" applyAlignment="1">
      <alignment horizontal="right"/>
    </xf>
    <xf numFmtId="0" fontId="52" fillId="0" borderId="10" xfId="0" applyFont="1" applyBorder="1" applyAlignment="1">
      <alignment horizontal="center" vertical="center" wrapText="1"/>
    </xf>
    <xf numFmtId="49" fontId="53" fillId="0" borderId="10" xfId="53" applyNumberFormat="1" applyFont="1" applyBorder="1" applyAlignment="1">
      <alignment horizontal="justify" vertical="center" wrapText="1"/>
      <protection/>
    </xf>
    <xf numFmtId="49" fontId="53" fillId="0" borderId="10" xfId="53" applyNumberFormat="1" applyFont="1" applyBorder="1" applyAlignment="1">
      <alignment horizontal="center" vertical="center" wrapText="1"/>
      <protection/>
    </xf>
    <xf numFmtId="172" fontId="53" fillId="0" borderId="10" xfId="53" applyNumberFormat="1" applyFont="1" applyBorder="1" applyAlignment="1">
      <alignment horizontal="center" vertical="center"/>
      <protection/>
    </xf>
    <xf numFmtId="0" fontId="54" fillId="0" borderId="0" xfId="0" applyFont="1" applyAlignment="1">
      <alignment/>
    </xf>
    <xf numFmtId="49" fontId="55" fillId="0" borderId="10" xfId="53" applyNumberFormat="1" applyFont="1" applyBorder="1" applyAlignment="1">
      <alignment horizontal="justify" vertical="center" wrapText="1"/>
      <protection/>
    </xf>
    <xf numFmtId="49" fontId="55" fillId="0" borderId="10" xfId="53" applyNumberFormat="1" applyFont="1" applyBorder="1" applyAlignment="1">
      <alignment horizontal="center" vertical="center" wrapText="1"/>
      <protection/>
    </xf>
    <xf numFmtId="172" fontId="55" fillId="0" borderId="10" xfId="53" applyNumberFormat="1" applyFont="1" applyBorder="1" applyAlignment="1">
      <alignment horizontal="center" vertical="center"/>
      <protection/>
    </xf>
    <xf numFmtId="172" fontId="54" fillId="0" borderId="0" xfId="0" applyNumberFormat="1" applyFont="1" applyAlignment="1">
      <alignment/>
    </xf>
    <xf numFmtId="0" fontId="54" fillId="0" borderId="10" xfId="0" applyFont="1" applyBorder="1" applyAlignment="1">
      <alignment vertical="center"/>
    </xf>
    <xf numFmtId="172" fontId="54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172" fontId="52" fillId="0" borderId="10" xfId="0" applyNumberFormat="1" applyFont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/>
    </xf>
    <xf numFmtId="0" fontId="52" fillId="33" borderId="0" xfId="0" applyFont="1" applyFill="1" applyAlignment="1">
      <alignment horizontal="center"/>
    </xf>
    <xf numFmtId="172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justify"/>
    </xf>
    <xf numFmtId="0" fontId="5" fillId="0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2" fillId="0" borderId="0" xfId="0" applyFont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57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 applyProtection="1">
      <alignment horizontal="justify" vertical="center" wrapText="1"/>
      <protection/>
    </xf>
    <xf numFmtId="49" fontId="54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justify" vertical="center" wrapText="1"/>
      <protection/>
    </xf>
    <xf numFmtId="49" fontId="5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 applyProtection="1">
      <alignment horizontal="justify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17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justify" vertical="center" wrapText="1"/>
      <protection/>
    </xf>
    <xf numFmtId="172" fontId="6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justify" wrapText="1"/>
    </xf>
    <xf numFmtId="0" fontId="55" fillId="0" borderId="10" xfId="0" applyFont="1" applyFill="1" applyBorder="1" applyAlignment="1">
      <alignment horizontal="justify"/>
    </xf>
    <xf numFmtId="0" fontId="55" fillId="0" borderId="10" xfId="0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justify" vertical="center" wrapText="1"/>
    </xf>
    <xf numFmtId="0" fontId="54" fillId="33" borderId="10" xfId="0" applyFont="1" applyFill="1" applyBorder="1" applyAlignment="1">
      <alignment horizontal="justify" vertical="center" wrapText="1"/>
    </xf>
    <xf numFmtId="0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2" fillId="33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55" applyFont="1" applyFill="1" applyBorder="1" applyAlignment="1">
      <alignment horizontal="justify" vertical="center" wrapText="1"/>
      <protection/>
    </xf>
    <xf numFmtId="0" fontId="5" fillId="0" borderId="10" xfId="55" applyNumberFormat="1" applyFont="1" applyFill="1" applyBorder="1" applyAlignment="1">
      <alignment horizontal="center" vertical="center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172" fontId="5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72" fontId="52" fillId="0" borderId="0" xfId="0" applyNumberFormat="1" applyFon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72" fontId="56" fillId="0" borderId="10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0" fontId="5" fillId="0" borderId="10" xfId="55" applyFont="1" applyFill="1" applyBorder="1" applyAlignment="1">
      <alignment horizontal="justify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172" fontId="56" fillId="0" borderId="10" xfId="55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/>
    </xf>
    <xf numFmtId="172" fontId="57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176" fontId="57" fillId="0" borderId="10" xfId="0" applyNumberFormat="1" applyFont="1" applyBorder="1" applyAlignment="1">
      <alignment horizontal="center"/>
    </xf>
    <xf numFmtId="176" fontId="5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172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172" fontId="6" fillId="33" borderId="10" xfId="63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172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justify" vertical="center" wrapText="1"/>
    </xf>
    <xf numFmtId="0" fontId="5" fillId="19" borderId="10" xfId="0" applyFont="1" applyFill="1" applyBorder="1" applyAlignment="1">
      <alignment horizontal="center" vertical="center" wrapText="1"/>
    </xf>
    <xf numFmtId="49" fontId="5" fillId="19" borderId="10" xfId="0" applyNumberFormat="1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172" fontId="5" fillId="19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justify" vertical="center" wrapText="1"/>
    </xf>
    <xf numFmtId="176" fontId="5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/>
    </xf>
    <xf numFmtId="0" fontId="5" fillId="0" borderId="10" xfId="55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justify" vertical="center" wrapText="1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vertical="center"/>
    </xf>
    <xf numFmtId="49" fontId="54" fillId="33" borderId="10" xfId="0" applyNumberFormat="1" applyFont="1" applyFill="1" applyBorder="1" applyAlignment="1">
      <alignment/>
    </xf>
    <xf numFmtId="0" fontId="54" fillId="33" borderId="10" xfId="0" applyFont="1" applyFill="1" applyBorder="1" applyAlignment="1">
      <alignment vertical="center"/>
    </xf>
    <xf numFmtId="172" fontId="6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justify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8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1.57421875" style="6" customWidth="1"/>
    <col min="2" max="2" width="7.7109375" style="3" customWidth="1"/>
    <col min="3" max="3" width="7.421875" style="10" customWidth="1"/>
    <col min="4" max="4" width="6.140625" style="10" customWidth="1"/>
    <col min="5" max="5" width="14.8515625" style="10" customWidth="1"/>
    <col min="6" max="6" width="7.8515625" style="10" customWidth="1"/>
    <col min="7" max="7" width="14.421875" style="18" customWidth="1"/>
    <col min="8" max="8" width="14.421875" style="7" customWidth="1"/>
    <col min="9" max="10" width="9.57421875" style="4" bestFit="1" customWidth="1"/>
    <col min="11" max="11" width="9.140625" style="4" customWidth="1"/>
    <col min="12" max="12" width="14.421875" style="4" customWidth="1"/>
    <col min="13" max="13" width="6.421875" style="4" customWidth="1"/>
    <col min="14" max="14" width="5.421875" style="4" customWidth="1"/>
    <col min="15" max="15" width="5.8515625" style="4" customWidth="1"/>
    <col min="16" max="16" width="6.140625" style="4" customWidth="1"/>
    <col min="17" max="16384" width="9.140625" style="4" customWidth="1"/>
  </cols>
  <sheetData>
    <row r="1" spans="1:7" ht="15">
      <c r="A1" s="2"/>
      <c r="G1" s="1" t="s">
        <v>797</v>
      </c>
    </row>
    <row r="2" spans="1:7" ht="15">
      <c r="A2" s="5"/>
      <c r="G2" s="1" t="s">
        <v>798</v>
      </c>
    </row>
    <row r="3" ht="15">
      <c r="G3" s="1" t="s">
        <v>0</v>
      </c>
    </row>
    <row r="4" spans="6:7" ht="15">
      <c r="F4" s="21"/>
      <c r="G4" s="1" t="s">
        <v>1</v>
      </c>
    </row>
    <row r="5" spans="6:7" ht="15">
      <c r="F5" s="21"/>
      <c r="G5" s="12" t="s">
        <v>799</v>
      </c>
    </row>
    <row r="6" spans="6:7" ht="15">
      <c r="F6" s="21"/>
      <c r="G6" s="8"/>
    </row>
    <row r="7" spans="1:8" ht="15">
      <c r="A7" s="186" t="s">
        <v>637</v>
      </c>
      <c r="B7" s="187"/>
      <c r="C7" s="187"/>
      <c r="D7" s="187"/>
      <c r="E7" s="187"/>
      <c r="F7" s="187"/>
      <c r="G7" s="188"/>
      <c r="H7" s="188"/>
    </row>
    <row r="8" spans="2:8" ht="15">
      <c r="B8" s="9"/>
      <c r="G8" s="14"/>
      <c r="H8" s="15" t="s">
        <v>636</v>
      </c>
    </row>
    <row r="9" spans="1:8" ht="15.75">
      <c r="A9" s="184" t="s">
        <v>2</v>
      </c>
      <c r="B9" s="185" t="s">
        <v>3</v>
      </c>
      <c r="C9" s="185"/>
      <c r="D9" s="185"/>
      <c r="E9" s="185"/>
      <c r="F9" s="185"/>
      <c r="G9" s="84" t="s">
        <v>4</v>
      </c>
      <c r="H9" s="84" t="s">
        <v>4</v>
      </c>
    </row>
    <row r="10" spans="1:8" ht="60.75" customHeight="1">
      <c r="A10" s="184"/>
      <c r="B10" s="64" t="s">
        <v>5</v>
      </c>
      <c r="C10" s="133" t="s">
        <v>6</v>
      </c>
      <c r="D10" s="133" t="s">
        <v>7</v>
      </c>
      <c r="E10" s="133" t="s">
        <v>8</v>
      </c>
      <c r="F10" s="133" t="s">
        <v>173</v>
      </c>
      <c r="G10" s="133" t="s">
        <v>634</v>
      </c>
      <c r="H10" s="133" t="s">
        <v>635</v>
      </c>
    </row>
    <row r="11" spans="1:8" s="11" customFormat="1" ht="15.75">
      <c r="A11" s="55" t="s">
        <v>87</v>
      </c>
      <c r="B11" s="72" t="s">
        <v>88</v>
      </c>
      <c r="C11" s="150"/>
      <c r="D11" s="150"/>
      <c r="E11" s="150"/>
      <c r="F11" s="150"/>
      <c r="G11" s="98">
        <f>SUM(G12)</f>
        <v>19333.800000000003</v>
      </c>
      <c r="H11" s="98">
        <f>SUM(H12)</f>
        <v>20333.800000000003</v>
      </c>
    </row>
    <row r="12" spans="1:8" ht="15.75">
      <c r="A12" s="77" t="s">
        <v>89</v>
      </c>
      <c r="B12" s="64"/>
      <c r="C12" s="64" t="s">
        <v>33</v>
      </c>
      <c r="D12" s="64"/>
      <c r="E12" s="64"/>
      <c r="F12" s="64"/>
      <c r="G12" s="99">
        <f>SUM(G13+G21)</f>
        <v>19333.800000000003</v>
      </c>
      <c r="H12" s="99">
        <f>SUM(H13+H21)</f>
        <v>20333.800000000003</v>
      </c>
    </row>
    <row r="13" spans="1:8" ht="47.25">
      <c r="A13" s="77" t="s">
        <v>90</v>
      </c>
      <c r="B13" s="64"/>
      <c r="C13" s="64" t="s">
        <v>33</v>
      </c>
      <c r="D13" s="64" t="s">
        <v>53</v>
      </c>
      <c r="E13" s="64"/>
      <c r="F13" s="64"/>
      <c r="G13" s="99">
        <f>SUM(G15)</f>
        <v>17158.600000000002</v>
      </c>
      <c r="H13" s="99">
        <f>SUM(H15)</f>
        <v>17158.600000000002</v>
      </c>
    </row>
    <row r="14" spans="1:8" ht="15.75">
      <c r="A14" s="151" t="s">
        <v>207</v>
      </c>
      <c r="B14" s="64"/>
      <c r="C14" s="64" t="s">
        <v>33</v>
      </c>
      <c r="D14" s="64" t="s">
        <v>53</v>
      </c>
      <c r="E14" s="64" t="s">
        <v>208</v>
      </c>
      <c r="F14" s="64"/>
      <c r="G14" s="99">
        <f>SUM(G15)</f>
        <v>17158.600000000002</v>
      </c>
      <c r="H14" s="99">
        <f>SUM(H15)</f>
        <v>17158.600000000002</v>
      </c>
    </row>
    <row r="15" spans="1:8" ht="47.25">
      <c r="A15" s="77" t="s">
        <v>79</v>
      </c>
      <c r="B15" s="64"/>
      <c r="C15" s="64" t="s">
        <v>33</v>
      </c>
      <c r="D15" s="64" t="s">
        <v>53</v>
      </c>
      <c r="E15" s="64" t="s">
        <v>107</v>
      </c>
      <c r="F15" s="64"/>
      <c r="G15" s="99">
        <f>SUM(G16+G19)</f>
        <v>17158.600000000002</v>
      </c>
      <c r="H15" s="99">
        <f>SUM(H16+H19)</f>
        <v>17158.600000000002</v>
      </c>
    </row>
    <row r="16" spans="1:8" ht="15.75">
      <c r="A16" s="77" t="s">
        <v>81</v>
      </c>
      <c r="B16" s="64"/>
      <c r="C16" s="64" t="s">
        <v>33</v>
      </c>
      <c r="D16" s="64" t="s">
        <v>53</v>
      </c>
      <c r="E16" s="64" t="s">
        <v>108</v>
      </c>
      <c r="F16" s="64"/>
      <c r="G16" s="99">
        <f>SUM(G17+G18)</f>
        <v>15476.2</v>
      </c>
      <c r="H16" s="99">
        <f>SUM(H17+H18)</f>
        <v>15476.2</v>
      </c>
    </row>
    <row r="17" spans="1:8" ht="63">
      <c r="A17" s="82" t="s">
        <v>50</v>
      </c>
      <c r="B17" s="64"/>
      <c r="C17" s="64" t="s">
        <v>33</v>
      </c>
      <c r="D17" s="64" t="s">
        <v>53</v>
      </c>
      <c r="E17" s="64" t="s">
        <v>108</v>
      </c>
      <c r="F17" s="64" t="s">
        <v>92</v>
      </c>
      <c r="G17" s="99">
        <v>15466.2</v>
      </c>
      <c r="H17" s="99">
        <v>15466.2</v>
      </c>
    </row>
    <row r="18" spans="1:8" ht="31.5">
      <c r="A18" s="77" t="s">
        <v>51</v>
      </c>
      <c r="B18" s="64"/>
      <c r="C18" s="64" t="s">
        <v>33</v>
      </c>
      <c r="D18" s="64" t="s">
        <v>53</v>
      </c>
      <c r="E18" s="64" t="s">
        <v>108</v>
      </c>
      <c r="F18" s="64" t="s">
        <v>94</v>
      </c>
      <c r="G18" s="90">
        <v>10</v>
      </c>
      <c r="H18" s="90">
        <v>10</v>
      </c>
    </row>
    <row r="19" spans="1:8" ht="15.75">
      <c r="A19" s="77" t="s">
        <v>95</v>
      </c>
      <c r="B19" s="64"/>
      <c r="C19" s="64" t="s">
        <v>33</v>
      </c>
      <c r="D19" s="64" t="s">
        <v>53</v>
      </c>
      <c r="E19" s="64" t="s">
        <v>109</v>
      </c>
      <c r="F19" s="64"/>
      <c r="G19" s="99">
        <f>SUM(G20)</f>
        <v>1682.4</v>
      </c>
      <c r="H19" s="99">
        <f>SUM(H20)</f>
        <v>1682.4</v>
      </c>
    </row>
    <row r="20" spans="1:8" ht="63">
      <c r="A20" s="82" t="s">
        <v>50</v>
      </c>
      <c r="B20" s="64"/>
      <c r="C20" s="64" t="s">
        <v>33</v>
      </c>
      <c r="D20" s="64" t="s">
        <v>53</v>
      </c>
      <c r="E20" s="64" t="s">
        <v>109</v>
      </c>
      <c r="F20" s="64" t="s">
        <v>92</v>
      </c>
      <c r="G20" s="99">
        <v>1682.4</v>
      </c>
      <c r="H20" s="99">
        <v>1682.4</v>
      </c>
    </row>
    <row r="21" spans="1:8" ht="15.75">
      <c r="A21" s="77" t="s">
        <v>96</v>
      </c>
      <c r="B21" s="64"/>
      <c r="C21" s="64" t="s">
        <v>33</v>
      </c>
      <c r="D21" s="64" t="s">
        <v>97</v>
      </c>
      <c r="E21" s="64"/>
      <c r="F21" s="64"/>
      <c r="G21" s="99">
        <f>SUM(G23)</f>
        <v>2175.2</v>
      </c>
      <c r="H21" s="99">
        <f>SUM(H23)</f>
        <v>3175.2000000000003</v>
      </c>
    </row>
    <row r="22" spans="1:8" ht="15.75">
      <c r="A22" s="151" t="s">
        <v>207</v>
      </c>
      <c r="B22" s="64"/>
      <c r="C22" s="64" t="s">
        <v>33</v>
      </c>
      <c r="D22" s="64" t="s">
        <v>97</v>
      </c>
      <c r="E22" s="64" t="s">
        <v>208</v>
      </c>
      <c r="F22" s="64"/>
      <c r="G22" s="99">
        <f>SUM(G23)</f>
        <v>2175.2</v>
      </c>
      <c r="H22" s="99">
        <f>SUM(H23)</f>
        <v>3175.2000000000003</v>
      </c>
    </row>
    <row r="23" spans="1:8" ht="47.25">
      <c r="A23" s="77" t="s">
        <v>79</v>
      </c>
      <c r="B23" s="64"/>
      <c r="C23" s="64" t="s">
        <v>33</v>
      </c>
      <c r="D23" s="64" t="s">
        <v>97</v>
      </c>
      <c r="E23" s="64" t="s">
        <v>107</v>
      </c>
      <c r="F23" s="64"/>
      <c r="G23" s="99">
        <f>SUM(G24+G27+G29)</f>
        <v>2175.2</v>
      </c>
      <c r="H23" s="99">
        <f>SUM(H24+H27+H29)</f>
        <v>3175.2000000000003</v>
      </c>
    </row>
    <row r="24" spans="1:8" ht="15.75">
      <c r="A24" s="77" t="s">
        <v>98</v>
      </c>
      <c r="B24" s="64"/>
      <c r="C24" s="64" t="s">
        <v>33</v>
      </c>
      <c r="D24" s="64" t="s">
        <v>97</v>
      </c>
      <c r="E24" s="64" t="s">
        <v>110</v>
      </c>
      <c r="F24" s="64"/>
      <c r="G24" s="90">
        <f>SUM(G25:G26)</f>
        <v>707.2</v>
      </c>
      <c r="H24" s="90">
        <f>SUM(H25:H26)</f>
        <v>707.2</v>
      </c>
    </row>
    <row r="25" spans="1:8" ht="31.5">
      <c r="A25" s="77" t="s">
        <v>51</v>
      </c>
      <c r="B25" s="64"/>
      <c r="C25" s="64" t="s">
        <v>33</v>
      </c>
      <c r="D25" s="64" t="s">
        <v>97</v>
      </c>
      <c r="E25" s="64" t="s">
        <v>110</v>
      </c>
      <c r="F25" s="64" t="s">
        <v>94</v>
      </c>
      <c r="G25" s="90">
        <v>682.7</v>
      </c>
      <c r="H25" s="90">
        <v>682.7</v>
      </c>
    </row>
    <row r="26" spans="1:8" ht="15.75">
      <c r="A26" s="77" t="s">
        <v>21</v>
      </c>
      <c r="B26" s="64"/>
      <c r="C26" s="64" t="s">
        <v>33</v>
      </c>
      <c r="D26" s="64" t="s">
        <v>97</v>
      </c>
      <c r="E26" s="64" t="s">
        <v>110</v>
      </c>
      <c r="F26" s="64" t="s">
        <v>99</v>
      </c>
      <c r="G26" s="90">
        <v>24.5</v>
      </c>
      <c r="H26" s="90">
        <v>24.5</v>
      </c>
    </row>
    <row r="27" spans="1:8" ht="31.5">
      <c r="A27" s="77" t="s">
        <v>100</v>
      </c>
      <c r="B27" s="64"/>
      <c r="C27" s="64" t="s">
        <v>33</v>
      </c>
      <c r="D27" s="64" t="s">
        <v>97</v>
      </c>
      <c r="E27" s="64" t="s">
        <v>111</v>
      </c>
      <c r="F27" s="64"/>
      <c r="G27" s="90">
        <f>SUM(G28)</f>
        <v>550</v>
      </c>
      <c r="H27" s="90">
        <f>SUM(H28)</f>
        <v>550</v>
      </c>
    </row>
    <row r="28" spans="1:8" ht="31.5">
      <c r="A28" s="77" t="s">
        <v>51</v>
      </c>
      <c r="B28" s="64"/>
      <c r="C28" s="64" t="s">
        <v>33</v>
      </c>
      <c r="D28" s="64" t="s">
        <v>97</v>
      </c>
      <c r="E28" s="64" t="s">
        <v>111</v>
      </c>
      <c r="F28" s="64" t="s">
        <v>94</v>
      </c>
      <c r="G28" s="90">
        <v>550</v>
      </c>
      <c r="H28" s="90">
        <v>550</v>
      </c>
    </row>
    <row r="29" spans="1:8" ht="31.5">
      <c r="A29" s="151" t="s">
        <v>101</v>
      </c>
      <c r="B29" s="64"/>
      <c r="C29" s="64" t="s">
        <v>33</v>
      </c>
      <c r="D29" s="64" t="s">
        <v>97</v>
      </c>
      <c r="E29" s="64" t="s">
        <v>112</v>
      </c>
      <c r="F29" s="64"/>
      <c r="G29" s="99">
        <f>SUM(G30:G32)</f>
        <v>918</v>
      </c>
      <c r="H29" s="99">
        <f>SUM(H30:H32)</f>
        <v>1918.0000000000002</v>
      </c>
    </row>
    <row r="30" spans="1:8" ht="31.5">
      <c r="A30" s="77" t="s">
        <v>51</v>
      </c>
      <c r="B30" s="64"/>
      <c r="C30" s="64" t="s">
        <v>33</v>
      </c>
      <c r="D30" s="64" t="s">
        <v>97</v>
      </c>
      <c r="E30" s="64" t="s">
        <v>112</v>
      </c>
      <c r="F30" s="64" t="s">
        <v>94</v>
      </c>
      <c r="G30" s="99">
        <f>492.2-252.1</f>
        <v>240.1</v>
      </c>
      <c r="H30" s="99">
        <f>1492.2-252.1</f>
        <v>1240.1000000000001</v>
      </c>
    </row>
    <row r="31" spans="1:8" ht="15.75">
      <c r="A31" s="77" t="s">
        <v>41</v>
      </c>
      <c r="B31" s="64"/>
      <c r="C31" s="64" t="s">
        <v>33</v>
      </c>
      <c r="D31" s="64" t="s">
        <v>97</v>
      </c>
      <c r="E31" s="64" t="s">
        <v>112</v>
      </c>
      <c r="F31" s="64" t="s">
        <v>102</v>
      </c>
      <c r="G31" s="99">
        <v>661</v>
      </c>
      <c r="H31" s="99">
        <v>661</v>
      </c>
    </row>
    <row r="32" spans="1:8" ht="17.25" customHeight="1">
      <c r="A32" s="77" t="s">
        <v>21</v>
      </c>
      <c r="B32" s="64"/>
      <c r="C32" s="64" t="s">
        <v>33</v>
      </c>
      <c r="D32" s="64" t="s">
        <v>97</v>
      </c>
      <c r="E32" s="64" t="s">
        <v>112</v>
      </c>
      <c r="F32" s="64" t="s">
        <v>99</v>
      </c>
      <c r="G32" s="99">
        <v>16.9</v>
      </c>
      <c r="H32" s="99">
        <v>16.9</v>
      </c>
    </row>
    <row r="33" spans="1:8" s="11" customFormat="1" ht="15.75">
      <c r="A33" s="55" t="s">
        <v>103</v>
      </c>
      <c r="B33" s="72" t="s">
        <v>104</v>
      </c>
      <c r="C33" s="72"/>
      <c r="D33" s="72"/>
      <c r="E33" s="72"/>
      <c r="F33" s="72"/>
      <c r="G33" s="98">
        <f>SUM(G34)</f>
        <v>7966.599999999999</v>
      </c>
      <c r="H33" s="98">
        <f>SUM(H34)</f>
        <v>7966.599999999999</v>
      </c>
    </row>
    <row r="34" spans="1:8" ht="15.75">
      <c r="A34" s="77" t="s">
        <v>89</v>
      </c>
      <c r="B34" s="64"/>
      <c r="C34" s="64" t="s">
        <v>33</v>
      </c>
      <c r="D34" s="64"/>
      <c r="E34" s="64"/>
      <c r="F34" s="64"/>
      <c r="G34" s="99">
        <f>SUM(G35)+G43</f>
        <v>7966.599999999999</v>
      </c>
      <c r="H34" s="99">
        <f>SUM(H35)+H43</f>
        <v>7966.599999999999</v>
      </c>
    </row>
    <row r="35" spans="1:8" ht="31.5">
      <c r="A35" s="151" t="s">
        <v>105</v>
      </c>
      <c r="B35" s="64"/>
      <c r="C35" s="64" t="s">
        <v>33</v>
      </c>
      <c r="D35" s="64" t="s">
        <v>77</v>
      </c>
      <c r="E35" s="64"/>
      <c r="F35" s="64"/>
      <c r="G35" s="99">
        <f>SUM(G37)</f>
        <v>6922.799999999999</v>
      </c>
      <c r="H35" s="99">
        <f>SUM(H37)</f>
        <v>6922.799999999999</v>
      </c>
    </row>
    <row r="36" spans="1:8" ht="15.75">
      <c r="A36" s="151" t="s">
        <v>207</v>
      </c>
      <c r="B36" s="64"/>
      <c r="C36" s="64" t="s">
        <v>33</v>
      </c>
      <c r="D36" s="64" t="s">
        <v>77</v>
      </c>
      <c r="E36" s="64" t="s">
        <v>208</v>
      </c>
      <c r="F36" s="64"/>
      <c r="G36" s="99">
        <f>SUM(G37)</f>
        <v>6922.799999999999</v>
      </c>
      <c r="H36" s="99">
        <f>SUM(H37)</f>
        <v>6922.799999999999</v>
      </c>
    </row>
    <row r="37" spans="1:8" ht="47.25">
      <c r="A37" s="77" t="s">
        <v>79</v>
      </c>
      <c r="B37" s="64"/>
      <c r="C37" s="64" t="s">
        <v>33</v>
      </c>
      <c r="D37" s="64" t="s">
        <v>77</v>
      </c>
      <c r="E37" s="64" t="s">
        <v>107</v>
      </c>
      <c r="F37" s="64"/>
      <c r="G37" s="99">
        <f>SUM(G38+G41)</f>
        <v>6922.799999999999</v>
      </c>
      <c r="H37" s="99">
        <f>SUM(H38+H41)</f>
        <v>6922.799999999999</v>
      </c>
    </row>
    <row r="38" spans="1:8" ht="31.5">
      <c r="A38" s="77" t="s">
        <v>209</v>
      </c>
      <c r="B38" s="64"/>
      <c r="C38" s="64" t="s">
        <v>33</v>
      </c>
      <c r="D38" s="64" t="s">
        <v>77</v>
      </c>
      <c r="E38" s="64" t="s">
        <v>113</v>
      </c>
      <c r="F38" s="64"/>
      <c r="G38" s="99">
        <f>SUM(G39:G40)</f>
        <v>4825.2</v>
      </c>
      <c r="H38" s="99">
        <f>SUM(H39:H40)</f>
        <v>4825.2</v>
      </c>
    </row>
    <row r="39" spans="1:8" ht="63">
      <c r="A39" s="82" t="s">
        <v>50</v>
      </c>
      <c r="B39" s="64"/>
      <c r="C39" s="64" t="s">
        <v>33</v>
      </c>
      <c r="D39" s="64" t="s">
        <v>77</v>
      </c>
      <c r="E39" s="64" t="s">
        <v>113</v>
      </c>
      <c r="F39" s="64" t="s">
        <v>92</v>
      </c>
      <c r="G39" s="99">
        <v>4819.9</v>
      </c>
      <c r="H39" s="99">
        <v>4819.9</v>
      </c>
    </row>
    <row r="40" spans="1:8" ht="31.5">
      <c r="A40" s="77" t="s">
        <v>51</v>
      </c>
      <c r="B40" s="64"/>
      <c r="C40" s="64" t="s">
        <v>33</v>
      </c>
      <c r="D40" s="64" t="s">
        <v>77</v>
      </c>
      <c r="E40" s="64" t="s">
        <v>113</v>
      </c>
      <c r="F40" s="64" t="s">
        <v>94</v>
      </c>
      <c r="G40" s="90">
        <v>5.3</v>
      </c>
      <c r="H40" s="90">
        <v>5.3</v>
      </c>
    </row>
    <row r="41" spans="1:8" ht="31.5">
      <c r="A41" s="77" t="s">
        <v>106</v>
      </c>
      <c r="B41" s="64"/>
      <c r="C41" s="64" t="s">
        <v>33</v>
      </c>
      <c r="D41" s="64" t="s">
        <v>77</v>
      </c>
      <c r="E41" s="64" t="s">
        <v>114</v>
      </c>
      <c r="F41" s="64"/>
      <c r="G41" s="99">
        <f>SUM(G42)</f>
        <v>2097.6</v>
      </c>
      <c r="H41" s="99">
        <f>SUM(H42)</f>
        <v>2097.6</v>
      </c>
    </row>
    <row r="42" spans="1:8" ht="63">
      <c r="A42" s="82" t="s">
        <v>50</v>
      </c>
      <c r="B42" s="64"/>
      <c r="C42" s="64" t="s">
        <v>33</v>
      </c>
      <c r="D42" s="64" t="s">
        <v>77</v>
      </c>
      <c r="E42" s="64" t="s">
        <v>114</v>
      </c>
      <c r="F42" s="64" t="s">
        <v>92</v>
      </c>
      <c r="G42" s="99">
        <v>2097.6</v>
      </c>
      <c r="H42" s="99">
        <v>2097.6</v>
      </c>
    </row>
    <row r="43" spans="1:8" ht="15.75">
      <c r="A43" s="77" t="s">
        <v>96</v>
      </c>
      <c r="B43" s="64"/>
      <c r="C43" s="64" t="s">
        <v>33</v>
      </c>
      <c r="D43" s="64" t="s">
        <v>97</v>
      </c>
      <c r="E43" s="64"/>
      <c r="F43" s="64"/>
      <c r="G43" s="99">
        <f>SUM(G45)</f>
        <v>1043.8</v>
      </c>
      <c r="H43" s="99">
        <f>SUM(H45)</f>
        <v>1043.8</v>
      </c>
    </row>
    <row r="44" spans="1:8" ht="15.75">
      <c r="A44" s="151" t="s">
        <v>207</v>
      </c>
      <c r="B44" s="64"/>
      <c r="C44" s="64" t="s">
        <v>33</v>
      </c>
      <c r="D44" s="64" t="s">
        <v>97</v>
      </c>
      <c r="E44" s="64" t="s">
        <v>208</v>
      </c>
      <c r="F44" s="64"/>
      <c r="G44" s="99">
        <f>SUM(G45)</f>
        <v>1043.8</v>
      </c>
      <c r="H44" s="99">
        <f>SUM(H45)</f>
        <v>1043.8</v>
      </c>
    </row>
    <row r="45" spans="1:8" ht="47.25">
      <c r="A45" s="77" t="s">
        <v>79</v>
      </c>
      <c r="B45" s="64"/>
      <c r="C45" s="64" t="s">
        <v>33</v>
      </c>
      <c r="D45" s="64" t="s">
        <v>97</v>
      </c>
      <c r="E45" s="64" t="s">
        <v>107</v>
      </c>
      <c r="F45" s="64"/>
      <c r="G45" s="90">
        <f>SUM(G46+G49+G51)</f>
        <v>1043.8</v>
      </c>
      <c r="H45" s="90">
        <f>SUM(H46+H49+H51)</f>
        <v>1043.8</v>
      </c>
    </row>
    <row r="46" spans="1:8" ht="15.75">
      <c r="A46" s="77" t="s">
        <v>98</v>
      </c>
      <c r="B46" s="64"/>
      <c r="C46" s="64" t="s">
        <v>33</v>
      </c>
      <c r="D46" s="64" t="s">
        <v>97</v>
      </c>
      <c r="E46" s="64" t="s">
        <v>110</v>
      </c>
      <c r="F46" s="64"/>
      <c r="G46" s="90">
        <f>SUM(G47:G48)</f>
        <v>214.9</v>
      </c>
      <c r="H46" s="90">
        <f>SUM(H47:H48)</f>
        <v>214.9</v>
      </c>
    </row>
    <row r="47" spans="1:8" ht="31.5">
      <c r="A47" s="77" t="s">
        <v>51</v>
      </c>
      <c r="B47" s="64"/>
      <c r="C47" s="64" t="s">
        <v>33</v>
      </c>
      <c r="D47" s="64" t="s">
        <v>97</v>
      </c>
      <c r="E47" s="64" t="s">
        <v>110</v>
      </c>
      <c r="F47" s="64" t="s">
        <v>94</v>
      </c>
      <c r="G47" s="90">
        <v>212.4</v>
      </c>
      <c r="H47" s="90">
        <v>212.4</v>
      </c>
    </row>
    <row r="48" spans="1:8" ht="15.75">
      <c r="A48" s="77" t="s">
        <v>21</v>
      </c>
      <c r="B48" s="64"/>
      <c r="C48" s="64" t="s">
        <v>33</v>
      </c>
      <c r="D48" s="64" t="s">
        <v>97</v>
      </c>
      <c r="E48" s="64" t="s">
        <v>110</v>
      </c>
      <c r="F48" s="64" t="s">
        <v>99</v>
      </c>
      <c r="G48" s="90">
        <v>2.5</v>
      </c>
      <c r="H48" s="90">
        <v>2.5</v>
      </c>
    </row>
    <row r="49" spans="1:8" ht="31.5">
      <c r="A49" s="77" t="s">
        <v>100</v>
      </c>
      <c r="B49" s="64"/>
      <c r="C49" s="64" t="s">
        <v>33</v>
      </c>
      <c r="D49" s="64" t="s">
        <v>97</v>
      </c>
      <c r="E49" s="64" t="s">
        <v>111</v>
      </c>
      <c r="F49" s="64"/>
      <c r="G49" s="90">
        <f>SUM(G50)</f>
        <v>200.6</v>
      </c>
      <c r="H49" s="90">
        <f>SUM(H50)</f>
        <v>200.6</v>
      </c>
    </row>
    <row r="50" spans="1:8" ht="31.5">
      <c r="A50" s="77" t="s">
        <v>51</v>
      </c>
      <c r="B50" s="64"/>
      <c r="C50" s="64" t="s">
        <v>33</v>
      </c>
      <c r="D50" s="64" t="s">
        <v>97</v>
      </c>
      <c r="E50" s="64" t="s">
        <v>111</v>
      </c>
      <c r="F50" s="64" t="s">
        <v>94</v>
      </c>
      <c r="G50" s="99">
        <v>200.6</v>
      </c>
      <c r="H50" s="99">
        <v>200.6</v>
      </c>
    </row>
    <row r="51" spans="1:8" ht="31.5">
      <c r="A51" s="151" t="s">
        <v>101</v>
      </c>
      <c r="B51" s="64"/>
      <c r="C51" s="64" t="s">
        <v>33</v>
      </c>
      <c r="D51" s="64" t="s">
        <v>97</v>
      </c>
      <c r="E51" s="64" t="s">
        <v>112</v>
      </c>
      <c r="F51" s="64"/>
      <c r="G51" s="99">
        <f>SUM(G52:G53)</f>
        <v>628.3</v>
      </c>
      <c r="H51" s="99">
        <f>SUM(H52:H53)</f>
        <v>628.3</v>
      </c>
    </row>
    <row r="52" spans="1:8" ht="31.5">
      <c r="A52" s="77" t="s">
        <v>51</v>
      </c>
      <c r="B52" s="64"/>
      <c r="C52" s="64" t="s">
        <v>33</v>
      </c>
      <c r="D52" s="64" t="s">
        <v>97</v>
      </c>
      <c r="E52" s="64" t="s">
        <v>112</v>
      </c>
      <c r="F52" s="64" t="s">
        <v>94</v>
      </c>
      <c r="G52" s="99">
        <v>568.3</v>
      </c>
      <c r="H52" s="99">
        <v>568.3</v>
      </c>
    </row>
    <row r="53" spans="1:8" ht="15.75">
      <c r="A53" s="77" t="s">
        <v>21</v>
      </c>
      <c r="B53" s="64"/>
      <c r="C53" s="64" t="s">
        <v>33</v>
      </c>
      <c r="D53" s="64" t="s">
        <v>97</v>
      </c>
      <c r="E53" s="64" t="s">
        <v>112</v>
      </c>
      <c r="F53" s="64" t="s">
        <v>99</v>
      </c>
      <c r="G53" s="99">
        <v>60</v>
      </c>
      <c r="H53" s="99">
        <v>60</v>
      </c>
    </row>
    <row r="54" spans="1:10" s="11" customFormat="1" ht="15.75">
      <c r="A54" s="55" t="s">
        <v>228</v>
      </c>
      <c r="B54" s="150">
        <v>283</v>
      </c>
      <c r="C54" s="56"/>
      <c r="D54" s="56"/>
      <c r="E54" s="56"/>
      <c r="F54" s="56"/>
      <c r="G54" s="152">
        <f>SUM(G55+G128+G159+G299+G319)+G220+G314+G347</f>
        <v>642262.9</v>
      </c>
      <c r="H54" s="152">
        <f>SUM(H55+H128+H159+H299+H319)+H220+H314+H347</f>
        <v>552955.8</v>
      </c>
      <c r="I54" s="13"/>
      <c r="J54" s="13"/>
    </row>
    <row r="55" spans="1:8" ht="15.75">
      <c r="A55" s="77" t="s">
        <v>89</v>
      </c>
      <c r="B55" s="133"/>
      <c r="C55" s="87" t="s">
        <v>33</v>
      </c>
      <c r="D55" s="87"/>
      <c r="E55" s="87"/>
      <c r="F55" s="84"/>
      <c r="G55" s="90">
        <f>SUM(G56+G61)+G83+G87</f>
        <v>163538.8</v>
      </c>
      <c r="H55" s="90">
        <f>SUM(H56+H61)+H83+H87</f>
        <v>158539.9</v>
      </c>
    </row>
    <row r="56" spans="1:8" ht="31.5">
      <c r="A56" s="77" t="s">
        <v>176</v>
      </c>
      <c r="B56" s="133"/>
      <c r="C56" s="87" t="s">
        <v>33</v>
      </c>
      <c r="D56" s="87" t="s">
        <v>43</v>
      </c>
      <c r="E56" s="87"/>
      <c r="F56" s="84"/>
      <c r="G56" s="90">
        <f aca="true" t="shared" si="0" ref="G56:H59">SUM(G57)</f>
        <v>1992.8</v>
      </c>
      <c r="H56" s="90">
        <f t="shared" si="0"/>
        <v>1992.8</v>
      </c>
    </row>
    <row r="57" spans="1:8" ht="31.5">
      <c r="A57" s="134" t="s">
        <v>545</v>
      </c>
      <c r="B57" s="153"/>
      <c r="C57" s="87" t="s">
        <v>33</v>
      </c>
      <c r="D57" s="87" t="s">
        <v>43</v>
      </c>
      <c r="E57" s="84" t="s">
        <v>229</v>
      </c>
      <c r="F57" s="84"/>
      <c r="G57" s="90">
        <f t="shared" si="0"/>
        <v>1992.8</v>
      </c>
      <c r="H57" s="90">
        <f t="shared" si="0"/>
        <v>1992.8</v>
      </c>
    </row>
    <row r="58" spans="1:8" ht="47.25">
      <c r="A58" s="77" t="s">
        <v>79</v>
      </c>
      <c r="B58" s="133"/>
      <c r="C58" s="87" t="s">
        <v>33</v>
      </c>
      <c r="D58" s="87" t="s">
        <v>43</v>
      </c>
      <c r="E58" s="87" t="s">
        <v>230</v>
      </c>
      <c r="F58" s="87"/>
      <c r="G58" s="90">
        <f t="shared" si="0"/>
        <v>1992.8</v>
      </c>
      <c r="H58" s="90">
        <f t="shared" si="0"/>
        <v>1992.8</v>
      </c>
    </row>
    <row r="59" spans="1:8" ht="15.75">
      <c r="A59" s="77" t="s">
        <v>231</v>
      </c>
      <c r="B59" s="133"/>
      <c r="C59" s="87" t="s">
        <v>33</v>
      </c>
      <c r="D59" s="87" t="s">
        <v>43</v>
      </c>
      <c r="E59" s="87" t="s">
        <v>232</v>
      </c>
      <c r="F59" s="87"/>
      <c r="G59" s="90">
        <f t="shared" si="0"/>
        <v>1992.8</v>
      </c>
      <c r="H59" s="90">
        <f t="shared" si="0"/>
        <v>1992.8</v>
      </c>
    </row>
    <row r="60" spans="1:8" ht="63">
      <c r="A60" s="82" t="s">
        <v>50</v>
      </c>
      <c r="B60" s="133"/>
      <c r="C60" s="87" t="s">
        <v>33</v>
      </c>
      <c r="D60" s="87" t="s">
        <v>43</v>
      </c>
      <c r="E60" s="87" t="s">
        <v>232</v>
      </c>
      <c r="F60" s="87" t="s">
        <v>92</v>
      </c>
      <c r="G60" s="90">
        <v>1992.8</v>
      </c>
      <c r="H60" s="90">
        <v>1992.8</v>
      </c>
    </row>
    <row r="61" spans="1:8" ht="47.25">
      <c r="A61" s="77" t="s">
        <v>290</v>
      </c>
      <c r="B61" s="133"/>
      <c r="C61" s="87" t="s">
        <v>33</v>
      </c>
      <c r="D61" s="87" t="s">
        <v>12</v>
      </c>
      <c r="E61" s="84"/>
      <c r="F61" s="84"/>
      <c r="G61" s="90">
        <f>SUM(G66)+G62+G76+G72</f>
        <v>116875.9</v>
      </c>
      <c r="H61" s="90">
        <f>SUM(H66)+H62+H76+H72</f>
        <v>116875.9</v>
      </c>
    </row>
    <row r="62" spans="1:8" ht="31.5">
      <c r="A62" s="77" t="s">
        <v>546</v>
      </c>
      <c r="B62" s="135"/>
      <c r="C62" s="87" t="s">
        <v>33</v>
      </c>
      <c r="D62" s="87" t="s">
        <v>12</v>
      </c>
      <c r="E62" s="87" t="s">
        <v>239</v>
      </c>
      <c r="F62" s="84"/>
      <c r="G62" s="90">
        <f>SUM(G63)</f>
        <v>378</v>
      </c>
      <c r="H62" s="90">
        <f>SUM(H63)</f>
        <v>378</v>
      </c>
    </row>
    <row r="63" spans="1:8" ht="31.5">
      <c r="A63" s="77" t="s">
        <v>236</v>
      </c>
      <c r="B63" s="135"/>
      <c r="C63" s="87" t="s">
        <v>33</v>
      </c>
      <c r="D63" s="87" t="s">
        <v>12</v>
      </c>
      <c r="E63" s="84" t="s">
        <v>671</v>
      </c>
      <c r="F63" s="84"/>
      <c r="G63" s="90">
        <f>SUM(G64:G65)</f>
        <v>378</v>
      </c>
      <c r="H63" s="90">
        <f>SUM(H64:H65)</f>
        <v>378</v>
      </c>
    </row>
    <row r="64" spans="1:8" ht="63">
      <c r="A64" s="82" t="s">
        <v>50</v>
      </c>
      <c r="B64" s="135"/>
      <c r="C64" s="87" t="s">
        <v>33</v>
      </c>
      <c r="D64" s="87" t="s">
        <v>12</v>
      </c>
      <c r="E64" s="84" t="s">
        <v>671</v>
      </c>
      <c r="F64" s="84">
        <v>100</v>
      </c>
      <c r="G64" s="90">
        <v>355.5</v>
      </c>
      <c r="H64" s="90">
        <v>355.5</v>
      </c>
    </row>
    <row r="65" spans="1:8" ht="31.5">
      <c r="A65" s="77" t="s">
        <v>51</v>
      </c>
      <c r="B65" s="135"/>
      <c r="C65" s="87" t="s">
        <v>33</v>
      </c>
      <c r="D65" s="87" t="s">
        <v>12</v>
      </c>
      <c r="E65" s="84" t="s">
        <v>671</v>
      </c>
      <c r="F65" s="87" t="s">
        <v>94</v>
      </c>
      <c r="G65" s="90">
        <v>22.5</v>
      </c>
      <c r="H65" s="90">
        <v>22.5</v>
      </c>
    </row>
    <row r="66" spans="1:8" ht="31.5">
      <c r="A66" s="134" t="s">
        <v>520</v>
      </c>
      <c r="B66" s="153"/>
      <c r="C66" s="87" t="s">
        <v>33</v>
      </c>
      <c r="D66" s="87" t="s">
        <v>12</v>
      </c>
      <c r="E66" s="84" t="s">
        <v>229</v>
      </c>
      <c r="F66" s="84"/>
      <c r="G66" s="90">
        <f>SUM(G67)</f>
        <v>114951.4</v>
      </c>
      <c r="H66" s="90">
        <f>SUM(H67)</f>
        <v>114951.4</v>
      </c>
    </row>
    <row r="67" spans="1:8" ht="47.25">
      <c r="A67" s="77" t="s">
        <v>79</v>
      </c>
      <c r="B67" s="133"/>
      <c r="C67" s="87" t="s">
        <v>33</v>
      </c>
      <c r="D67" s="87" t="s">
        <v>12</v>
      </c>
      <c r="E67" s="87" t="s">
        <v>230</v>
      </c>
      <c r="F67" s="87"/>
      <c r="G67" s="90">
        <f>SUM(G68)</f>
        <v>114951.4</v>
      </c>
      <c r="H67" s="90">
        <f>SUM(H68)</f>
        <v>114951.4</v>
      </c>
    </row>
    <row r="68" spans="1:8" ht="15.75">
      <c r="A68" s="77" t="s">
        <v>81</v>
      </c>
      <c r="B68" s="133"/>
      <c r="C68" s="87" t="s">
        <v>33</v>
      </c>
      <c r="D68" s="87" t="s">
        <v>12</v>
      </c>
      <c r="E68" s="87" t="s">
        <v>234</v>
      </c>
      <c r="F68" s="87"/>
      <c r="G68" s="90">
        <f>SUM(G69:G71)</f>
        <v>114951.4</v>
      </c>
      <c r="H68" s="90">
        <f>SUM(H69:H71)</f>
        <v>114951.4</v>
      </c>
    </row>
    <row r="69" spans="1:8" ht="63">
      <c r="A69" s="82" t="s">
        <v>50</v>
      </c>
      <c r="B69" s="133"/>
      <c r="C69" s="87" t="s">
        <v>33</v>
      </c>
      <c r="D69" s="87" t="s">
        <v>12</v>
      </c>
      <c r="E69" s="87" t="s">
        <v>234</v>
      </c>
      <c r="F69" s="87" t="s">
        <v>92</v>
      </c>
      <c r="G69" s="90">
        <v>114857.9</v>
      </c>
      <c r="H69" s="90">
        <v>114857.9</v>
      </c>
    </row>
    <row r="70" spans="1:8" ht="31.5">
      <c r="A70" s="77" t="s">
        <v>51</v>
      </c>
      <c r="B70" s="133"/>
      <c r="C70" s="87" t="s">
        <v>33</v>
      </c>
      <c r="D70" s="87" t="s">
        <v>12</v>
      </c>
      <c r="E70" s="87" t="s">
        <v>234</v>
      </c>
      <c r="F70" s="87" t="s">
        <v>94</v>
      </c>
      <c r="G70" s="90">
        <v>93.5</v>
      </c>
      <c r="H70" s="90">
        <v>93.5</v>
      </c>
    </row>
    <row r="71" spans="1:8" ht="15.75" hidden="1">
      <c r="A71" s="77" t="s">
        <v>41</v>
      </c>
      <c r="B71" s="133"/>
      <c r="C71" s="87" t="s">
        <v>33</v>
      </c>
      <c r="D71" s="87" t="s">
        <v>12</v>
      </c>
      <c r="E71" s="87" t="s">
        <v>234</v>
      </c>
      <c r="F71" s="87" t="s">
        <v>102</v>
      </c>
      <c r="G71" s="90"/>
      <c r="H71" s="90"/>
    </row>
    <row r="72" spans="1:8" ht="31.5">
      <c r="A72" s="77" t="s">
        <v>547</v>
      </c>
      <c r="B72" s="133"/>
      <c r="C72" s="87" t="s">
        <v>33</v>
      </c>
      <c r="D72" s="87" t="s">
        <v>12</v>
      </c>
      <c r="E72" s="84" t="s">
        <v>255</v>
      </c>
      <c r="F72" s="87"/>
      <c r="G72" s="90">
        <f>SUM(G73)</f>
        <v>1447.3</v>
      </c>
      <c r="H72" s="90">
        <f>SUM(H73)</f>
        <v>1447.3</v>
      </c>
    </row>
    <row r="73" spans="1:8" ht="31.5">
      <c r="A73" s="60" t="s">
        <v>696</v>
      </c>
      <c r="B73" s="133"/>
      <c r="C73" s="87" t="s">
        <v>33</v>
      </c>
      <c r="D73" s="87" t="s">
        <v>12</v>
      </c>
      <c r="E73" s="87" t="s">
        <v>697</v>
      </c>
      <c r="F73" s="87"/>
      <c r="G73" s="90">
        <f>SUM(G74:G75)</f>
        <v>1447.3</v>
      </c>
      <c r="H73" s="90">
        <f>SUM(H74:H75)</f>
        <v>1447.3</v>
      </c>
    </row>
    <row r="74" spans="1:8" ht="63">
      <c r="A74" s="82" t="s">
        <v>50</v>
      </c>
      <c r="B74" s="133"/>
      <c r="C74" s="87" t="s">
        <v>33</v>
      </c>
      <c r="D74" s="87" t="s">
        <v>12</v>
      </c>
      <c r="E74" s="87" t="s">
        <v>697</v>
      </c>
      <c r="F74" s="84">
        <v>100</v>
      </c>
      <c r="G74" s="90">
        <v>1387.8</v>
      </c>
      <c r="H74" s="90">
        <v>1387.8</v>
      </c>
    </row>
    <row r="75" spans="1:8" ht="31.5">
      <c r="A75" s="77" t="s">
        <v>51</v>
      </c>
      <c r="B75" s="133"/>
      <c r="C75" s="87" t="s">
        <v>33</v>
      </c>
      <c r="D75" s="87" t="s">
        <v>12</v>
      </c>
      <c r="E75" s="87" t="s">
        <v>697</v>
      </c>
      <c r="F75" s="87" t="s">
        <v>94</v>
      </c>
      <c r="G75" s="90">
        <v>59.5</v>
      </c>
      <c r="H75" s="90">
        <v>59.5</v>
      </c>
    </row>
    <row r="76" spans="1:8" ht="15.75">
      <c r="A76" s="77" t="s">
        <v>207</v>
      </c>
      <c r="B76" s="133"/>
      <c r="C76" s="87" t="s">
        <v>33</v>
      </c>
      <c r="D76" s="87" t="s">
        <v>12</v>
      </c>
      <c r="E76" s="87" t="s">
        <v>208</v>
      </c>
      <c r="F76" s="87"/>
      <c r="G76" s="90">
        <f>SUM(G77)</f>
        <v>99.2</v>
      </c>
      <c r="H76" s="90">
        <f>SUM(H77)</f>
        <v>99.2</v>
      </c>
    </row>
    <row r="77" spans="1:8" ht="194.25" customHeight="1">
      <c r="A77" s="60" t="s">
        <v>673</v>
      </c>
      <c r="B77" s="133"/>
      <c r="C77" s="87" t="s">
        <v>33</v>
      </c>
      <c r="D77" s="87" t="s">
        <v>12</v>
      </c>
      <c r="E77" s="87" t="s">
        <v>672</v>
      </c>
      <c r="F77" s="84"/>
      <c r="G77" s="90">
        <f>SUM(G78:G79)</f>
        <v>99.2</v>
      </c>
      <c r="H77" s="90">
        <f>SUM(H78:H79)</f>
        <v>99.2</v>
      </c>
    </row>
    <row r="78" spans="1:8" ht="63">
      <c r="A78" s="82" t="s">
        <v>50</v>
      </c>
      <c r="B78" s="133"/>
      <c r="C78" s="87" t="s">
        <v>33</v>
      </c>
      <c r="D78" s="87" t="s">
        <v>12</v>
      </c>
      <c r="E78" s="87" t="s">
        <v>672</v>
      </c>
      <c r="F78" s="87" t="s">
        <v>92</v>
      </c>
      <c r="G78" s="90">
        <v>99.2</v>
      </c>
      <c r="H78" s="90">
        <v>99.2</v>
      </c>
    </row>
    <row r="79" spans="1:8" ht="31.5">
      <c r="A79" s="77" t="s">
        <v>51</v>
      </c>
      <c r="B79" s="133"/>
      <c r="C79" s="87" t="s">
        <v>33</v>
      </c>
      <c r="D79" s="87" t="s">
        <v>12</v>
      </c>
      <c r="E79" s="87" t="s">
        <v>672</v>
      </c>
      <c r="F79" s="87" t="s">
        <v>94</v>
      </c>
      <c r="G79" s="90"/>
      <c r="H79" s="90"/>
    </row>
    <row r="80" spans="1:8" ht="47.25" hidden="1">
      <c r="A80" s="77" t="s">
        <v>423</v>
      </c>
      <c r="B80" s="81"/>
      <c r="C80" s="87" t="s">
        <v>33</v>
      </c>
      <c r="D80" s="87" t="s">
        <v>12</v>
      </c>
      <c r="E80" s="87" t="s">
        <v>424</v>
      </c>
      <c r="F80" s="84"/>
      <c r="G80" s="90">
        <f>SUM(G81:G82)</f>
        <v>0</v>
      </c>
      <c r="H80" s="90">
        <f>SUM(H81:H82)</f>
        <v>0</v>
      </c>
    </row>
    <row r="81" spans="1:8" ht="31.5" hidden="1">
      <c r="A81" s="77" t="s">
        <v>91</v>
      </c>
      <c r="B81" s="81"/>
      <c r="C81" s="87" t="s">
        <v>33</v>
      </c>
      <c r="D81" s="87" t="s">
        <v>12</v>
      </c>
      <c r="E81" s="87" t="s">
        <v>424</v>
      </c>
      <c r="F81" s="87" t="s">
        <v>92</v>
      </c>
      <c r="G81" s="90"/>
      <c r="H81" s="90"/>
    </row>
    <row r="82" spans="1:8" ht="15.75" hidden="1">
      <c r="A82" s="77" t="s">
        <v>93</v>
      </c>
      <c r="B82" s="81"/>
      <c r="C82" s="87" t="s">
        <v>33</v>
      </c>
      <c r="D82" s="87" t="s">
        <v>12</v>
      </c>
      <c r="E82" s="87" t="s">
        <v>424</v>
      </c>
      <c r="F82" s="87" t="s">
        <v>94</v>
      </c>
      <c r="G82" s="90"/>
      <c r="H82" s="90"/>
    </row>
    <row r="83" spans="1:8" ht="15.75">
      <c r="A83" s="77" t="s">
        <v>179</v>
      </c>
      <c r="B83" s="133"/>
      <c r="C83" s="87" t="s">
        <v>33</v>
      </c>
      <c r="D83" s="87" t="s">
        <v>180</v>
      </c>
      <c r="E83" s="87"/>
      <c r="F83" s="87"/>
      <c r="G83" s="90">
        <f aca="true" t="shared" si="1" ref="G83:H85">SUM(G84)</f>
        <v>24</v>
      </c>
      <c r="H83" s="90">
        <f t="shared" si="1"/>
        <v>25.1</v>
      </c>
    </row>
    <row r="84" spans="1:8" ht="15.75">
      <c r="A84" s="77" t="s">
        <v>213</v>
      </c>
      <c r="B84" s="133"/>
      <c r="C84" s="87" t="s">
        <v>33</v>
      </c>
      <c r="D84" s="87" t="s">
        <v>180</v>
      </c>
      <c r="E84" s="87" t="s">
        <v>208</v>
      </c>
      <c r="F84" s="87"/>
      <c r="G84" s="90">
        <f>SUM(G85)</f>
        <v>24</v>
      </c>
      <c r="H84" s="90">
        <f>SUM(H85)</f>
        <v>25.1</v>
      </c>
    </row>
    <row r="85" spans="1:8" ht="47.25">
      <c r="A85" s="77" t="s">
        <v>237</v>
      </c>
      <c r="B85" s="133"/>
      <c r="C85" s="87" t="s">
        <v>33</v>
      </c>
      <c r="D85" s="87" t="s">
        <v>180</v>
      </c>
      <c r="E85" s="87" t="s">
        <v>675</v>
      </c>
      <c r="F85" s="87"/>
      <c r="G85" s="90">
        <f t="shared" si="1"/>
        <v>24</v>
      </c>
      <c r="H85" s="90">
        <f t="shared" si="1"/>
        <v>25.1</v>
      </c>
    </row>
    <row r="86" spans="1:8" ht="15.75">
      <c r="A86" s="77" t="s">
        <v>93</v>
      </c>
      <c r="B86" s="133"/>
      <c r="C86" s="87" t="s">
        <v>33</v>
      </c>
      <c r="D86" s="87" t="s">
        <v>180</v>
      </c>
      <c r="E86" s="87" t="s">
        <v>675</v>
      </c>
      <c r="F86" s="87" t="s">
        <v>94</v>
      </c>
      <c r="G86" s="90">
        <v>24</v>
      </c>
      <c r="H86" s="90">
        <v>25.1</v>
      </c>
    </row>
    <row r="87" spans="1:8" ht="14.25" customHeight="1">
      <c r="A87" s="77" t="s">
        <v>96</v>
      </c>
      <c r="B87" s="133"/>
      <c r="C87" s="87" t="s">
        <v>33</v>
      </c>
      <c r="D87" s="87" t="s">
        <v>97</v>
      </c>
      <c r="E87" s="87"/>
      <c r="F87" s="84"/>
      <c r="G87" s="90">
        <f>SUM(G90+G93+G104+G117+G121+G123)</f>
        <v>44646.1</v>
      </c>
      <c r="H87" s="90">
        <f>SUM(H88+H90+H93+H104+H115+H117+H121+H123)</f>
        <v>39646.1</v>
      </c>
    </row>
    <row r="88" spans="1:8" ht="31.5" hidden="1">
      <c r="A88" s="77" t="s">
        <v>487</v>
      </c>
      <c r="B88" s="133"/>
      <c r="C88" s="87" t="s">
        <v>33</v>
      </c>
      <c r="D88" s="87" t="s">
        <v>97</v>
      </c>
      <c r="E88" s="87" t="s">
        <v>239</v>
      </c>
      <c r="F88" s="84"/>
      <c r="G88" s="90">
        <f>SUM(G89)</f>
        <v>0</v>
      </c>
      <c r="H88" s="90">
        <f>SUM(H89)</f>
        <v>0</v>
      </c>
    </row>
    <row r="89" spans="1:8" ht="15.75" hidden="1">
      <c r="A89" s="77" t="s">
        <v>93</v>
      </c>
      <c r="B89" s="133"/>
      <c r="C89" s="87" t="s">
        <v>33</v>
      </c>
      <c r="D89" s="87" t="s">
        <v>97</v>
      </c>
      <c r="E89" s="84" t="s">
        <v>239</v>
      </c>
      <c r="F89" s="84">
        <v>200</v>
      </c>
      <c r="G89" s="90"/>
      <c r="H89" s="90"/>
    </row>
    <row r="90" spans="1:8" ht="31.5">
      <c r="A90" s="77" t="s">
        <v>519</v>
      </c>
      <c r="B90" s="133"/>
      <c r="C90" s="87" t="s">
        <v>33</v>
      </c>
      <c r="D90" s="87" t="s">
        <v>97</v>
      </c>
      <c r="E90" s="87" t="s">
        <v>240</v>
      </c>
      <c r="F90" s="84"/>
      <c r="G90" s="90">
        <f>SUM(G91:G92)</f>
        <v>150</v>
      </c>
      <c r="H90" s="90">
        <f>SUM(H91:H92)</f>
        <v>150</v>
      </c>
    </row>
    <row r="91" spans="1:8" ht="31.5">
      <c r="A91" s="77" t="s">
        <v>51</v>
      </c>
      <c r="B91" s="133"/>
      <c r="C91" s="87" t="s">
        <v>33</v>
      </c>
      <c r="D91" s="87" t="s">
        <v>97</v>
      </c>
      <c r="E91" s="84" t="s">
        <v>240</v>
      </c>
      <c r="F91" s="84">
        <v>200</v>
      </c>
      <c r="G91" s="90">
        <v>150</v>
      </c>
      <c r="H91" s="90">
        <v>150</v>
      </c>
    </row>
    <row r="92" spans="1:8" ht="15.75" hidden="1">
      <c r="A92" s="77" t="s">
        <v>21</v>
      </c>
      <c r="B92" s="133"/>
      <c r="C92" s="87" t="s">
        <v>33</v>
      </c>
      <c r="D92" s="87" t="s">
        <v>97</v>
      </c>
      <c r="E92" s="84" t="s">
        <v>240</v>
      </c>
      <c r="F92" s="84">
        <v>800</v>
      </c>
      <c r="G92" s="90"/>
      <c r="H92" s="90"/>
    </row>
    <row r="93" spans="1:8" ht="31.5">
      <c r="A93" s="134" t="s">
        <v>520</v>
      </c>
      <c r="B93" s="153"/>
      <c r="C93" s="87" t="s">
        <v>33</v>
      </c>
      <c r="D93" s="87" t="s">
        <v>97</v>
      </c>
      <c r="E93" s="84" t="s">
        <v>229</v>
      </c>
      <c r="F93" s="84"/>
      <c r="G93" s="90">
        <f>SUM(G94)</f>
        <v>22266.199999999997</v>
      </c>
      <c r="H93" s="90">
        <f>SUM(H94)</f>
        <v>17266.199999999997</v>
      </c>
    </row>
    <row r="94" spans="1:8" ht="47.25">
      <c r="A94" s="77" t="s">
        <v>79</v>
      </c>
      <c r="B94" s="133"/>
      <c r="C94" s="87" t="s">
        <v>33</v>
      </c>
      <c r="D94" s="87" t="s">
        <v>97</v>
      </c>
      <c r="E94" s="87" t="s">
        <v>230</v>
      </c>
      <c r="F94" s="84"/>
      <c r="G94" s="90">
        <f>SUM(G95+G98+G100)</f>
        <v>22266.199999999997</v>
      </c>
      <c r="H94" s="90">
        <f>SUM(H95+H98+H100)</f>
        <v>17266.199999999997</v>
      </c>
    </row>
    <row r="95" spans="1:8" ht="15.75">
      <c r="A95" s="77" t="s">
        <v>98</v>
      </c>
      <c r="B95" s="133"/>
      <c r="C95" s="87" t="s">
        <v>33</v>
      </c>
      <c r="D95" s="87" t="s">
        <v>97</v>
      </c>
      <c r="E95" s="84" t="s">
        <v>241</v>
      </c>
      <c r="F95" s="84"/>
      <c r="G95" s="90">
        <f>SUM(G96:G97)</f>
        <v>5339.4</v>
      </c>
      <c r="H95" s="90">
        <f>SUM(H96:H97)</f>
        <v>3339.4</v>
      </c>
    </row>
    <row r="96" spans="1:8" ht="31.5">
      <c r="A96" s="77" t="s">
        <v>51</v>
      </c>
      <c r="B96" s="133"/>
      <c r="C96" s="87" t="s">
        <v>33</v>
      </c>
      <c r="D96" s="87" t="s">
        <v>97</v>
      </c>
      <c r="E96" s="84" t="s">
        <v>241</v>
      </c>
      <c r="F96" s="84">
        <v>200</v>
      </c>
      <c r="G96" s="90">
        <v>5253.9</v>
      </c>
      <c r="H96" s="90">
        <v>3253.9</v>
      </c>
    </row>
    <row r="97" spans="1:8" ht="15.75">
      <c r="A97" s="77" t="s">
        <v>21</v>
      </c>
      <c r="B97" s="133"/>
      <c r="C97" s="87" t="s">
        <v>33</v>
      </c>
      <c r="D97" s="87" t="s">
        <v>97</v>
      </c>
      <c r="E97" s="84" t="s">
        <v>241</v>
      </c>
      <c r="F97" s="84">
        <v>800</v>
      </c>
      <c r="G97" s="90">
        <v>85.5</v>
      </c>
      <c r="H97" s="90">
        <v>85.5</v>
      </c>
    </row>
    <row r="98" spans="1:8" ht="31.5">
      <c r="A98" s="77" t="s">
        <v>100</v>
      </c>
      <c r="B98" s="133"/>
      <c r="C98" s="87" t="s">
        <v>33</v>
      </c>
      <c r="D98" s="87" t="s">
        <v>97</v>
      </c>
      <c r="E98" s="84" t="s">
        <v>242</v>
      </c>
      <c r="F98" s="84"/>
      <c r="G98" s="90">
        <f>SUM(G99)</f>
        <v>5000</v>
      </c>
      <c r="H98" s="90">
        <f>SUM(H99)</f>
        <v>2000</v>
      </c>
    </row>
    <row r="99" spans="1:8" ht="31.5">
      <c r="A99" s="77" t="s">
        <v>51</v>
      </c>
      <c r="B99" s="133"/>
      <c r="C99" s="87" t="s">
        <v>33</v>
      </c>
      <c r="D99" s="87" t="s">
        <v>97</v>
      </c>
      <c r="E99" s="84" t="s">
        <v>242</v>
      </c>
      <c r="F99" s="84">
        <v>200</v>
      </c>
      <c r="G99" s="90">
        <v>5000</v>
      </c>
      <c r="H99" s="90">
        <v>2000</v>
      </c>
    </row>
    <row r="100" spans="1:8" ht="31.5">
      <c r="A100" s="77" t="s">
        <v>101</v>
      </c>
      <c r="B100" s="133"/>
      <c r="C100" s="87" t="s">
        <v>33</v>
      </c>
      <c r="D100" s="87" t="s">
        <v>97</v>
      </c>
      <c r="E100" s="84" t="s">
        <v>243</v>
      </c>
      <c r="F100" s="84"/>
      <c r="G100" s="90">
        <f>SUM(G101:G103)</f>
        <v>11926.8</v>
      </c>
      <c r="H100" s="90">
        <f>SUM(H101:H103)</f>
        <v>11926.8</v>
      </c>
    </row>
    <row r="101" spans="1:8" ht="31.5">
      <c r="A101" s="77" t="s">
        <v>51</v>
      </c>
      <c r="B101" s="133"/>
      <c r="C101" s="87" t="s">
        <v>33</v>
      </c>
      <c r="D101" s="87" t="s">
        <v>97</v>
      </c>
      <c r="E101" s="84" t="s">
        <v>243</v>
      </c>
      <c r="F101" s="84">
        <v>200</v>
      </c>
      <c r="G101" s="90">
        <v>4893.1</v>
      </c>
      <c r="H101" s="90">
        <v>4893.1</v>
      </c>
    </row>
    <row r="102" spans="1:8" ht="15.75">
      <c r="A102" s="77" t="s">
        <v>41</v>
      </c>
      <c r="B102" s="133"/>
      <c r="C102" s="87" t="s">
        <v>33</v>
      </c>
      <c r="D102" s="87" t="s">
        <v>97</v>
      </c>
      <c r="E102" s="84" t="s">
        <v>243</v>
      </c>
      <c r="F102" s="84">
        <v>300</v>
      </c>
      <c r="G102" s="90">
        <v>600</v>
      </c>
      <c r="H102" s="90">
        <v>600</v>
      </c>
    </row>
    <row r="103" spans="1:8" ht="15.75">
      <c r="A103" s="77" t="s">
        <v>21</v>
      </c>
      <c r="B103" s="133"/>
      <c r="C103" s="87" t="s">
        <v>33</v>
      </c>
      <c r="D103" s="87" t="s">
        <v>97</v>
      </c>
      <c r="E103" s="84" t="s">
        <v>243</v>
      </c>
      <c r="F103" s="84">
        <v>800</v>
      </c>
      <c r="G103" s="90">
        <v>6433.7</v>
      </c>
      <c r="H103" s="90">
        <v>6433.7</v>
      </c>
    </row>
    <row r="104" spans="1:8" ht="47.25">
      <c r="A104" s="77" t="s">
        <v>521</v>
      </c>
      <c r="B104" s="133"/>
      <c r="C104" s="87" t="s">
        <v>33</v>
      </c>
      <c r="D104" s="87" t="s">
        <v>97</v>
      </c>
      <c r="E104" s="84" t="s">
        <v>244</v>
      </c>
      <c r="F104" s="84"/>
      <c r="G104" s="90">
        <f>SUM(G105)+G110</f>
        <v>16791.7</v>
      </c>
      <c r="H104" s="90">
        <f>SUM(H105)+H110</f>
        <v>16791.7</v>
      </c>
    </row>
    <row r="105" spans="1:8" ht="47.25">
      <c r="A105" s="77" t="s">
        <v>245</v>
      </c>
      <c r="B105" s="133"/>
      <c r="C105" s="87" t="s">
        <v>33</v>
      </c>
      <c r="D105" s="87" t="s">
        <v>97</v>
      </c>
      <c r="E105" s="84" t="s">
        <v>246</v>
      </c>
      <c r="F105" s="84"/>
      <c r="G105" s="90">
        <f>SUM(G106)</f>
        <v>16151.7</v>
      </c>
      <c r="H105" s="90">
        <f>SUM(H106)</f>
        <v>16151.7</v>
      </c>
    </row>
    <row r="106" spans="1:8" ht="47.25">
      <c r="A106" s="77" t="s">
        <v>79</v>
      </c>
      <c r="B106" s="133"/>
      <c r="C106" s="87" t="s">
        <v>33</v>
      </c>
      <c r="D106" s="87" t="s">
        <v>97</v>
      </c>
      <c r="E106" s="84" t="s">
        <v>247</v>
      </c>
      <c r="F106" s="84"/>
      <c r="G106" s="90">
        <f>SUM(G107)</f>
        <v>16151.7</v>
      </c>
      <c r="H106" s="90">
        <f>SUM(H107)</f>
        <v>16151.7</v>
      </c>
    </row>
    <row r="107" spans="1:8" ht="47.25">
      <c r="A107" s="77" t="s">
        <v>488</v>
      </c>
      <c r="B107" s="133"/>
      <c r="C107" s="87" t="s">
        <v>33</v>
      </c>
      <c r="D107" s="87" t="s">
        <v>97</v>
      </c>
      <c r="E107" s="84" t="s">
        <v>248</v>
      </c>
      <c r="F107" s="84"/>
      <c r="G107" s="90">
        <f>SUM(G108:G109)</f>
        <v>16151.7</v>
      </c>
      <c r="H107" s="90">
        <f>SUM(H108:H109)</f>
        <v>16151.7</v>
      </c>
    </row>
    <row r="108" spans="1:8" ht="31.5">
      <c r="A108" s="77" t="s">
        <v>51</v>
      </c>
      <c r="B108" s="133"/>
      <c r="C108" s="87" t="s">
        <v>33</v>
      </c>
      <c r="D108" s="87" t="s">
        <v>97</v>
      </c>
      <c r="E108" s="84" t="s">
        <v>248</v>
      </c>
      <c r="F108" s="84">
        <v>200</v>
      </c>
      <c r="G108" s="90">
        <v>16131.7</v>
      </c>
      <c r="H108" s="90">
        <v>16131.7</v>
      </c>
    </row>
    <row r="109" spans="1:8" ht="15.75">
      <c r="A109" s="77" t="s">
        <v>21</v>
      </c>
      <c r="B109" s="133"/>
      <c r="C109" s="87" t="s">
        <v>33</v>
      </c>
      <c r="D109" s="87" t="s">
        <v>97</v>
      </c>
      <c r="E109" s="84" t="s">
        <v>248</v>
      </c>
      <c r="F109" s="84">
        <v>800</v>
      </c>
      <c r="G109" s="90">
        <v>20</v>
      </c>
      <c r="H109" s="90">
        <v>20</v>
      </c>
    </row>
    <row r="110" spans="1:8" ht="31.5">
      <c r="A110" s="77" t="s">
        <v>249</v>
      </c>
      <c r="B110" s="133"/>
      <c r="C110" s="87" t="s">
        <v>33</v>
      </c>
      <c r="D110" s="87" t="s">
        <v>97</v>
      </c>
      <c r="E110" s="84" t="s">
        <v>250</v>
      </c>
      <c r="F110" s="84"/>
      <c r="G110" s="90">
        <f>SUM(G111)</f>
        <v>640</v>
      </c>
      <c r="H110" s="90">
        <f>SUM(H111)</f>
        <v>640</v>
      </c>
    </row>
    <row r="111" spans="1:8" ht="47.25">
      <c r="A111" s="77" t="s">
        <v>79</v>
      </c>
      <c r="B111" s="133"/>
      <c r="C111" s="87" t="s">
        <v>33</v>
      </c>
      <c r="D111" s="87" t="s">
        <v>97</v>
      </c>
      <c r="E111" s="84" t="s">
        <v>251</v>
      </c>
      <c r="F111" s="84"/>
      <c r="G111" s="90">
        <f>SUM(G112)</f>
        <v>640</v>
      </c>
      <c r="H111" s="90">
        <f>SUM(H112)</f>
        <v>640</v>
      </c>
    </row>
    <row r="112" spans="1:8" ht="47.25">
      <c r="A112" s="77" t="s">
        <v>488</v>
      </c>
      <c r="B112" s="133"/>
      <c r="C112" s="87" t="s">
        <v>33</v>
      </c>
      <c r="D112" s="87" t="s">
        <v>97</v>
      </c>
      <c r="E112" s="84" t="s">
        <v>252</v>
      </c>
      <c r="F112" s="84"/>
      <c r="G112" s="90">
        <f>SUM(G113:G114)</f>
        <v>640</v>
      </c>
      <c r="H112" s="90">
        <f>SUM(H113:H114)</f>
        <v>640</v>
      </c>
    </row>
    <row r="113" spans="1:8" ht="31.5">
      <c r="A113" s="77" t="s">
        <v>51</v>
      </c>
      <c r="B113" s="133"/>
      <c r="C113" s="87" t="s">
        <v>33</v>
      </c>
      <c r="D113" s="87" t="s">
        <v>97</v>
      </c>
      <c r="E113" s="84" t="s">
        <v>252</v>
      </c>
      <c r="F113" s="84">
        <v>200</v>
      </c>
      <c r="G113" s="90">
        <v>640</v>
      </c>
      <c r="H113" s="90">
        <v>640</v>
      </c>
    </row>
    <row r="114" spans="1:8" ht="15.75" hidden="1">
      <c r="A114" s="77" t="s">
        <v>21</v>
      </c>
      <c r="B114" s="133"/>
      <c r="C114" s="87" t="s">
        <v>33</v>
      </c>
      <c r="D114" s="87" t="s">
        <v>97</v>
      </c>
      <c r="E114" s="84" t="s">
        <v>252</v>
      </c>
      <c r="F114" s="84">
        <v>800</v>
      </c>
      <c r="G114" s="90"/>
      <c r="H114" s="90"/>
    </row>
    <row r="115" spans="1:8" ht="31.5" hidden="1">
      <c r="A115" s="77" t="s">
        <v>253</v>
      </c>
      <c r="B115" s="133"/>
      <c r="C115" s="87" t="s">
        <v>33</v>
      </c>
      <c r="D115" s="87" t="s">
        <v>97</v>
      </c>
      <c r="E115" s="84" t="s">
        <v>254</v>
      </c>
      <c r="F115" s="84"/>
      <c r="G115" s="90">
        <f>SUM(G116)</f>
        <v>0</v>
      </c>
      <c r="H115" s="90">
        <f>SUM(H116)</f>
        <v>0</v>
      </c>
    </row>
    <row r="116" spans="1:8" ht="15.75" hidden="1">
      <c r="A116" s="77" t="s">
        <v>93</v>
      </c>
      <c r="B116" s="133"/>
      <c r="C116" s="87" t="s">
        <v>33</v>
      </c>
      <c r="D116" s="87" t="s">
        <v>97</v>
      </c>
      <c r="E116" s="84" t="s">
        <v>254</v>
      </c>
      <c r="F116" s="84">
        <v>200</v>
      </c>
      <c r="G116" s="90"/>
      <c r="H116" s="90"/>
    </row>
    <row r="117" spans="1:8" ht="31.5">
      <c r="A117" s="77" t="s">
        <v>547</v>
      </c>
      <c r="B117" s="133"/>
      <c r="C117" s="87" t="s">
        <v>33</v>
      </c>
      <c r="D117" s="87" t="s">
        <v>97</v>
      </c>
      <c r="E117" s="84" t="s">
        <v>255</v>
      </c>
      <c r="F117" s="84"/>
      <c r="G117" s="90">
        <f>SUM(G118)</f>
        <v>414.4</v>
      </c>
      <c r="H117" s="90">
        <f>SUM(H118)</f>
        <v>414.4</v>
      </c>
    </row>
    <row r="118" spans="1:8" ht="31.5">
      <c r="A118" s="77" t="s">
        <v>101</v>
      </c>
      <c r="B118" s="133"/>
      <c r="C118" s="87" t="s">
        <v>33</v>
      </c>
      <c r="D118" s="87" t="s">
        <v>97</v>
      </c>
      <c r="E118" s="84" t="s">
        <v>695</v>
      </c>
      <c r="F118" s="84"/>
      <c r="G118" s="90">
        <f>SUM(G119:G120)</f>
        <v>414.4</v>
      </c>
      <c r="H118" s="90">
        <f>SUM(H119:H120)</f>
        <v>414.4</v>
      </c>
    </row>
    <row r="119" spans="1:8" ht="31.5">
      <c r="A119" s="77" t="s">
        <v>51</v>
      </c>
      <c r="B119" s="133"/>
      <c r="C119" s="87" t="s">
        <v>33</v>
      </c>
      <c r="D119" s="87" t="s">
        <v>97</v>
      </c>
      <c r="E119" s="84" t="s">
        <v>695</v>
      </c>
      <c r="F119" s="84">
        <v>200</v>
      </c>
      <c r="G119" s="90">
        <v>264.4</v>
      </c>
      <c r="H119" s="90">
        <v>264.4</v>
      </c>
    </row>
    <row r="120" spans="1:8" ht="15.75">
      <c r="A120" s="77" t="s">
        <v>41</v>
      </c>
      <c r="B120" s="133"/>
      <c r="C120" s="87" t="s">
        <v>33</v>
      </c>
      <c r="D120" s="87" t="s">
        <v>97</v>
      </c>
      <c r="E120" s="84" t="s">
        <v>695</v>
      </c>
      <c r="F120" s="84">
        <v>300</v>
      </c>
      <c r="G120" s="90">
        <v>150</v>
      </c>
      <c r="H120" s="90">
        <v>150</v>
      </c>
    </row>
    <row r="121" spans="1:8" ht="31.5">
      <c r="A121" s="77" t="s">
        <v>548</v>
      </c>
      <c r="B121" s="133"/>
      <c r="C121" s="87" t="s">
        <v>33</v>
      </c>
      <c r="D121" s="87" t="s">
        <v>97</v>
      </c>
      <c r="E121" s="84" t="s">
        <v>256</v>
      </c>
      <c r="F121" s="84"/>
      <c r="G121" s="90">
        <f>SUM(G122)</f>
        <v>135</v>
      </c>
      <c r="H121" s="90">
        <f>SUM(H122)</f>
        <v>135</v>
      </c>
    </row>
    <row r="122" spans="1:8" ht="31.5">
      <c r="A122" s="77" t="s">
        <v>51</v>
      </c>
      <c r="B122" s="133"/>
      <c r="C122" s="87" t="s">
        <v>33</v>
      </c>
      <c r="D122" s="87" t="s">
        <v>97</v>
      </c>
      <c r="E122" s="84" t="s">
        <v>256</v>
      </c>
      <c r="F122" s="84">
        <v>200</v>
      </c>
      <c r="G122" s="90">
        <v>135</v>
      </c>
      <c r="H122" s="90">
        <v>135</v>
      </c>
    </row>
    <row r="123" spans="1:8" ht="47.25">
      <c r="A123" s="77" t="s">
        <v>643</v>
      </c>
      <c r="B123" s="133"/>
      <c r="C123" s="87" t="s">
        <v>33</v>
      </c>
      <c r="D123" s="87" t="s">
        <v>97</v>
      </c>
      <c r="E123" s="84" t="s">
        <v>257</v>
      </c>
      <c r="F123" s="84"/>
      <c r="G123" s="90">
        <f>SUM(G124)+G126</f>
        <v>4888.8</v>
      </c>
      <c r="H123" s="90">
        <f>SUM(H124)+H126</f>
        <v>4888.8</v>
      </c>
    </row>
    <row r="124" spans="1:8" ht="47.25">
      <c r="A124" s="77" t="s">
        <v>425</v>
      </c>
      <c r="B124" s="133"/>
      <c r="C124" s="87" t="s">
        <v>33</v>
      </c>
      <c r="D124" s="87" t="s">
        <v>97</v>
      </c>
      <c r="E124" s="84" t="s">
        <v>676</v>
      </c>
      <c r="F124" s="84"/>
      <c r="G124" s="90">
        <f>SUM(G125)</f>
        <v>295.6</v>
      </c>
      <c r="H124" s="90">
        <f>SUM(H125)</f>
        <v>295.6</v>
      </c>
    </row>
    <row r="125" spans="1:8" ht="31.5">
      <c r="A125" s="77" t="s">
        <v>259</v>
      </c>
      <c r="B125" s="133"/>
      <c r="C125" s="87" t="s">
        <v>33</v>
      </c>
      <c r="D125" s="87" t="s">
        <v>97</v>
      </c>
      <c r="E125" s="84" t="s">
        <v>676</v>
      </c>
      <c r="F125" s="84">
        <v>600</v>
      </c>
      <c r="G125" s="90">
        <v>295.6</v>
      </c>
      <c r="H125" s="90">
        <v>295.6</v>
      </c>
    </row>
    <row r="126" spans="1:8" ht="47.25">
      <c r="A126" s="77" t="s">
        <v>25</v>
      </c>
      <c r="B126" s="133"/>
      <c r="C126" s="87" t="s">
        <v>33</v>
      </c>
      <c r="D126" s="87" t="s">
        <v>97</v>
      </c>
      <c r="E126" s="84" t="s">
        <v>258</v>
      </c>
      <c r="F126" s="84"/>
      <c r="G126" s="90">
        <f>SUM(G127)</f>
        <v>4593.2</v>
      </c>
      <c r="H126" s="90">
        <f>SUM(H127)</f>
        <v>4593.2</v>
      </c>
    </row>
    <row r="127" spans="1:8" ht="31.5">
      <c r="A127" s="77" t="s">
        <v>259</v>
      </c>
      <c r="B127" s="133"/>
      <c r="C127" s="87" t="s">
        <v>33</v>
      </c>
      <c r="D127" s="87" t="s">
        <v>97</v>
      </c>
      <c r="E127" s="84" t="s">
        <v>258</v>
      </c>
      <c r="F127" s="84">
        <v>600</v>
      </c>
      <c r="G127" s="90">
        <v>4593.2</v>
      </c>
      <c r="H127" s="90">
        <v>4593.2</v>
      </c>
    </row>
    <row r="128" spans="1:8" ht="15.75">
      <c r="A128" s="77" t="s">
        <v>260</v>
      </c>
      <c r="B128" s="133"/>
      <c r="C128" s="87" t="s">
        <v>53</v>
      </c>
      <c r="D128" s="87"/>
      <c r="E128" s="87"/>
      <c r="F128" s="87"/>
      <c r="G128" s="90">
        <f>SUM(G129)+G135</f>
        <v>26802.2</v>
      </c>
      <c r="H128" s="90">
        <f>SUM(H129)+H135</f>
        <v>27092.5</v>
      </c>
    </row>
    <row r="129" spans="1:8" ht="15.75">
      <c r="A129" s="154" t="s">
        <v>182</v>
      </c>
      <c r="B129" s="84"/>
      <c r="C129" s="87" t="s">
        <v>53</v>
      </c>
      <c r="D129" s="87" t="s">
        <v>12</v>
      </c>
      <c r="E129" s="87"/>
      <c r="F129" s="87"/>
      <c r="G129" s="90">
        <f>SUM(G130)</f>
        <v>4916.8</v>
      </c>
      <c r="H129" s="90">
        <f>SUM(H130)</f>
        <v>5207.099999999999</v>
      </c>
    </row>
    <row r="130" spans="1:8" ht="63">
      <c r="A130" s="77" t="s">
        <v>644</v>
      </c>
      <c r="B130" s="133"/>
      <c r="C130" s="87" t="s">
        <v>53</v>
      </c>
      <c r="D130" s="87" t="s">
        <v>12</v>
      </c>
      <c r="E130" s="87" t="s">
        <v>436</v>
      </c>
      <c r="F130" s="87"/>
      <c r="G130" s="90">
        <f>SUM(G131)</f>
        <v>4916.8</v>
      </c>
      <c r="H130" s="90">
        <f>SUM(H131)</f>
        <v>5207.099999999999</v>
      </c>
    </row>
    <row r="131" spans="1:8" ht="31.5">
      <c r="A131" s="77" t="s">
        <v>261</v>
      </c>
      <c r="B131" s="133"/>
      <c r="C131" s="87" t="s">
        <v>53</v>
      </c>
      <c r="D131" s="87" t="s">
        <v>12</v>
      </c>
      <c r="E131" s="87" t="s">
        <v>677</v>
      </c>
      <c r="F131" s="87"/>
      <c r="G131" s="90">
        <f>SUM(G132:G134)</f>
        <v>4916.8</v>
      </c>
      <c r="H131" s="90">
        <f>SUM(H132:H134)</f>
        <v>5207.099999999999</v>
      </c>
    </row>
    <row r="132" spans="1:8" ht="63">
      <c r="A132" s="82" t="s">
        <v>50</v>
      </c>
      <c r="B132" s="133"/>
      <c r="C132" s="87" t="s">
        <v>53</v>
      </c>
      <c r="D132" s="87" t="s">
        <v>12</v>
      </c>
      <c r="E132" s="87" t="s">
        <v>677</v>
      </c>
      <c r="F132" s="87" t="s">
        <v>92</v>
      </c>
      <c r="G132" s="90">
        <v>4263.9</v>
      </c>
      <c r="H132" s="90">
        <v>4263.9</v>
      </c>
    </row>
    <row r="133" spans="1:8" ht="31.5">
      <c r="A133" s="77" t="s">
        <v>51</v>
      </c>
      <c r="B133" s="133"/>
      <c r="C133" s="87" t="s">
        <v>53</v>
      </c>
      <c r="D133" s="87" t="s">
        <v>12</v>
      </c>
      <c r="E133" s="87" t="s">
        <v>677</v>
      </c>
      <c r="F133" s="87" t="s">
        <v>94</v>
      </c>
      <c r="G133" s="90">
        <v>576.1</v>
      </c>
      <c r="H133" s="90">
        <v>866.4</v>
      </c>
    </row>
    <row r="134" spans="1:8" ht="15.75">
      <c r="A134" s="77" t="s">
        <v>21</v>
      </c>
      <c r="B134" s="133"/>
      <c r="C134" s="87" t="s">
        <v>53</v>
      </c>
      <c r="D134" s="87" t="s">
        <v>12</v>
      </c>
      <c r="E134" s="87" t="s">
        <v>677</v>
      </c>
      <c r="F134" s="87" t="s">
        <v>99</v>
      </c>
      <c r="G134" s="90">
        <v>76.8</v>
      </c>
      <c r="H134" s="90">
        <v>76.8</v>
      </c>
    </row>
    <row r="135" spans="1:8" ht="31.5">
      <c r="A135" s="82" t="s">
        <v>325</v>
      </c>
      <c r="B135" s="64"/>
      <c r="C135" s="64" t="s">
        <v>53</v>
      </c>
      <c r="D135" s="64" t="s">
        <v>184</v>
      </c>
      <c r="E135" s="64"/>
      <c r="F135" s="64"/>
      <c r="G135" s="99">
        <f>SUM(G136+G155)</f>
        <v>21885.4</v>
      </c>
      <c r="H135" s="99">
        <f>SUM(H136+H155)</f>
        <v>21885.4</v>
      </c>
    </row>
    <row r="136" spans="1:8" ht="47.25">
      <c r="A136" s="82" t="s">
        <v>549</v>
      </c>
      <c r="B136" s="64"/>
      <c r="C136" s="64" t="s">
        <v>53</v>
      </c>
      <c r="D136" s="64" t="s">
        <v>184</v>
      </c>
      <c r="E136" s="64" t="s">
        <v>329</v>
      </c>
      <c r="F136" s="64"/>
      <c r="G136" s="99">
        <f>SUM(G137,G147,G151)</f>
        <v>21385.4</v>
      </c>
      <c r="H136" s="99">
        <f>SUM(H137,H147,H151)</f>
        <v>21385.4</v>
      </c>
    </row>
    <row r="137" spans="1:8" ht="47.25">
      <c r="A137" s="82" t="s">
        <v>550</v>
      </c>
      <c r="B137" s="64"/>
      <c r="C137" s="64" t="s">
        <v>53</v>
      </c>
      <c r="D137" s="64" t="s">
        <v>184</v>
      </c>
      <c r="E137" s="64" t="s">
        <v>330</v>
      </c>
      <c r="F137" s="64"/>
      <c r="G137" s="99">
        <f>SUM(G138,G143)</f>
        <v>20360.4</v>
      </c>
      <c r="H137" s="99">
        <f>SUM(H138,H143)</f>
        <v>20360.4</v>
      </c>
    </row>
    <row r="138" spans="1:8" ht="15.75">
      <c r="A138" s="82" t="s">
        <v>34</v>
      </c>
      <c r="B138" s="64"/>
      <c r="C138" s="64" t="s">
        <v>53</v>
      </c>
      <c r="D138" s="64" t="s">
        <v>184</v>
      </c>
      <c r="E138" s="64" t="s">
        <v>331</v>
      </c>
      <c r="F138" s="64"/>
      <c r="G138" s="99">
        <f>SUM(G139)+G141</f>
        <v>1250</v>
      </c>
      <c r="H138" s="99">
        <f>SUM(H139)+H141</f>
        <v>1250</v>
      </c>
    </row>
    <row r="139" spans="1:8" ht="31.5">
      <c r="A139" s="82" t="s">
        <v>326</v>
      </c>
      <c r="B139" s="64"/>
      <c r="C139" s="64" t="s">
        <v>53</v>
      </c>
      <c r="D139" s="64" t="s">
        <v>184</v>
      </c>
      <c r="E139" s="64" t="s">
        <v>332</v>
      </c>
      <c r="F139" s="64"/>
      <c r="G139" s="99">
        <f>SUM(G140)</f>
        <v>1220</v>
      </c>
      <c r="H139" s="99">
        <f>SUM(H140)</f>
        <v>1220</v>
      </c>
    </row>
    <row r="140" spans="1:8" ht="31.5">
      <c r="A140" s="82" t="s">
        <v>51</v>
      </c>
      <c r="B140" s="64"/>
      <c r="C140" s="64" t="s">
        <v>53</v>
      </c>
      <c r="D140" s="64" t="s">
        <v>184</v>
      </c>
      <c r="E140" s="64" t="s">
        <v>332</v>
      </c>
      <c r="F140" s="64" t="s">
        <v>94</v>
      </c>
      <c r="G140" s="99">
        <v>1220</v>
      </c>
      <c r="H140" s="99">
        <v>1220</v>
      </c>
    </row>
    <row r="141" spans="1:8" ht="31.5">
      <c r="A141" s="82" t="s">
        <v>327</v>
      </c>
      <c r="B141" s="64"/>
      <c r="C141" s="64" t="s">
        <v>53</v>
      </c>
      <c r="D141" s="64" t="s">
        <v>184</v>
      </c>
      <c r="E141" s="64" t="s">
        <v>333</v>
      </c>
      <c r="F141" s="64"/>
      <c r="G141" s="99">
        <f>SUM(G142)</f>
        <v>30</v>
      </c>
      <c r="H141" s="99">
        <f>SUM(H142)</f>
        <v>30</v>
      </c>
    </row>
    <row r="142" spans="1:8" ht="31.5">
      <c r="A142" s="82" t="s">
        <v>51</v>
      </c>
      <c r="B142" s="64"/>
      <c r="C142" s="64" t="s">
        <v>53</v>
      </c>
      <c r="D142" s="64" t="s">
        <v>184</v>
      </c>
      <c r="E142" s="64" t="s">
        <v>333</v>
      </c>
      <c r="F142" s="64" t="s">
        <v>94</v>
      </c>
      <c r="G142" s="99">
        <v>30</v>
      </c>
      <c r="H142" s="99">
        <v>30</v>
      </c>
    </row>
    <row r="143" spans="1:8" ht="31.5">
      <c r="A143" s="82" t="s">
        <v>44</v>
      </c>
      <c r="B143" s="64"/>
      <c r="C143" s="64" t="s">
        <v>53</v>
      </c>
      <c r="D143" s="64" t="s">
        <v>184</v>
      </c>
      <c r="E143" s="64" t="s">
        <v>334</v>
      </c>
      <c r="F143" s="64"/>
      <c r="G143" s="99">
        <f>SUM(G144:G146)</f>
        <v>19110.4</v>
      </c>
      <c r="H143" s="99">
        <f>SUM(H144:H146)</f>
        <v>19110.4</v>
      </c>
    </row>
    <row r="144" spans="1:8" ht="63">
      <c r="A144" s="82" t="s">
        <v>50</v>
      </c>
      <c r="B144" s="64"/>
      <c r="C144" s="64" t="s">
        <v>53</v>
      </c>
      <c r="D144" s="64" t="s">
        <v>184</v>
      </c>
      <c r="E144" s="64" t="s">
        <v>334</v>
      </c>
      <c r="F144" s="64" t="s">
        <v>92</v>
      </c>
      <c r="G144" s="99">
        <v>15815.5</v>
      </c>
      <c r="H144" s="99">
        <v>15815.5</v>
      </c>
    </row>
    <row r="145" spans="1:8" ht="31.5">
      <c r="A145" s="82" t="s">
        <v>51</v>
      </c>
      <c r="B145" s="64"/>
      <c r="C145" s="64" t="s">
        <v>53</v>
      </c>
      <c r="D145" s="64" t="s">
        <v>184</v>
      </c>
      <c r="E145" s="64" t="s">
        <v>334</v>
      </c>
      <c r="F145" s="64" t="s">
        <v>94</v>
      </c>
      <c r="G145" s="99">
        <v>3213.9</v>
      </c>
      <c r="H145" s="99">
        <v>3213.9</v>
      </c>
    </row>
    <row r="146" spans="1:8" ht="15.75">
      <c r="A146" s="82" t="s">
        <v>21</v>
      </c>
      <c r="B146" s="64"/>
      <c r="C146" s="64" t="s">
        <v>53</v>
      </c>
      <c r="D146" s="64" t="s">
        <v>184</v>
      </c>
      <c r="E146" s="64" t="s">
        <v>334</v>
      </c>
      <c r="F146" s="64" t="s">
        <v>99</v>
      </c>
      <c r="G146" s="99">
        <v>81</v>
      </c>
      <c r="H146" s="99">
        <v>81</v>
      </c>
    </row>
    <row r="147" spans="1:8" ht="47.25">
      <c r="A147" s="82" t="s">
        <v>328</v>
      </c>
      <c r="B147" s="64"/>
      <c r="C147" s="64" t="s">
        <v>53</v>
      </c>
      <c r="D147" s="64" t="s">
        <v>184</v>
      </c>
      <c r="E147" s="64" t="s">
        <v>335</v>
      </c>
      <c r="F147" s="64"/>
      <c r="G147" s="99">
        <f aca="true" t="shared" si="2" ref="G147:H149">SUM(G148)</f>
        <v>597.5</v>
      </c>
      <c r="H147" s="99">
        <f t="shared" si="2"/>
        <v>597.5</v>
      </c>
    </row>
    <row r="148" spans="1:8" ht="15.75">
      <c r="A148" s="82" t="s">
        <v>34</v>
      </c>
      <c r="B148" s="64"/>
      <c r="C148" s="64" t="s">
        <v>53</v>
      </c>
      <c r="D148" s="64" t="s">
        <v>184</v>
      </c>
      <c r="E148" s="64" t="s">
        <v>336</v>
      </c>
      <c r="F148" s="64"/>
      <c r="G148" s="99">
        <f t="shared" si="2"/>
        <v>597.5</v>
      </c>
      <c r="H148" s="99">
        <f t="shared" si="2"/>
        <v>597.5</v>
      </c>
    </row>
    <row r="149" spans="1:8" ht="31.5">
      <c r="A149" s="82" t="s">
        <v>327</v>
      </c>
      <c r="B149" s="64"/>
      <c r="C149" s="64" t="s">
        <v>53</v>
      </c>
      <c r="D149" s="64" t="s">
        <v>184</v>
      </c>
      <c r="E149" s="64" t="s">
        <v>337</v>
      </c>
      <c r="F149" s="64"/>
      <c r="G149" s="99">
        <f t="shared" si="2"/>
        <v>597.5</v>
      </c>
      <c r="H149" s="99">
        <f t="shared" si="2"/>
        <v>597.5</v>
      </c>
    </row>
    <row r="150" spans="1:8" ht="31.5">
      <c r="A150" s="82" t="s">
        <v>51</v>
      </c>
      <c r="B150" s="64"/>
      <c r="C150" s="64" t="s">
        <v>53</v>
      </c>
      <c r="D150" s="64" t="s">
        <v>184</v>
      </c>
      <c r="E150" s="64" t="s">
        <v>337</v>
      </c>
      <c r="F150" s="64" t="s">
        <v>94</v>
      </c>
      <c r="G150" s="99">
        <v>597.5</v>
      </c>
      <c r="H150" s="99">
        <v>597.5</v>
      </c>
    </row>
    <row r="151" spans="1:8" ht="47.25">
      <c r="A151" s="82" t="s">
        <v>551</v>
      </c>
      <c r="B151" s="64"/>
      <c r="C151" s="64" t="s">
        <v>53</v>
      </c>
      <c r="D151" s="64" t="s">
        <v>184</v>
      </c>
      <c r="E151" s="64" t="s">
        <v>338</v>
      </c>
      <c r="F151" s="64"/>
      <c r="G151" s="99">
        <f aca="true" t="shared" si="3" ref="G151:H153">SUM(G152)</f>
        <v>427.5</v>
      </c>
      <c r="H151" s="99">
        <f t="shared" si="3"/>
        <v>427.5</v>
      </c>
    </row>
    <row r="152" spans="1:8" ht="15.75">
      <c r="A152" s="82" t="s">
        <v>34</v>
      </c>
      <c r="B152" s="64"/>
      <c r="C152" s="64" t="s">
        <v>53</v>
      </c>
      <c r="D152" s="64" t="s">
        <v>184</v>
      </c>
      <c r="E152" s="64" t="s">
        <v>339</v>
      </c>
      <c r="F152" s="64"/>
      <c r="G152" s="99">
        <f t="shared" si="3"/>
        <v>427.5</v>
      </c>
      <c r="H152" s="99">
        <f t="shared" si="3"/>
        <v>427.5</v>
      </c>
    </row>
    <row r="153" spans="1:8" ht="47.25">
      <c r="A153" s="82" t="s">
        <v>322</v>
      </c>
      <c r="B153" s="64"/>
      <c r="C153" s="64" t="s">
        <v>53</v>
      </c>
      <c r="D153" s="64" t="s">
        <v>184</v>
      </c>
      <c r="E153" s="64" t="s">
        <v>485</v>
      </c>
      <c r="F153" s="64"/>
      <c r="G153" s="99">
        <f t="shared" si="3"/>
        <v>427.5</v>
      </c>
      <c r="H153" s="99">
        <f t="shared" si="3"/>
        <v>427.5</v>
      </c>
    </row>
    <row r="154" spans="1:8" ht="31.5">
      <c r="A154" s="82" t="s">
        <v>51</v>
      </c>
      <c r="B154" s="64"/>
      <c r="C154" s="64" t="s">
        <v>53</v>
      </c>
      <c r="D154" s="64" t="s">
        <v>184</v>
      </c>
      <c r="E154" s="64" t="s">
        <v>485</v>
      </c>
      <c r="F154" s="64" t="s">
        <v>94</v>
      </c>
      <c r="G154" s="99">
        <v>427.5</v>
      </c>
      <c r="H154" s="99">
        <v>427.5</v>
      </c>
    </row>
    <row r="155" spans="1:8" ht="15.75">
      <c r="A155" s="82" t="s">
        <v>207</v>
      </c>
      <c r="B155" s="64"/>
      <c r="C155" s="64" t="s">
        <v>53</v>
      </c>
      <c r="D155" s="64" t="s">
        <v>184</v>
      </c>
      <c r="E155" s="64" t="s">
        <v>208</v>
      </c>
      <c r="F155" s="64"/>
      <c r="G155" s="99">
        <f aca="true" t="shared" si="4" ref="G155:H157">SUM(G156)</f>
        <v>500</v>
      </c>
      <c r="H155" s="99">
        <f t="shared" si="4"/>
        <v>500</v>
      </c>
    </row>
    <row r="156" spans="1:8" ht="47.25">
      <c r="A156" s="82" t="s">
        <v>322</v>
      </c>
      <c r="B156" s="64"/>
      <c r="C156" s="64" t="s">
        <v>53</v>
      </c>
      <c r="D156" s="64" t="s">
        <v>184</v>
      </c>
      <c r="E156" s="64" t="s">
        <v>377</v>
      </c>
      <c r="F156" s="64"/>
      <c r="G156" s="99">
        <f t="shared" si="4"/>
        <v>500</v>
      </c>
      <c r="H156" s="99">
        <f t="shared" si="4"/>
        <v>500</v>
      </c>
    </row>
    <row r="157" spans="1:8" ht="31.5">
      <c r="A157" s="82" t="s">
        <v>376</v>
      </c>
      <c r="B157" s="64"/>
      <c r="C157" s="64" t="s">
        <v>53</v>
      </c>
      <c r="D157" s="64" t="s">
        <v>184</v>
      </c>
      <c r="E157" s="64" t="s">
        <v>378</v>
      </c>
      <c r="F157" s="64"/>
      <c r="G157" s="99">
        <f t="shared" si="4"/>
        <v>500</v>
      </c>
      <c r="H157" s="99">
        <f t="shared" si="4"/>
        <v>500</v>
      </c>
    </row>
    <row r="158" spans="1:8" ht="31.5">
      <c r="A158" s="82" t="s">
        <v>51</v>
      </c>
      <c r="B158" s="64"/>
      <c r="C158" s="64" t="s">
        <v>53</v>
      </c>
      <c r="D158" s="64" t="s">
        <v>184</v>
      </c>
      <c r="E158" s="64" t="s">
        <v>378</v>
      </c>
      <c r="F158" s="64" t="s">
        <v>94</v>
      </c>
      <c r="G158" s="99">
        <v>500</v>
      </c>
      <c r="H158" s="99">
        <v>500</v>
      </c>
    </row>
    <row r="159" spans="1:8" ht="15.75">
      <c r="A159" s="77" t="s">
        <v>11</v>
      </c>
      <c r="B159" s="133"/>
      <c r="C159" s="87" t="s">
        <v>12</v>
      </c>
      <c r="D159" s="84"/>
      <c r="E159" s="84"/>
      <c r="F159" s="84"/>
      <c r="G159" s="90">
        <f>SUM(G189)+G165+G178+G160</f>
        <v>127652.4</v>
      </c>
      <c r="H159" s="90">
        <f>SUM(H189)+H165+H178+H160</f>
        <v>124685.9</v>
      </c>
    </row>
    <row r="160" spans="1:8" ht="15.75">
      <c r="A160" s="83" t="s">
        <v>501</v>
      </c>
      <c r="B160" s="155"/>
      <c r="C160" s="95" t="s">
        <v>12</v>
      </c>
      <c r="D160" s="95" t="s">
        <v>180</v>
      </c>
      <c r="E160" s="95"/>
      <c r="F160" s="95"/>
      <c r="G160" s="156">
        <f aca="true" t="shared" si="5" ref="G160:H163">SUM(G161)</f>
        <v>401.2</v>
      </c>
      <c r="H160" s="156">
        <f t="shared" si="5"/>
        <v>401.2</v>
      </c>
    </row>
    <row r="161" spans="1:8" ht="31.5">
      <c r="A161" s="83" t="s">
        <v>645</v>
      </c>
      <c r="B161" s="155"/>
      <c r="C161" s="95" t="s">
        <v>12</v>
      </c>
      <c r="D161" s="95" t="s">
        <v>180</v>
      </c>
      <c r="E161" s="95" t="s">
        <v>502</v>
      </c>
      <c r="F161" s="95"/>
      <c r="G161" s="156">
        <f t="shared" si="5"/>
        <v>401.2</v>
      </c>
      <c r="H161" s="156">
        <f t="shared" si="5"/>
        <v>401.2</v>
      </c>
    </row>
    <row r="162" spans="1:8" ht="47.25">
      <c r="A162" s="83" t="s">
        <v>646</v>
      </c>
      <c r="B162" s="155"/>
      <c r="C162" s="95" t="s">
        <v>12</v>
      </c>
      <c r="D162" s="95" t="s">
        <v>180</v>
      </c>
      <c r="E162" s="95" t="s">
        <v>503</v>
      </c>
      <c r="F162" s="95"/>
      <c r="G162" s="156">
        <f>SUM(G163)</f>
        <v>401.2</v>
      </c>
      <c r="H162" s="156">
        <f>SUM(H163)</f>
        <v>401.2</v>
      </c>
    </row>
    <row r="163" spans="1:8" ht="63">
      <c r="A163" s="97" t="s">
        <v>504</v>
      </c>
      <c r="B163" s="157"/>
      <c r="C163" s="95" t="s">
        <v>12</v>
      </c>
      <c r="D163" s="95" t="s">
        <v>180</v>
      </c>
      <c r="E163" s="95" t="s">
        <v>796</v>
      </c>
      <c r="F163" s="95"/>
      <c r="G163" s="156">
        <f t="shared" si="5"/>
        <v>401.2</v>
      </c>
      <c r="H163" s="156">
        <f t="shared" si="5"/>
        <v>401.2</v>
      </c>
    </row>
    <row r="164" spans="1:8" ht="31.5">
      <c r="A164" s="83" t="s">
        <v>51</v>
      </c>
      <c r="B164" s="155"/>
      <c r="C164" s="95" t="s">
        <v>12</v>
      </c>
      <c r="D164" s="95" t="s">
        <v>180</v>
      </c>
      <c r="E164" s="95" t="s">
        <v>796</v>
      </c>
      <c r="F164" s="95" t="s">
        <v>94</v>
      </c>
      <c r="G164" s="156">
        <v>401.2</v>
      </c>
      <c r="H164" s="156">
        <v>401.2</v>
      </c>
    </row>
    <row r="165" spans="1:8" ht="15.75">
      <c r="A165" s="82" t="s">
        <v>13</v>
      </c>
      <c r="B165" s="64"/>
      <c r="C165" s="64" t="s">
        <v>12</v>
      </c>
      <c r="D165" s="64" t="s">
        <v>14</v>
      </c>
      <c r="E165" s="64"/>
      <c r="F165" s="64"/>
      <c r="G165" s="99">
        <f>SUM(G166)+G173</f>
        <v>28327.6</v>
      </c>
      <c r="H165" s="99">
        <f>SUM(H166)+H173</f>
        <v>28327.6</v>
      </c>
    </row>
    <row r="166" spans="1:8" ht="47.25">
      <c r="A166" s="82" t="s">
        <v>544</v>
      </c>
      <c r="B166" s="64"/>
      <c r="C166" s="64" t="s">
        <v>12</v>
      </c>
      <c r="D166" s="64" t="s">
        <v>14</v>
      </c>
      <c r="E166" s="64" t="s">
        <v>340</v>
      </c>
      <c r="F166" s="64"/>
      <c r="G166" s="99">
        <f>SUM(G167)</f>
        <v>28227.6</v>
      </c>
      <c r="H166" s="99">
        <f>SUM(H167)</f>
        <v>28227.6</v>
      </c>
    </row>
    <row r="167" spans="1:8" ht="31.5">
      <c r="A167" s="82" t="s">
        <v>307</v>
      </c>
      <c r="B167" s="64"/>
      <c r="C167" s="64" t="s">
        <v>12</v>
      </c>
      <c r="D167" s="64" t="s">
        <v>14</v>
      </c>
      <c r="E167" s="64" t="s">
        <v>341</v>
      </c>
      <c r="F167" s="64"/>
      <c r="G167" s="99">
        <f>SUM(G168)</f>
        <v>28227.6</v>
      </c>
      <c r="H167" s="99">
        <f>SUM(H168)</f>
        <v>28227.6</v>
      </c>
    </row>
    <row r="168" spans="1:8" ht="47.25">
      <c r="A168" s="82" t="s">
        <v>17</v>
      </c>
      <c r="B168" s="64"/>
      <c r="C168" s="64" t="s">
        <v>12</v>
      </c>
      <c r="D168" s="64" t="s">
        <v>14</v>
      </c>
      <c r="E168" s="64" t="s">
        <v>342</v>
      </c>
      <c r="F168" s="64"/>
      <c r="G168" s="99">
        <f>SUM(G169+G171)</f>
        <v>28227.6</v>
      </c>
      <c r="H168" s="99">
        <f>SUM(H169+H171)</f>
        <v>28227.6</v>
      </c>
    </row>
    <row r="169" spans="1:8" ht="15.75">
      <c r="A169" s="82" t="s">
        <v>19</v>
      </c>
      <c r="B169" s="64"/>
      <c r="C169" s="64" t="s">
        <v>12</v>
      </c>
      <c r="D169" s="64" t="s">
        <v>14</v>
      </c>
      <c r="E169" s="64" t="s">
        <v>343</v>
      </c>
      <c r="F169" s="64"/>
      <c r="G169" s="99">
        <f>SUM(G170)</f>
        <v>10527.6</v>
      </c>
      <c r="H169" s="99">
        <f>SUM(H170)</f>
        <v>10527.6</v>
      </c>
    </row>
    <row r="170" spans="1:8" ht="15.75">
      <c r="A170" s="82" t="s">
        <v>21</v>
      </c>
      <c r="B170" s="64"/>
      <c r="C170" s="64" t="s">
        <v>12</v>
      </c>
      <c r="D170" s="64" t="s">
        <v>14</v>
      </c>
      <c r="E170" s="64" t="s">
        <v>343</v>
      </c>
      <c r="F170" s="64" t="s">
        <v>99</v>
      </c>
      <c r="G170" s="99">
        <v>10527.6</v>
      </c>
      <c r="H170" s="99">
        <v>10527.6</v>
      </c>
    </row>
    <row r="171" spans="1:8" ht="15.75">
      <c r="A171" s="82" t="s">
        <v>308</v>
      </c>
      <c r="B171" s="64"/>
      <c r="C171" s="64" t="s">
        <v>12</v>
      </c>
      <c r="D171" s="64" t="s">
        <v>14</v>
      </c>
      <c r="E171" s="64" t="s">
        <v>344</v>
      </c>
      <c r="F171" s="64"/>
      <c r="G171" s="99">
        <f>SUM(G172)</f>
        <v>17700</v>
      </c>
      <c r="H171" s="99">
        <f>SUM(H172)</f>
        <v>17700</v>
      </c>
    </row>
    <row r="172" spans="1:8" ht="15.75">
      <c r="A172" s="82" t="s">
        <v>21</v>
      </c>
      <c r="B172" s="64"/>
      <c r="C172" s="64" t="s">
        <v>12</v>
      </c>
      <c r="D172" s="64" t="s">
        <v>14</v>
      </c>
      <c r="E172" s="64" t="s">
        <v>344</v>
      </c>
      <c r="F172" s="64" t="s">
        <v>99</v>
      </c>
      <c r="G172" s="99">
        <v>17700</v>
      </c>
      <c r="H172" s="99">
        <v>17700</v>
      </c>
    </row>
    <row r="173" spans="1:8" ht="47.25">
      <c r="A173" s="77" t="s">
        <v>521</v>
      </c>
      <c r="B173" s="64"/>
      <c r="C173" s="64" t="s">
        <v>12</v>
      </c>
      <c r="D173" s="64" t="s">
        <v>14</v>
      </c>
      <c r="E173" s="84" t="s">
        <v>244</v>
      </c>
      <c r="F173" s="84"/>
      <c r="G173" s="99">
        <f aca="true" t="shared" si="6" ref="G173:H175">SUM(G174)</f>
        <v>100</v>
      </c>
      <c r="H173" s="99">
        <f t="shared" si="6"/>
        <v>100</v>
      </c>
    </row>
    <row r="174" spans="1:8" ht="47.25">
      <c r="A174" s="77" t="s">
        <v>245</v>
      </c>
      <c r="B174" s="64"/>
      <c r="C174" s="64" t="s">
        <v>12</v>
      </c>
      <c r="D174" s="64" t="s">
        <v>14</v>
      </c>
      <c r="E174" s="84" t="s">
        <v>246</v>
      </c>
      <c r="F174" s="84"/>
      <c r="G174" s="99">
        <f t="shared" si="6"/>
        <v>100</v>
      </c>
      <c r="H174" s="99">
        <f t="shared" si="6"/>
        <v>100</v>
      </c>
    </row>
    <row r="175" spans="1:8" ht="47.25">
      <c r="A175" s="77" t="s">
        <v>79</v>
      </c>
      <c r="B175" s="64"/>
      <c r="C175" s="64" t="s">
        <v>12</v>
      </c>
      <c r="D175" s="64" t="s">
        <v>14</v>
      </c>
      <c r="E175" s="84" t="s">
        <v>247</v>
      </c>
      <c r="F175" s="84"/>
      <c r="G175" s="99">
        <f t="shared" si="6"/>
        <v>100</v>
      </c>
      <c r="H175" s="99">
        <f t="shared" si="6"/>
        <v>100</v>
      </c>
    </row>
    <row r="176" spans="1:8" ht="47.25">
      <c r="A176" s="77" t="s">
        <v>488</v>
      </c>
      <c r="B176" s="64"/>
      <c r="C176" s="64" t="s">
        <v>12</v>
      </c>
      <c r="D176" s="64" t="s">
        <v>14</v>
      </c>
      <c r="E176" s="84" t="s">
        <v>248</v>
      </c>
      <c r="F176" s="84"/>
      <c r="G176" s="99">
        <f>SUM(G177)</f>
        <v>100</v>
      </c>
      <c r="H176" s="99">
        <f>SUM(H177)</f>
        <v>100</v>
      </c>
    </row>
    <row r="177" spans="1:8" ht="31.5">
      <c r="A177" s="77" t="s">
        <v>51</v>
      </c>
      <c r="B177" s="64"/>
      <c r="C177" s="64" t="s">
        <v>12</v>
      </c>
      <c r="D177" s="64" t="s">
        <v>14</v>
      </c>
      <c r="E177" s="84" t="s">
        <v>248</v>
      </c>
      <c r="F177" s="84">
        <v>200</v>
      </c>
      <c r="G177" s="99">
        <v>100</v>
      </c>
      <c r="H177" s="99">
        <v>100</v>
      </c>
    </row>
    <row r="178" spans="1:8" ht="14.25" customHeight="1">
      <c r="A178" s="82" t="s">
        <v>309</v>
      </c>
      <c r="B178" s="64"/>
      <c r="C178" s="64" t="s">
        <v>12</v>
      </c>
      <c r="D178" s="64" t="s">
        <v>184</v>
      </c>
      <c r="E178" s="64"/>
      <c r="F178" s="64"/>
      <c r="G178" s="99">
        <f>SUM(G179,G185)</f>
        <v>86397.7</v>
      </c>
      <c r="H178" s="99">
        <f>SUM(H179,H185)</f>
        <v>83908.7</v>
      </c>
    </row>
    <row r="179" spans="1:8" ht="44.25" customHeight="1">
      <c r="A179" s="82" t="s">
        <v>544</v>
      </c>
      <c r="B179" s="64"/>
      <c r="C179" s="64" t="s">
        <v>12</v>
      </c>
      <c r="D179" s="64" t="s">
        <v>184</v>
      </c>
      <c r="E179" s="64" t="s">
        <v>340</v>
      </c>
      <c r="F179" s="64"/>
      <c r="G179" s="99">
        <f aca="true" t="shared" si="7" ref="G179:H181">SUM(G180)</f>
        <v>82489</v>
      </c>
      <c r="H179" s="99">
        <f t="shared" si="7"/>
        <v>80000</v>
      </c>
    </row>
    <row r="180" spans="1:8" ht="31.5">
      <c r="A180" s="82" t="s">
        <v>310</v>
      </c>
      <c r="B180" s="64"/>
      <c r="C180" s="64" t="s">
        <v>12</v>
      </c>
      <c r="D180" s="64" t="s">
        <v>184</v>
      </c>
      <c r="E180" s="64" t="s">
        <v>345</v>
      </c>
      <c r="F180" s="64"/>
      <c r="G180" s="99">
        <f>SUM(G181)+G184</f>
        <v>82489</v>
      </c>
      <c r="H180" s="99">
        <f t="shared" si="7"/>
        <v>80000</v>
      </c>
    </row>
    <row r="181" spans="1:8" ht="15.75">
      <c r="A181" s="82" t="s">
        <v>34</v>
      </c>
      <c r="B181" s="64"/>
      <c r="C181" s="64" t="s">
        <v>12</v>
      </c>
      <c r="D181" s="64" t="s">
        <v>184</v>
      </c>
      <c r="E181" s="64" t="s">
        <v>346</v>
      </c>
      <c r="F181" s="64"/>
      <c r="G181" s="99">
        <f t="shared" si="7"/>
        <v>80000</v>
      </c>
      <c r="H181" s="99">
        <f t="shared" si="7"/>
        <v>80000</v>
      </c>
    </row>
    <row r="182" spans="1:8" ht="47.25">
      <c r="A182" s="82" t="s">
        <v>311</v>
      </c>
      <c r="B182" s="64"/>
      <c r="C182" s="64" t="s">
        <v>12</v>
      </c>
      <c r="D182" s="64" t="s">
        <v>184</v>
      </c>
      <c r="E182" s="64" t="s">
        <v>347</v>
      </c>
      <c r="F182" s="64"/>
      <c r="G182" s="99">
        <f>SUM(G183)</f>
        <v>80000</v>
      </c>
      <c r="H182" s="99">
        <f>SUM(H183)</f>
        <v>80000</v>
      </c>
    </row>
    <row r="183" spans="1:8" ht="31.5">
      <c r="A183" s="82" t="s">
        <v>51</v>
      </c>
      <c r="B183" s="64"/>
      <c r="C183" s="64" t="s">
        <v>12</v>
      </c>
      <c r="D183" s="64" t="s">
        <v>184</v>
      </c>
      <c r="E183" s="64" t="s">
        <v>347</v>
      </c>
      <c r="F183" s="64" t="s">
        <v>94</v>
      </c>
      <c r="G183" s="99">
        <v>80000</v>
      </c>
      <c r="H183" s="99">
        <v>80000</v>
      </c>
    </row>
    <row r="184" spans="1:8" ht="31.5">
      <c r="A184" s="82" t="s">
        <v>434</v>
      </c>
      <c r="B184" s="64"/>
      <c r="C184" s="64" t="s">
        <v>12</v>
      </c>
      <c r="D184" s="64" t="s">
        <v>184</v>
      </c>
      <c r="E184" s="64" t="s">
        <v>795</v>
      </c>
      <c r="F184" s="64" t="s">
        <v>285</v>
      </c>
      <c r="G184" s="99">
        <v>2489</v>
      </c>
      <c r="H184" s="99">
        <v>0</v>
      </c>
    </row>
    <row r="185" spans="1:8" ht="47.25">
      <c r="A185" s="82" t="s">
        <v>552</v>
      </c>
      <c r="B185" s="64"/>
      <c r="C185" s="64" t="s">
        <v>12</v>
      </c>
      <c r="D185" s="64" t="s">
        <v>184</v>
      </c>
      <c r="E185" s="64" t="s">
        <v>348</v>
      </c>
      <c r="F185" s="64"/>
      <c r="G185" s="99">
        <f aca="true" t="shared" si="8" ref="G185:H187">SUM(G186)</f>
        <v>3908.7</v>
      </c>
      <c r="H185" s="99">
        <f t="shared" si="8"/>
        <v>3908.7</v>
      </c>
    </row>
    <row r="186" spans="1:8" ht="15.75">
      <c r="A186" s="82" t="s">
        <v>34</v>
      </c>
      <c r="B186" s="64"/>
      <c r="C186" s="64" t="s">
        <v>12</v>
      </c>
      <c r="D186" s="64" t="s">
        <v>184</v>
      </c>
      <c r="E186" s="64" t="s">
        <v>349</v>
      </c>
      <c r="F186" s="64"/>
      <c r="G186" s="99">
        <f t="shared" si="8"/>
        <v>3908.7</v>
      </c>
      <c r="H186" s="99">
        <f t="shared" si="8"/>
        <v>3908.7</v>
      </c>
    </row>
    <row r="187" spans="1:8" ht="47.25">
      <c r="A187" s="82" t="s">
        <v>311</v>
      </c>
      <c r="B187" s="64"/>
      <c r="C187" s="64" t="s">
        <v>12</v>
      </c>
      <c r="D187" s="64" t="s">
        <v>184</v>
      </c>
      <c r="E187" s="64" t="s">
        <v>350</v>
      </c>
      <c r="F187" s="64"/>
      <c r="G187" s="99">
        <f t="shared" si="8"/>
        <v>3908.7</v>
      </c>
      <c r="H187" s="99">
        <f t="shared" si="8"/>
        <v>3908.7</v>
      </c>
    </row>
    <row r="188" spans="1:8" ht="31.5">
      <c r="A188" s="82" t="s">
        <v>51</v>
      </c>
      <c r="B188" s="64"/>
      <c r="C188" s="64" t="s">
        <v>12</v>
      </c>
      <c r="D188" s="64" t="s">
        <v>184</v>
      </c>
      <c r="E188" s="64" t="s">
        <v>350</v>
      </c>
      <c r="F188" s="64" t="s">
        <v>94</v>
      </c>
      <c r="G188" s="99">
        <v>3908.7</v>
      </c>
      <c r="H188" s="99">
        <v>3908.7</v>
      </c>
    </row>
    <row r="189" spans="1:8" ht="15.75">
      <c r="A189" s="77" t="s">
        <v>22</v>
      </c>
      <c r="B189" s="133"/>
      <c r="C189" s="87" t="s">
        <v>12</v>
      </c>
      <c r="D189" s="87" t="s">
        <v>23</v>
      </c>
      <c r="E189" s="84"/>
      <c r="F189" s="84"/>
      <c r="G189" s="90">
        <f>SUM(+G190+G199+G205+G214)</f>
        <v>12525.9</v>
      </c>
      <c r="H189" s="90">
        <f>SUM(+H190+H199+H205+H214)</f>
        <v>12048.4</v>
      </c>
    </row>
    <row r="190" spans="1:8" ht="31.5">
      <c r="A190" s="77" t="s">
        <v>553</v>
      </c>
      <c r="B190" s="133"/>
      <c r="C190" s="87" t="s">
        <v>12</v>
      </c>
      <c r="D190" s="87" t="s">
        <v>23</v>
      </c>
      <c r="E190" s="84" t="s">
        <v>262</v>
      </c>
      <c r="F190" s="84"/>
      <c r="G190" s="90">
        <f>SUM(G191+G195)</f>
        <v>5170</v>
      </c>
      <c r="H190" s="90">
        <f>SUM(H191+H195)</f>
        <v>5170</v>
      </c>
    </row>
    <row r="191" spans="1:8" ht="31.5">
      <c r="A191" s="77" t="s">
        <v>288</v>
      </c>
      <c r="B191" s="133"/>
      <c r="C191" s="87" t="s">
        <v>12</v>
      </c>
      <c r="D191" s="87" t="s">
        <v>23</v>
      </c>
      <c r="E191" s="87" t="s">
        <v>263</v>
      </c>
      <c r="F191" s="84"/>
      <c r="G191" s="90">
        <f aca="true" t="shared" si="9" ref="G191:H193">SUM(G192)</f>
        <v>1500</v>
      </c>
      <c r="H191" s="90">
        <f t="shared" si="9"/>
        <v>1500</v>
      </c>
    </row>
    <row r="192" spans="1:8" ht="47.25">
      <c r="A192" s="103" t="s">
        <v>17</v>
      </c>
      <c r="B192" s="158"/>
      <c r="C192" s="87" t="s">
        <v>12</v>
      </c>
      <c r="D192" s="87" t="s">
        <v>23</v>
      </c>
      <c r="E192" s="87" t="s">
        <v>422</v>
      </c>
      <c r="F192" s="84"/>
      <c r="G192" s="90">
        <f t="shared" si="9"/>
        <v>1500</v>
      </c>
      <c r="H192" s="90">
        <f t="shared" si="9"/>
        <v>1500</v>
      </c>
    </row>
    <row r="193" spans="1:8" ht="31.5">
      <c r="A193" s="77" t="s">
        <v>264</v>
      </c>
      <c r="B193" s="133"/>
      <c r="C193" s="87" t="s">
        <v>12</v>
      </c>
      <c r="D193" s="87" t="s">
        <v>23</v>
      </c>
      <c r="E193" s="87" t="s">
        <v>306</v>
      </c>
      <c r="F193" s="87"/>
      <c r="G193" s="90">
        <f t="shared" si="9"/>
        <v>1500</v>
      </c>
      <c r="H193" s="90">
        <f t="shared" si="9"/>
        <v>1500</v>
      </c>
    </row>
    <row r="194" spans="1:8" ht="15.75">
      <c r="A194" s="77" t="s">
        <v>21</v>
      </c>
      <c r="B194" s="133"/>
      <c r="C194" s="87" t="s">
        <v>12</v>
      </c>
      <c r="D194" s="87" t="s">
        <v>23</v>
      </c>
      <c r="E194" s="87" t="s">
        <v>306</v>
      </c>
      <c r="F194" s="87" t="s">
        <v>99</v>
      </c>
      <c r="G194" s="90">
        <v>1500</v>
      </c>
      <c r="H194" s="90">
        <v>1500</v>
      </c>
    </row>
    <row r="195" spans="1:8" ht="31.5">
      <c r="A195" s="77" t="s">
        <v>265</v>
      </c>
      <c r="B195" s="133"/>
      <c r="C195" s="87" t="s">
        <v>12</v>
      </c>
      <c r="D195" s="87" t="s">
        <v>23</v>
      </c>
      <c r="E195" s="87" t="s">
        <v>266</v>
      </c>
      <c r="F195" s="84"/>
      <c r="G195" s="90">
        <f aca="true" t="shared" si="10" ref="G195:H197">SUM(G196)</f>
        <v>3670</v>
      </c>
      <c r="H195" s="90">
        <f t="shared" si="10"/>
        <v>3670</v>
      </c>
    </row>
    <row r="196" spans="1:8" ht="31.5">
      <c r="A196" s="103" t="s">
        <v>68</v>
      </c>
      <c r="B196" s="158"/>
      <c r="C196" s="87" t="s">
        <v>12</v>
      </c>
      <c r="D196" s="87" t="s">
        <v>23</v>
      </c>
      <c r="E196" s="87" t="s">
        <v>482</v>
      </c>
      <c r="F196" s="84"/>
      <c r="G196" s="90">
        <f t="shared" si="10"/>
        <v>3670</v>
      </c>
      <c r="H196" s="90">
        <f t="shared" si="10"/>
        <v>3670</v>
      </c>
    </row>
    <row r="197" spans="1:8" ht="47.25">
      <c r="A197" s="77" t="s">
        <v>647</v>
      </c>
      <c r="B197" s="133"/>
      <c r="C197" s="87" t="s">
        <v>12</v>
      </c>
      <c r="D197" s="87" t="s">
        <v>23</v>
      </c>
      <c r="E197" s="87" t="s">
        <v>304</v>
      </c>
      <c r="F197" s="87"/>
      <c r="G197" s="90">
        <f t="shared" si="10"/>
        <v>3670</v>
      </c>
      <c r="H197" s="90">
        <f t="shared" si="10"/>
        <v>3670</v>
      </c>
    </row>
    <row r="198" spans="1:8" ht="31.5">
      <c r="A198" s="77" t="s">
        <v>259</v>
      </c>
      <c r="B198" s="133"/>
      <c r="C198" s="87" t="s">
        <v>12</v>
      </c>
      <c r="D198" s="87" t="s">
        <v>23</v>
      </c>
      <c r="E198" s="87" t="s">
        <v>304</v>
      </c>
      <c r="F198" s="87" t="s">
        <v>126</v>
      </c>
      <c r="G198" s="90">
        <f>2000+1670</f>
        <v>3670</v>
      </c>
      <c r="H198" s="90">
        <f>2000+1670</f>
        <v>3670</v>
      </c>
    </row>
    <row r="199" spans="1:8" ht="31.5">
      <c r="A199" s="82" t="s">
        <v>554</v>
      </c>
      <c r="B199" s="64"/>
      <c r="C199" s="64" t="s">
        <v>12</v>
      </c>
      <c r="D199" s="64" t="s">
        <v>23</v>
      </c>
      <c r="E199" s="64" t="s">
        <v>351</v>
      </c>
      <c r="F199" s="64"/>
      <c r="G199" s="99">
        <f>SUM(G200)</f>
        <v>5826.8</v>
      </c>
      <c r="H199" s="99">
        <f>SUM(H200)</f>
        <v>5826.8</v>
      </c>
    </row>
    <row r="200" spans="1:8" ht="31.5">
      <c r="A200" s="82" t="s">
        <v>555</v>
      </c>
      <c r="B200" s="64"/>
      <c r="C200" s="64" t="s">
        <v>12</v>
      </c>
      <c r="D200" s="64" t="s">
        <v>23</v>
      </c>
      <c r="E200" s="64" t="s">
        <v>352</v>
      </c>
      <c r="F200" s="64"/>
      <c r="G200" s="99">
        <f>SUM(G201)</f>
        <v>5826.8</v>
      </c>
      <c r="H200" s="99">
        <f>SUM(H201)</f>
        <v>5826.8</v>
      </c>
    </row>
    <row r="201" spans="1:8" ht="31.5">
      <c r="A201" s="82" t="s">
        <v>44</v>
      </c>
      <c r="B201" s="64"/>
      <c r="C201" s="64" t="s">
        <v>12</v>
      </c>
      <c r="D201" s="64" t="s">
        <v>23</v>
      </c>
      <c r="E201" s="64" t="s">
        <v>353</v>
      </c>
      <c r="F201" s="64"/>
      <c r="G201" s="99">
        <f>SUM(G202:G204)</f>
        <v>5826.8</v>
      </c>
      <c r="H201" s="99">
        <f>SUM(H202:H204)</f>
        <v>5826.8</v>
      </c>
    </row>
    <row r="202" spans="1:8" ht="63">
      <c r="A202" s="82" t="s">
        <v>50</v>
      </c>
      <c r="B202" s="64"/>
      <c r="C202" s="64" t="s">
        <v>12</v>
      </c>
      <c r="D202" s="64" t="s">
        <v>23</v>
      </c>
      <c r="E202" s="64" t="s">
        <v>353</v>
      </c>
      <c r="F202" s="64" t="s">
        <v>92</v>
      </c>
      <c r="G202" s="99">
        <v>4777.5</v>
      </c>
      <c r="H202" s="99">
        <v>4777.5</v>
      </c>
    </row>
    <row r="203" spans="1:8" ht="31.5">
      <c r="A203" s="82" t="s">
        <v>51</v>
      </c>
      <c r="B203" s="64"/>
      <c r="C203" s="64" t="s">
        <v>12</v>
      </c>
      <c r="D203" s="64" t="s">
        <v>23</v>
      </c>
      <c r="E203" s="64" t="s">
        <v>353</v>
      </c>
      <c r="F203" s="64" t="s">
        <v>94</v>
      </c>
      <c r="G203" s="99">
        <v>1027.5</v>
      </c>
      <c r="H203" s="99">
        <v>1027.5</v>
      </c>
    </row>
    <row r="204" spans="1:8" ht="15.75">
      <c r="A204" s="82" t="s">
        <v>21</v>
      </c>
      <c r="B204" s="64"/>
      <c r="C204" s="64" t="s">
        <v>12</v>
      </c>
      <c r="D204" s="64" t="s">
        <v>23</v>
      </c>
      <c r="E204" s="64" t="s">
        <v>353</v>
      </c>
      <c r="F204" s="64" t="s">
        <v>99</v>
      </c>
      <c r="G204" s="99">
        <v>21.8</v>
      </c>
      <c r="H204" s="99">
        <v>21.8</v>
      </c>
    </row>
    <row r="205" spans="1:8" ht="47.25">
      <c r="A205" s="77" t="s">
        <v>521</v>
      </c>
      <c r="B205" s="133"/>
      <c r="C205" s="87" t="s">
        <v>12</v>
      </c>
      <c r="D205" s="87" t="s">
        <v>23</v>
      </c>
      <c r="E205" s="84" t="s">
        <v>244</v>
      </c>
      <c r="F205" s="87"/>
      <c r="G205" s="90">
        <f>SUM(G206)+G209+G213</f>
        <v>1100.1</v>
      </c>
      <c r="H205" s="90">
        <f>SUM(H206)+H209+H213</f>
        <v>622.6</v>
      </c>
    </row>
    <row r="206" spans="1:8" ht="52.5" customHeight="1">
      <c r="A206" s="77" t="s">
        <v>267</v>
      </c>
      <c r="B206" s="133"/>
      <c r="C206" s="87" t="s">
        <v>12</v>
      </c>
      <c r="D206" s="87" t="s">
        <v>23</v>
      </c>
      <c r="E206" s="84" t="s">
        <v>268</v>
      </c>
      <c r="F206" s="87"/>
      <c r="G206" s="90">
        <f>SUM(G207)</f>
        <v>622.6</v>
      </c>
      <c r="H206" s="90">
        <f>SUM(H207)</f>
        <v>622.6</v>
      </c>
    </row>
    <row r="207" spans="1:8" ht="31.5">
      <c r="A207" s="77" t="s">
        <v>51</v>
      </c>
      <c r="B207" s="133"/>
      <c r="C207" s="87" t="s">
        <v>12</v>
      </c>
      <c r="D207" s="87" t="s">
        <v>23</v>
      </c>
      <c r="E207" s="84" t="s">
        <v>268</v>
      </c>
      <c r="F207" s="87" t="s">
        <v>94</v>
      </c>
      <c r="G207" s="90">
        <v>622.6</v>
      </c>
      <c r="H207" s="90">
        <v>622.6</v>
      </c>
    </row>
    <row r="208" spans="1:8" ht="31.5">
      <c r="A208" s="60" t="s">
        <v>522</v>
      </c>
      <c r="B208" s="133"/>
      <c r="C208" s="92" t="s">
        <v>12</v>
      </c>
      <c r="D208" s="92" t="s">
        <v>23</v>
      </c>
      <c r="E208" s="85" t="s">
        <v>681</v>
      </c>
      <c r="F208" s="84"/>
      <c r="G208" s="90"/>
      <c r="H208" s="90"/>
    </row>
    <row r="209" spans="1:8" ht="31.5">
      <c r="A209" s="60" t="s">
        <v>51</v>
      </c>
      <c r="B209" s="133"/>
      <c r="C209" s="92" t="s">
        <v>12</v>
      </c>
      <c r="D209" s="92" t="s">
        <v>23</v>
      </c>
      <c r="E209" s="85" t="s">
        <v>681</v>
      </c>
      <c r="F209" s="84">
        <v>200</v>
      </c>
      <c r="G209" s="90">
        <v>227.5</v>
      </c>
      <c r="H209" s="90"/>
    </row>
    <row r="210" spans="1:8" ht="31.5" hidden="1">
      <c r="A210" s="60" t="s">
        <v>682</v>
      </c>
      <c r="B210" s="133"/>
      <c r="C210" s="92" t="s">
        <v>12</v>
      </c>
      <c r="D210" s="92" t="s">
        <v>23</v>
      </c>
      <c r="E210" s="85" t="s">
        <v>683</v>
      </c>
      <c r="F210" s="84"/>
      <c r="G210" s="90"/>
      <c r="H210" s="90"/>
    </row>
    <row r="211" spans="1:8" ht="31.5" hidden="1">
      <c r="A211" s="60" t="s">
        <v>51</v>
      </c>
      <c r="B211" s="133"/>
      <c r="C211" s="92" t="s">
        <v>12</v>
      </c>
      <c r="D211" s="92" t="s">
        <v>23</v>
      </c>
      <c r="E211" s="85" t="s">
        <v>683</v>
      </c>
      <c r="F211" s="84">
        <v>200</v>
      </c>
      <c r="G211" s="90"/>
      <c r="H211" s="90"/>
    </row>
    <row r="212" spans="1:8" ht="31.5">
      <c r="A212" s="60" t="s">
        <v>523</v>
      </c>
      <c r="B212" s="133"/>
      <c r="C212" s="92" t="s">
        <v>12</v>
      </c>
      <c r="D212" s="92" t="s">
        <v>23</v>
      </c>
      <c r="E212" s="85" t="s">
        <v>684</v>
      </c>
      <c r="F212" s="84"/>
      <c r="G212" s="90"/>
      <c r="H212" s="90"/>
    </row>
    <row r="213" spans="1:8" ht="31.5">
      <c r="A213" s="60" t="s">
        <v>51</v>
      </c>
      <c r="B213" s="133"/>
      <c r="C213" s="92" t="s">
        <v>12</v>
      </c>
      <c r="D213" s="92" t="s">
        <v>23</v>
      </c>
      <c r="E213" s="85" t="s">
        <v>684</v>
      </c>
      <c r="F213" s="84">
        <v>200</v>
      </c>
      <c r="G213" s="90">
        <v>250</v>
      </c>
      <c r="H213" s="90"/>
    </row>
    <row r="214" spans="1:8" ht="31.5">
      <c r="A214" s="82" t="s">
        <v>648</v>
      </c>
      <c r="B214" s="133"/>
      <c r="C214" s="87" t="s">
        <v>12</v>
      </c>
      <c r="D214" s="87" t="s">
        <v>23</v>
      </c>
      <c r="E214" s="84" t="s">
        <v>524</v>
      </c>
      <c r="F214" s="87"/>
      <c r="G214" s="90">
        <f>SUM(G215+G218)</f>
        <v>429</v>
      </c>
      <c r="H214" s="90">
        <f>SUM(H215+H218)</f>
        <v>429</v>
      </c>
    </row>
    <row r="215" spans="1:8" ht="15.75">
      <c r="A215" s="60" t="s">
        <v>34</v>
      </c>
      <c r="B215" s="133"/>
      <c r="C215" s="92" t="s">
        <v>12</v>
      </c>
      <c r="D215" s="92" t="s">
        <v>23</v>
      </c>
      <c r="E215" s="85" t="s">
        <v>525</v>
      </c>
      <c r="F215" s="92"/>
      <c r="G215" s="90">
        <f>SUM(G216)</f>
        <v>429</v>
      </c>
      <c r="H215" s="90">
        <f>SUM(H216)</f>
        <v>429</v>
      </c>
    </row>
    <row r="216" spans="1:8" ht="31.5">
      <c r="A216" s="60" t="s">
        <v>51</v>
      </c>
      <c r="B216" s="133"/>
      <c r="C216" s="92" t="s">
        <v>12</v>
      </c>
      <c r="D216" s="92" t="s">
        <v>23</v>
      </c>
      <c r="E216" s="85" t="s">
        <v>525</v>
      </c>
      <c r="F216" s="92" t="s">
        <v>94</v>
      </c>
      <c r="G216" s="90">
        <v>429</v>
      </c>
      <c r="H216" s="90">
        <v>429</v>
      </c>
    </row>
    <row r="217" spans="1:9" ht="31.5" hidden="1">
      <c r="A217" s="159" t="s">
        <v>68</v>
      </c>
      <c r="B217" s="160"/>
      <c r="C217" s="161" t="s">
        <v>12</v>
      </c>
      <c r="D217" s="161" t="s">
        <v>23</v>
      </c>
      <c r="E217" s="162" t="s">
        <v>526</v>
      </c>
      <c r="F217" s="161"/>
      <c r="G217" s="163">
        <f>SUM(G218)</f>
        <v>0</v>
      </c>
      <c r="H217" s="163">
        <f>SUM(H218)</f>
        <v>0</v>
      </c>
      <c r="I217" s="4" t="s">
        <v>794</v>
      </c>
    </row>
    <row r="218" spans="1:8" ht="31.5" hidden="1">
      <c r="A218" s="159" t="s">
        <v>649</v>
      </c>
      <c r="B218" s="160"/>
      <c r="C218" s="161" t="s">
        <v>12</v>
      </c>
      <c r="D218" s="161" t="s">
        <v>23</v>
      </c>
      <c r="E218" s="162" t="s">
        <v>527</v>
      </c>
      <c r="F218" s="161"/>
      <c r="G218" s="163">
        <f>SUM(G219)</f>
        <v>0</v>
      </c>
      <c r="H218" s="163">
        <f>SUM(H219)</f>
        <v>0</v>
      </c>
    </row>
    <row r="219" spans="1:8" ht="31.5" hidden="1">
      <c r="A219" s="159" t="s">
        <v>259</v>
      </c>
      <c r="B219" s="160"/>
      <c r="C219" s="161" t="s">
        <v>12</v>
      </c>
      <c r="D219" s="161" t="s">
        <v>23</v>
      </c>
      <c r="E219" s="162" t="s">
        <v>527</v>
      </c>
      <c r="F219" s="161" t="s">
        <v>126</v>
      </c>
      <c r="G219" s="163">
        <v>0</v>
      </c>
      <c r="H219" s="163">
        <v>0</v>
      </c>
    </row>
    <row r="220" spans="1:8" ht="15.75">
      <c r="A220" s="77" t="s">
        <v>269</v>
      </c>
      <c r="B220" s="133"/>
      <c r="C220" s="87" t="s">
        <v>180</v>
      </c>
      <c r="D220" s="87"/>
      <c r="E220" s="84"/>
      <c r="F220" s="87"/>
      <c r="G220" s="90">
        <f>SUM(G221+G230+G256+G280)</f>
        <v>242421.9</v>
      </c>
      <c r="H220" s="90">
        <f>SUM(H221+H230+H256+H280)</f>
        <v>161411.5</v>
      </c>
    </row>
    <row r="221" spans="1:8" ht="15.75">
      <c r="A221" s="77" t="s">
        <v>186</v>
      </c>
      <c r="B221" s="133"/>
      <c r="C221" s="87" t="s">
        <v>180</v>
      </c>
      <c r="D221" s="87" t="s">
        <v>33</v>
      </c>
      <c r="E221" s="84"/>
      <c r="F221" s="87"/>
      <c r="G221" s="90">
        <f>SUM(G227)+G222</f>
        <v>129487.5</v>
      </c>
      <c r="H221" s="90">
        <f>SUM(H227)+H222</f>
        <v>70262</v>
      </c>
    </row>
    <row r="222" spans="1:8" ht="47.25">
      <c r="A222" s="80" t="s">
        <v>532</v>
      </c>
      <c r="B222" s="80"/>
      <c r="C222" s="92" t="s">
        <v>180</v>
      </c>
      <c r="D222" s="92" t="s">
        <v>33</v>
      </c>
      <c r="E222" s="85" t="s">
        <v>528</v>
      </c>
      <c r="F222" s="92"/>
      <c r="G222" s="90">
        <f aca="true" t="shared" si="11" ref="G222:H224">SUM(G223)</f>
        <v>129487.5</v>
      </c>
      <c r="H222" s="90">
        <f t="shared" si="11"/>
        <v>70262</v>
      </c>
    </row>
    <row r="223" spans="1:8" ht="31.5">
      <c r="A223" s="80" t="s">
        <v>650</v>
      </c>
      <c r="B223" s="80"/>
      <c r="C223" s="92" t="s">
        <v>180</v>
      </c>
      <c r="D223" s="92" t="s">
        <v>33</v>
      </c>
      <c r="E223" s="85" t="s">
        <v>529</v>
      </c>
      <c r="F223" s="92"/>
      <c r="G223" s="90">
        <f t="shared" si="11"/>
        <v>129487.5</v>
      </c>
      <c r="H223" s="90">
        <f t="shared" si="11"/>
        <v>70262</v>
      </c>
    </row>
    <row r="224" spans="1:8" ht="31.5">
      <c r="A224" s="60" t="s">
        <v>686</v>
      </c>
      <c r="B224" s="60"/>
      <c r="C224" s="92" t="s">
        <v>180</v>
      </c>
      <c r="D224" s="92" t="s">
        <v>33</v>
      </c>
      <c r="E224" s="85" t="s">
        <v>685</v>
      </c>
      <c r="F224" s="92"/>
      <c r="G224" s="90">
        <f t="shared" si="11"/>
        <v>129487.5</v>
      </c>
      <c r="H224" s="90">
        <f t="shared" si="11"/>
        <v>70262</v>
      </c>
    </row>
    <row r="225" spans="1:8" ht="47.25">
      <c r="A225" s="60" t="s">
        <v>531</v>
      </c>
      <c r="B225" s="60"/>
      <c r="C225" s="92" t="s">
        <v>180</v>
      </c>
      <c r="D225" s="92" t="s">
        <v>33</v>
      </c>
      <c r="E225" s="85" t="s">
        <v>687</v>
      </c>
      <c r="F225" s="92"/>
      <c r="G225" s="90">
        <f>SUM(G226)</f>
        <v>129487.5</v>
      </c>
      <c r="H225" s="90">
        <f>SUM(H226)</f>
        <v>70262</v>
      </c>
    </row>
    <row r="226" spans="1:8" ht="31.5">
      <c r="A226" s="60" t="s">
        <v>284</v>
      </c>
      <c r="B226" s="60"/>
      <c r="C226" s="92" t="s">
        <v>180</v>
      </c>
      <c r="D226" s="92" t="s">
        <v>33</v>
      </c>
      <c r="E226" s="85" t="s">
        <v>687</v>
      </c>
      <c r="F226" s="92" t="s">
        <v>285</v>
      </c>
      <c r="G226" s="90">
        <v>129487.5</v>
      </c>
      <c r="H226" s="90">
        <v>70262</v>
      </c>
    </row>
    <row r="227" spans="1:8" ht="31.5" hidden="1">
      <c r="A227" s="77" t="s">
        <v>270</v>
      </c>
      <c r="B227" s="133"/>
      <c r="C227" s="87" t="s">
        <v>180</v>
      </c>
      <c r="D227" s="87" t="s">
        <v>33</v>
      </c>
      <c r="E227" s="84" t="s">
        <v>271</v>
      </c>
      <c r="F227" s="87"/>
      <c r="G227" s="90">
        <f>SUM(G228)</f>
        <v>0</v>
      </c>
      <c r="H227" s="90">
        <f>SUM(H228)</f>
        <v>0</v>
      </c>
    </row>
    <row r="228" spans="1:8" ht="31.5" hidden="1">
      <c r="A228" s="77" t="s">
        <v>272</v>
      </c>
      <c r="B228" s="133"/>
      <c r="C228" s="87" t="s">
        <v>273</v>
      </c>
      <c r="D228" s="87" t="s">
        <v>33</v>
      </c>
      <c r="E228" s="84" t="s">
        <v>274</v>
      </c>
      <c r="F228" s="87"/>
      <c r="G228" s="90">
        <f>SUM(G229)</f>
        <v>0</v>
      </c>
      <c r="H228" s="90">
        <f>SUM(H229)</f>
        <v>0</v>
      </c>
    </row>
    <row r="229" spans="1:8" ht="15.75" hidden="1">
      <c r="A229" s="77" t="s">
        <v>93</v>
      </c>
      <c r="B229" s="133"/>
      <c r="C229" s="87" t="s">
        <v>273</v>
      </c>
      <c r="D229" s="87" t="s">
        <v>33</v>
      </c>
      <c r="E229" s="84" t="s">
        <v>274</v>
      </c>
      <c r="F229" s="87" t="s">
        <v>94</v>
      </c>
      <c r="G229" s="90"/>
      <c r="H229" s="90"/>
    </row>
    <row r="230" spans="1:8" ht="15.75">
      <c r="A230" s="82" t="s">
        <v>187</v>
      </c>
      <c r="B230" s="64"/>
      <c r="C230" s="64" t="s">
        <v>180</v>
      </c>
      <c r="D230" s="64" t="s">
        <v>43</v>
      </c>
      <c r="E230" s="64"/>
      <c r="F230" s="64"/>
      <c r="G230" s="99">
        <f>SUM(G235,G239,G243)+G250+G231</f>
        <v>12915.9</v>
      </c>
      <c r="H230" s="99">
        <f>SUM(H235,H239,H243)+H250+H231</f>
        <v>12706.5</v>
      </c>
    </row>
    <row r="231" spans="1:8" ht="47.25">
      <c r="A231" s="83" t="s">
        <v>532</v>
      </c>
      <c r="B231" s="64"/>
      <c r="C231" s="64" t="s">
        <v>180</v>
      </c>
      <c r="D231" s="64" t="s">
        <v>43</v>
      </c>
      <c r="E231" s="81" t="s">
        <v>528</v>
      </c>
      <c r="F231" s="64"/>
      <c r="G231" s="90">
        <f aca="true" t="shared" si="12" ref="G231:H233">SUM(G232)</f>
        <v>8139.5</v>
      </c>
      <c r="H231" s="90">
        <f t="shared" si="12"/>
        <v>8139.5</v>
      </c>
    </row>
    <row r="232" spans="1:8" ht="31.5">
      <c r="A232" s="80" t="s">
        <v>317</v>
      </c>
      <c r="B232" s="64"/>
      <c r="C232" s="64" t="s">
        <v>180</v>
      </c>
      <c r="D232" s="64" t="s">
        <v>43</v>
      </c>
      <c r="E232" s="81" t="s">
        <v>533</v>
      </c>
      <c r="F232" s="64"/>
      <c r="G232" s="90">
        <f t="shared" si="12"/>
        <v>8139.5</v>
      </c>
      <c r="H232" s="90">
        <f t="shared" si="12"/>
        <v>8139.5</v>
      </c>
    </row>
    <row r="233" spans="1:8" ht="63">
      <c r="A233" s="82" t="s">
        <v>535</v>
      </c>
      <c r="B233" s="64"/>
      <c r="C233" s="64" t="s">
        <v>180</v>
      </c>
      <c r="D233" s="64" t="s">
        <v>43</v>
      </c>
      <c r="E233" s="87" t="s">
        <v>688</v>
      </c>
      <c r="F233" s="64"/>
      <c r="G233" s="90">
        <f t="shared" si="12"/>
        <v>8139.5</v>
      </c>
      <c r="H233" s="90">
        <f t="shared" si="12"/>
        <v>8139.5</v>
      </c>
    </row>
    <row r="234" spans="1:8" ht="31.5">
      <c r="A234" s="82" t="s">
        <v>51</v>
      </c>
      <c r="B234" s="64"/>
      <c r="C234" s="64" t="s">
        <v>180</v>
      </c>
      <c r="D234" s="64" t="s">
        <v>43</v>
      </c>
      <c r="E234" s="87" t="s">
        <v>688</v>
      </c>
      <c r="F234" s="64" t="s">
        <v>94</v>
      </c>
      <c r="G234" s="99">
        <v>8139.5</v>
      </c>
      <c r="H234" s="99">
        <v>8139.5</v>
      </c>
    </row>
    <row r="235" spans="1:8" ht="47.25">
      <c r="A235" s="82" t="s">
        <v>556</v>
      </c>
      <c r="B235" s="64"/>
      <c r="C235" s="64" t="s">
        <v>180</v>
      </c>
      <c r="D235" s="64" t="s">
        <v>43</v>
      </c>
      <c r="E235" s="64" t="s">
        <v>354</v>
      </c>
      <c r="F235" s="64"/>
      <c r="G235" s="99">
        <f aca="true" t="shared" si="13" ref="G235:H237">SUM(G236)</f>
        <v>3500</v>
      </c>
      <c r="H235" s="99">
        <f t="shared" si="13"/>
        <v>3500</v>
      </c>
    </row>
    <row r="236" spans="1:8" ht="15.75">
      <c r="A236" s="82" t="s">
        <v>34</v>
      </c>
      <c r="B236" s="64"/>
      <c r="C236" s="64" t="s">
        <v>180</v>
      </c>
      <c r="D236" s="64" t="s">
        <v>43</v>
      </c>
      <c r="E236" s="64" t="s">
        <v>355</v>
      </c>
      <c r="F236" s="64"/>
      <c r="G236" s="99">
        <f t="shared" si="13"/>
        <v>3500</v>
      </c>
      <c r="H236" s="99">
        <f t="shared" si="13"/>
        <v>3500</v>
      </c>
    </row>
    <row r="237" spans="1:8" ht="15.75">
      <c r="A237" s="82" t="s">
        <v>313</v>
      </c>
      <c r="B237" s="64"/>
      <c r="C237" s="64" t="s">
        <v>180</v>
      </c>
      <c r="D237" s="64" t="s">
        <v>43</v>
      </c>
      <c r="E237" s="64" t="s">
        <v>356</v>
      </c>
      <c r="F237" s="64"/>
      <c r="G237" s="99">
        <f t="shared" si="13"/>
        <v>3500</v>
      </c>
      <c r="H237" s="99">
        <f t="shared" si="13"/>
        <v>3500</v>
      </c>
    </row>
    <row r="238" spans="1:8" ht="31.5">
      <c r="A238" s="82" t="s">
        <v>51</v>
      </c>
      <c r="B238" s="64"/>
      <c r="C238" s="64" t="s">
        <v>180</v>
      </c>
      <c r="D238" s="64" t="s">
        <v>43</v>
      </c>
      <c r="E238" s="64" t="s">
        <v>356</v>
      </c>
      <c r="F238" s="64" t="s">
        <v>94</v>
      </c>
      <c r="G238" s="99">
        <v>3500</v>
      </c>
      <c r="H238" s="99">
        <v>3500</v>
      </c>
    </row>
    <row r="239" spans="1:8" ht="47.25">
      <c r="A239" s="82" t="s">
        <v>557</v>
      </c>
      <c r="B239" s="64"/>
      <c r="C239" s="64" t="s">
        <v>180</v>
      </c>
      <c r="D239" s="64" t="s">
        <v>43</v>
      </c>
      <c r="E239" s="64" t="s">
        <v>357</v>
      </c>
      <c r="F239" s="64"/>
      <c r="G239" s="99">
        <f aca="true" t="shared" si="14" ref="G239:H241">SUM(G240)</f>
        <v>1067</v>
      </c>
      <c r="H239" s="99">
        <f t="shared" si="14"/>
        <v>1067</v>
      </c>
    </row>
    <row r="240" spans="1:8" ht="15.75">
      <c r="A240" s="82" t="s">
        <v>34</v>
      </c>
      <c r="B240" s="64"/>
      <c r="C240" s="64" t="s">
        <v>180</v>
      </c>
      <c r="D240" s="64" t="s">
        <v>43</v>
      </c>
      <c r="E240" s="64" t="s">
        <v>358</v>
      </c>
      <c r="F240" s="64"/>
      <c r="G240" s="99">
        <f t="shared" si="14"/>
        <v>1067</v>
      </c>
      <c r="H240" s="99">
        <f t="shared" si="14"/>
        <v>1067</v>
      </c>
    </row>
    <row r="241" spans="1:8" ht="15.75">
      <c r="A241" s="82" t="s">
        <v>313</v>
      </c>
      <c r="B241" s="64"/>
      <c r="C241" s="64" t="s">
        <v>180</v>
      </c>
      <c r="D241" s="64" t="s">
        <v>43</v>
      </c>
      <c r="E241" s="64" t="s">
        <v>359</v>
      </c>
      <c r="F241" s="64"/>
      <c r="G241" s="99">
        <f t="shared" si="14"/>
        <v>1067</v>
      </c>
      <c r="H241" s="99">
        <f t="shared" si="14"/>
        <v>1067</v>
      </c>
    </row>
    <row r="242" spans="1:8" ht="29.25" customHeight="1">
      <c r="A242" s="82" t="s">
        <v>51</v>
      </c>
      <c r="B242" s="64"/>
      <c r="C242" s="64" t="s">
        <v>180</v>
      </c>
      <c r="D242" s="64" t="s">
        <v>43</v>
      </c>
      <c r="E242" s="64" t="s">
        <v>359</v>
      </c>
      <c r="F242" s="64" t="s">
        <v>94</v>
      </c>
      <c r="G242" s="99">
        <v>1067</v>
      </c>
      <c r="H242" s="99">
        <v>1067</v>
      </c>
    </row>
    <row r="243" spans="1:8" ht="31.5">
      <c r="A243" s="82" t="s">
        <v>279</v>
      </c>
      <c r="B243" s="64"/>
      <c r="C243" s="64" t="s">
        <v>180</v>
      </c>
      <c r="D243" s="64" t="s">
        <v>43</v>
      </c>
      <c r="E243" s="64" t="s">
        <v>280</v>
      </c>
      <c r="F243" s="64"/>
      <c r="G243" s="99">
        <f>SUM(G244,G247)</f>
        <v>209.4</v>
      </c>
      <c r="H243" s="99">
        <f>SUM(H244,H247)</f>
        <v>0</v>
      </c>
    </row>
    <row r="244" spans="1:8" ht="31.5" hidden="1">
      <c r="A244" s="82" t="s">
        <v>314</v>
      </c>
      <c r="B244" s="64"/>
      <c r="C244" s="64" t="s">
        <v>180</v>
      </c>
      <c r="D244" s="64" t="s">
        <v>43</v>
      </c>
      <c r="E244" s="64" t="s">
        <v>360</v>
      </c>
      <c r="F244" s="64"/>
      <c r="G244" s="99">
        <f>SUM(G245)</f>
        <v>0</v>
      </c>
      <c r="H244" s="99">
        <f>SUM(H245)</f>
        <v>0</v>
      </c>
    </row>
    <row r="245" spans="1:8" ht="31.5" hidden="1">
      <c r="A245" s="82" t="s">
        <v>315</v>
      </c>
      <c r="B245" s="64"/>
      <c r="C245" s="64" t="s">
        <v>180</v>
      </c>
      <c r="D245" s="64" t="s">
        <v>43</v>
      </c>
      <c r="E245" s="64" t="s">
        <v>361</v>
      </c>
      <c r="F245" s="64"/>
      <c r="G245" s="99">
        <f>SUM(G246)</f>
        <v>0</v>
      </c>
      <c r="H245" s="99">
        <f>SUM(H246)</f>
        <v>0</v>
      </c>
    </row>
    <row r="246" spans="1:8" ht="31.5" hidden="1">
      <c r="A246" s="82" t="s">
        <v>316</v>
      </c>
      <c r="B246" s="64"/>
      <c r="C246" s="64" t="s">
        <v>180</v>
      </c>
      <c r="D246" s="64" t="s">
        <v>43</v>
      </c>
      <c r="E246" s="64" t="s">
        <v>361</v>
      </c>
      <c r="F246" s="64" t="s">
        <v>285</v>
      </c>
      <c r="G246" s="99"/>
      <c r="H246" s="99"/>
    </row>
    <row r="247" spans="1:8" ht="31.5">
      <c r="A247" s="82" t="s">
        <v>317</v>
      </c>
      <c r="B247" s="64"/>
      <c r="C247" s="64" t="s">
        <v>180</v>
      </c>
      <c r="D247" s="64" t="s">
        <v>43</v>
      </c>
      <c r="E247" s="64" t="s">
        <v>362</v>
      </c>
      <c r="F247" s="64"/>
      <c r="G247" s="99">
        <f>SUM(G248)</f>
        <v>209.4</v>
      </c>
      <c r="H247" s="99">
        <f>SUM(H248)</f>
        <v>0</v>
      </c>
    </row>
    <row r="248" spans="1:8" ht="31.5">
      <c r="A248" s="82" t="s">
        <v>315</v>
      </c>
      <c r="B248" s="64"/>
      <c r="C248" s="64" t="s">
        <v>180</v>
      </c>
      <c r="D248" s="64" t="s">
        <v>43</v>
      </c>
      <c r="E248" s="64" t="s">
        <v>363</v>
      </c>
      <c r="F248" s="64"/>
      <c r="G248" s="99">
        <f>SUM(G249)</f>
        <v>209.4</v>
      </c>
      <c r="H248" s="99">
        <f>SUM(H249)</f>
        <v>0</v>
      </c>
    </row>
    <row r="249" spans="1:8" ht="31.5">
      <c r="A249" s="82" t="s">
        <v>316</v>
      </c>
      <c r="B249" s="64"/>
      <c r="C249" s="64" t="s">
        <v>180</v>
      </c>
      <c r="D249" s="64" t="s">
        <v>43</v>
      </c>
      <c r="E249" s="64" t="s">
        <v>363</v>
      </c>
      <c r="F249" s="64" t="s">
        <v>285</v>
      </c>
      <c r="G249" s="99">
        <v>209.4</v>
      </c>
      <c r="H249" s="99"/>
    </row>
    <row r="250" spans="1:8" ht="47.25" hidden="1">
      <c r="A250" s="82" t="s">
        <v>486</v>
      </c>
      <c r="B250" s="64"/>
      <c r="C250" s="64" t="s">
        <v>180</v>
      </c>
      <c r="D250" s="64" t="s">
        <v>43</v>
      </c>
      <c r="E250" s="64" t="s">
        <v>244</v>
      </c>
      <c r="F250" s="64"/>
      <c r="G250" s="99">
        <f aca="true" t="shared" si="15" ref="G250:H252">SUM(G251)</f>
        <v>0</v>
      </c>
      <c r="H250" s="99">
        <f t="shared" si="15"/>
        <v>0</v>
      </c>
    </row>
    <row r="251" spans="1:8" ht="47.25" hidden="1">
      <c r="A251" s="82" t="s">
        <v>245</v>
      </c>
      <c r="B251" s="64"/>
      <c r="C251" s="64" t="s">
        <v>180</v>
      </c>
      <c r="D251" s="64" t="s">
        <v>43</v>
      </c>
      <c r="E251" s="64" t="s">
        <v>246</v>
      </c>
      <c r="F251" s="64"/>
      <c r="G251" s="99">
        <f t="shared" si="15"/>
        <v>0</v>
      </c>
      <c r="H251" s="99">
        <f t="shared" si="15"/>
        <v>0</v>
      </c>
    </row>
    <row r="252" spans="1:8" ht="47.25" hidden="1">
      <c r="A252" s="82" t="s">
        <v>79</v>
      </c>
      <c r="B252" s="64"/>
      <c r="C252" s="64" t="s">
        <v>180</v>
      </c>
      <c r="D252" s="64" t="s">
        <v>43</v>
      </c>
      <c r="E252" s="64" t="s">
        <v>247</v>
      </c>
      <c r="F252" s="64"/>
      <c r="G252" s="99">
        <f t="shared" si="15"/>
        <v>0</v>
      </c>
      <c r="H252" s="99">
        <f t="shared" si="15"/>
        <v>0</v>
      </c>
    </row>
    <row r="253" spans="1:8" ht="55.5" customHeight="1" hidden="1">
      <c r="A253" s="82" t="s">
        <v>488</v>
      </c>
      <c r="B253" s="64"/>
      <c r="C253" s="64" t="s">
        <v>180</v>
      </c>
      <c r="D253" s="64" t="s">
        <v>43</v>
      </c>
      <c r="E253" s="64" t="s">
        <v>248</v>
      </c>
      <c r="F253" s="64"/>
      <c r="G253" s="99">
        <f>SUM(G254:G255)</f>
        <v>0</v>
      </c>
      <c r="H253" s="99">
        <f>SUM(H254:H255)</f>
        <v>0</v>
      </c>
    </row>
    <row r="254" spans="1:8" ht="0.75" customHeight="1" hidden="1">
      <c r="A254" s="82" t="s">
        <v>51</v>
      </c>
      <c r="B254" s="64"/>
      <c r="C254" s="64" t="s">
        <v>180</v>
      </c>
      <c r="D254" s="64" t="s">
        <v>43</v>
      </c>
      <c r="E254" s="64" t="s">
        <v>248</v>
      </c>
      <c r="F254" s="64" t="s">
        <v>94</v>
      </c>
      <c r="G254" s="99"/>
      <c r="H254" s="99"/>
    </row>
    <row r="255" spans="1:8" ht="31.5" hidden="1">
      <c r="A255" s="82" t="s">
        <v>316</v>
      </c>
      <c r="B255" s="64"/>
      <c r="C255" s="64" t="s">
        <v>180</v>
      </c>
      <c r="D255" s="64" t="s">
        <v>43</v>
      </c>
      <c r="E255" s="64" t="s">
        <v>248</v>
      </c>
      <c r="F255" s="64" t="s">
        <v>285</v>
      </c>
      <c r="G255" s="99"/>
      <c r="H255" s="99"/>
    </row>
    <row r="256" spans="1:8" ht="15.75">
      <c r="A256" s="82" t="s">
        <v>188</v>
      </c>
      <c r="B256" s="64"/>
      <c r="C256" s="64" t="s">
        <v>180</v>
      </c>
      <c r="D256" s="64" t="s">
        <v>53</v>
      </c>
      <c r="E256" s="64"/>
      <c r="F256" s="64"/>
      <c r="G256" s="99">
        <f>SUM(G261,G272,G276+G258)</f>
        <v>82870.5</v>
      </c>
      <c r="H256" s="99">
        <f>SUM(H261,H272,H276+H258)</f>
        <v>56830.799999999996</v>
      </c>
    </row>
    <row r="257" spans="1:8" ht="31.5">
      <c r="A257" s="83" t="s">
        <v>541</v>
      </c>
      <c r="B257" s="64"/>
      <c r="C257" s="64" t="s">
        <v>180</v>
      </c>
      <c r="D257" s="64" t="s">
        <v>53</v>
      </c>
      <c r="E257" s="64" t="s">
        <v>542</v>
      </c>
      <c r="F257" s="64"/>
      <c r="G257" s="99">
        <f aca="true" t="shared" si="16" ref="G257:H259">SUM(G258)</f>
        <v>8012.3</v>
      </c>
      <c r="H257" s="99">
        <f t="shared" si="16"/>
        <v>1972.6</v>
      </c>
    </row>
    <row r="258" spans="1:8" ht="15.75">
      <c r="A258" s="83" t="s">
        <v>690</v>
      </c>
      <c r="B258" s="64"/>
      <c r="C258" s="64" t="s">
        <v>180</v>
      </c>
      <c r="D258" s="64" t="s">
        <v>53</v>
      </c>
      <c r="E258" s="64" t="s">
        <v>691</v>
      </c>
      <c r="F258" s="64"/>
      <c r="G258" s="99">
        <f t="shared" si="16"/>
        <v>8012.3</v>
      </c>
      <c r="H258" s="99">
        <f t="shared" si="16"/>
        <v>1972.6</v>
      </c>
    </row>
    <row r="259" spans="1:8" ht="15.75">
      <c r="A259" s="82" t="s">
        <v>693</v>
      </c>
      <c r="B259" s="64"/>
      <c r="C259" s="64" t="s">
        <v>180</v>
      </c>
      <c r="D259" s="64" t="s">
        <v>53</v>
      </c>
      <c r="E259" s="64" t="s">
        <v>692</v>
      </c>
      <c r="F259" s="64"/>
      <c r="G259" s="99">
        <f t="shared" si="16"/>
        <v>8012.3</v>
      </c>
      <c r="H259" s="99">
        <f t="shared" si="16"/>
        <v>1972.6</v>
      </c>
    </row>
    <row r="260" spans="1:8" ht="31.5">
      <c r="A260" s="82" t="s">
        <v>51</v>
      </c>
      <c r="B260" s="64"/>
      <c r="C260" s="64" t="s">
        <v>180</v>
      </c>
      <c r="D260" s="64" t="s">
        <v>53</v>
      </c>
      <c r="E260" s="64" t="s">
        <v>692</v>
      </c>
      <c r="F260" s="64" t="s">
        <v>94</v>
      </c>
      <c r="G260" s="99">
        <v>8012.3</v>
      </c>
      <c r="H260" s="99">
        <v>1972.6</v>
      </c>
    </row>
    <row r="261" spans="1:8" ht="31.5">
      <c r="A261" s="164" t="s">
        <v>558</v>
      </c>
      <c r="B261" s="137"/>
      <c r="C261" s="64" t="s">
        <v>180</v>
      </c>
      <c r="D261" s="64" t="s">
        <v>53</v>
      </c>
      <c r="E261" s="64" t="s">
        <v>364</v>
      </c>
      <c r="F261" s="64"/>
      <c r="G261" s="99">
        <f>SUM(G262,G269)</f>
        <v>74358.2</v>
      </c>
      <c r="H261" s="99">
        <f>SUM(H262,H269)</f>
        <v>54358.2</v>
      </c>
    </row>
    <row r="262" spans="1:8" ht="15.75">
      <c r="A262" s="82" t="s">
        <v>34</v>
      </c>
      <c r="B262" s="64"/>
      <c r="C262" s="64" t="s">
        <v>180</v>
      </c>
      <c r="D262" s="64" t="s">
        <v>53</v>
      </c>
      <c r="E262" s="64" t="s">
        <v>365</v>
      </c>
      <c r="F262" s="64"/>
      <c r="G262" s="99">
        <f>SUM(G263,G265,G267)</f>
        <v>74358.2</v>
      </c>
      <c r="H262" s="99">
        <f>SUM(H263,H265,H267)</f>
        <v>54358.2</v>
      </c>
    </row>
    <row r="263" spans="1:8" ht="15.75">
      <c r="A263" s="82" t="s">
        <v>318</v>
      </c>
      <c r="B263" s="64"/>
      <c r="C263" s="64" t="s">
        <v>180</v>
      </c>
      <c r="D263" s="64" t="s">
        <v>53</v>
      </c>
      <c r="E263" s="64" t="s">
        <v>366</v>
      </c>
      <c r="F263" s="64"/>
      <c r="G263" s="99">
        <f>SUM(G264)</f>
        <v>50150</v>
      </c>
      <c r="H263" s="99">
        <f>SUM(H264)</f>
        <v>50150</v>
      </c>
    </row>
    <row r="264" spans="1:8" ht="27.75" customHeight="1">
      <c r="A264" s="82" t="s">
        <v>51</v>
      </c>
      <c r="B264" s="64"/>
      <c r="C264" s="64" t="s">
        <v>180</v>
      </c>
      <c r="D264" s="64" t="s">
        <v>53</v>
      </c>
      <c r="E264" s="64" t="s">
        <v>366</v>
      </c>
      <c r="F264" s="64" t="s">
        <v>94</v>
      </c>
      <c r="G264" s="99">
        <v>50150</v>
      </c>
      <c r="H264" s="99">
        <v>50150</v>
      </c>
    </row>
    <row r="265" spans="1:8" ht="15.75" hidden="1">
      <c r="A265" s="82" t="s">
        <v>319</v>
      </c>
      <c r="B265" s="64"/>
      <c r="C265" s="64" t="s">
        <v>180</v>
      </c>
      <c r="D265" s="64" t="s">
        <v>53</v>
      </c>
      <c r="E265" s="64" t="s">
        <v>367</v>
      </c>
      <c r="F265" s="64"/>
      <c r="G265" s="99">
        <f>SUM(G266)</f>
        <v>0</v>
      </c>
      <c r="H265" s="99">
        <f>SUM(H266)</f>
        <v>0</v>
      </c>
    </row>
    <row r="266" spans="1:8" ht="31.5" hidden="1">
      <c r="A266" s="82" t="s">
        <v>51</v>
      </c>
      <c r="B266" s="64"/>
      <c r="C266" s="64" t="s">
        <v>180</v>
      </c>
      <c r="D266" s="64" t="s">
        <v>53</v>
      </c>
      <c r="E266" s="64" t="s">
        <v>367</v>
      </c>
      <c r="F266" s="64" t="s">
        <v>94</v>
      </c>
      <c r="G266" s="99"/>
      <c r="H266" s="99"/>
    </row>
    <row r="267" spans="1:8" ht="15.75">
      <c r="A267" s="82" t="s">
        <v>320</v>
      </c>
      <c r="B267" s="64"/>
      <c r="C267" s="64" t="s">
        <v>180</v>
      </c>
      <c r="D267" s="64" t="s">
        <v>53</v>
      </c>
      <c r="E267" s="64" t="s">
        <v>368</v>
      </c>
      <c r="F267" s="64"/>
      <c r="G267" s="99">
        <f>SUM(G268)</f>
        <v>24208.2</v>
      </c>
      <c r="H267" s="99">
        <f>SUM(H268)</f>
        <v>4208.2</v>
      </c>
    </row>
    <row r="268" spans="1:8" ht="31.5">
      <c r="A268" s="82" t="s">
        <v>51</v>
      </c>
      <c r="B268" s="64"/>
      <c r="C268" s="64" t="s">
        <v>180</v>
      </c>
      <c r="D268" s="64" t="s">
        <v>53</v>
      </c>
      <c r="E268" s="64" t="s">
        <v>368</v>
      </c>
      <c r="F268" s="64" t="s">
        <v>94</v>
      </c>
      <c r="G268" s="99">
        <v>24208.2</v>
      </c>
      <c r="H268" s="99">
        <v>4208.2</v>
      </c>
    </row>
    <row r="269" spans="1:8" ht="47.25" hidden="1">
      <c r="A269" s="82" t="s">
        <v>25</v>
      </c>
      <c r="B269" s="64"/>
      <c r="C269" s="64" t="s">
        <v>180</v>
      </c>
      <c r="D269" s="64" t="s">
        <v>53</v>
      </c>
      <c r="E269" s="64" t="s">
        <v>369</v>
      </c>
      <c r="F269" s="64"/>
      <c r="G269" s="99">
        <f>SUM(G270)</f>
        <v>0</v>
      </c>
      <c r="H269" s="99">
        <f>SUM(H270)</f>
        <v>0</v>
      </c>
    </row>
    <row r="270" spans="1:8" ht="15.75" hidden="1">
      <c r="A270" s="82" t="s">
        <v>320</v>
      </c>
      <c r="B270" s="64"/>
      <c r="C270" s="64" t="s">
        <v>180</v>
      </c>
      <c r="D270" s="64" t="s">
        <v>53</v>
      </c>
      <c r="E270" s="64" t="s">
        <v>370</v>
      </c>
      <c r="F270" s="64"/>
      <c r="G270" s="99">
        <f>SUM(G271)</f>
        <v>0</v>
      </c>
      <c r="H270" s="99">
        <f>SUM(H271)</f>
        <v>0</v>
      </c>
    </row>
    <row r="271" spans="1:8" ht="31.5" hidden="1">
      <c r="A271" s="82" t="s">
        <v>259</v>
      </c>
      <c r="B271" s="64"/>
      <c r="C271" s="64" t="s">
        <v>180</v>
      </c>
      <c r="D271" s="64" t="s">
        <v>53</v>
      </c>
      <c r="E271" s="64" t="s">
        <v>370</v>
      </c>
      <c r="F271" s="64" t="s">
        <v>126</v>
      </c>
      <c r="G271" s="99"/>
      <c r="H271" s="99"/>
    </row>
    <row r="272" spans="1:8" ht="47.25">
      <c r="A272" s="82" t="s">
        <v>557</v>
      </c>
      <c r="B272" s="64"/>
      <c r="C272" s="64" t="s">
        <v>180</v>
      </c>
      <c r="D272" s="64" t="s">
        <v>53</v>
      </c>
      <c r="E272" s="64" t="s">
        <v>357</v>
      </c>
      <c r="F272" s="64"/>
      <c r="G272" s="99">
        <f aca="true" t="shared" si="17" ref="G272:H274">SUM(G273)</f>
        <v>500</v>
      </c>
      <c r="H272" s="99">
        <f t="shared" si="17"/>
        <v>500</v>
      </c>
    </row>
    <row r="273" spans="1:8" ht="15.75">
      <c r="A273" s="82" t="s">
        <v>34</v>
      </c>
      <c r="B273" s="64"/>
      <c r="C273" s="64" t="s">
        <v>180</v>
      </c>
      <c r="D273" s="64" t="s">
        <v>53</v>
      </c>
      <c r="E273" s="64" t="s">
        <v>358</v>
      </c>
      <c r="F273" s="64"/>
      <c r="G273" s="99">
        <f t="shared" si="17"/>
        <v>500</v>
      </c>
      <c r="H273" s="99">
        <f t="shared" si="17"/>
        <v>500</v>
      </c>
    </row>
    <row r="274" spans="1:8" ht="15.75">
      <c r="A274" s="82" t="s">
        <v>320</v>
      </c>
      <c r="B274" s="64"/>
      <c r="C274" s="64" t="s">
        <v>180</v>
      </c>
      <c r="D274" s="64" t="s">
        <v>53</v>
      </c>
      <c r="E274" s="64" t="s">
        <v>371</v>
      </c>
      <c r="F274" s="64"/>
      <c r="G274" s="99">
        <f t="shared" si="17"/>
        <v>500</v>
      </c>
      <c r="H274" s="99">
        <f t="shared" si="17"/>
        <v>500</v>
      </c>
    </row>
    <row r="275" spans="1:8" ht="27.75" customHeight="1">
      <c r="A275" s="82" t="s">
        <v>51</v>
      </c>
      <c r="B275" s="64"/>
      <c r="C275" s="64" t="s">
        <v>180</v>
      </c>
      <c r="D275" s="64" t="s">
        <v>53</v>
      </c>
      <c r="E275" s="64" t="s">
        <v>371</v>
      </c>
      <c r="F275" s="64" t="s">
        <v>94</v>
      </c>
      <c r="G275" s="99">
        <v>500</v>
      </c>
      <c r="H275" s="99">
        <v>500</v>
      </c>
    </row>
    <row r="276" spans="1:8" ht="15.75" hidden="1">
      <c r="A276" s="82" t="s">
        <v>321</v>
      </c>
      <c r="B276" s="64"/>
      <c r="C276" s="64" t="s">
        <v>180</v>
      </c>
      <c r="D276" s="64" t="s">
        <v>53</v>
      </c>
      <c r="E276" s="64" t="s">
        <v>208</v>
      </c>
      <c r="F276" s="64"/>
      <c r="G276" s="99">
        <f aca="true" t="shared" si="18" ref="G276:H278">SUM(G277)</f>
        <v>0</v>
      </c>
      <c r="H276" s="99">
        <f t="shared" si="18"/>
        <v>0</v>
      </c>
    </row>
    <row r="277" spans="1:8" ht="94.5" hidden="1">
      <c r="A277" s="164" t="s">
        <v>289</v>
      </c>
      <c r="B277" s="137"/>
      <c r="C277" s="64" t="s">
        <v>180</v>
      </c>
      <c r="D277" s="64" t="s">
        <v>53</v>
      </c>
      <c r="E277" s="64" t="s">
        <v>235</v>
      </c>
      <c r="F277" s="64"/>
      <c r="G277" s="99">
        <f t="shared" si="18"/>
        <v>0</v>
      </c>
      <c r="H277" s="99">
        <f t="shared" si="18"/>
        <v>0</v>
      </c>
    </row>
    <row r="278" spans="1:8" ht="63" hidden="1">
      <c r="A278" s="164" t="s">
        <v>373</v>
      </c>
      <c r="B278" s="137"/>
      <c r="C278" s="64" t="s">
        <v>180</v>
      </c>
      <c r="D278" s="64" t="s">
        <v>53</v>
      </c>
      <c r="E278" s="64" t="s">
        <v>372</v>
      </c>
      <c r="F278" s="64"/>
      <c r="G278" s="99">
        <f t="shared" si="18"/>
        <v>0</v>
      </c>
      <c r="H278" s="99">
        <f t="shared" si="18"/>
        <v>0</v>
      </c>
    </row>
    <row r="279" spans="1:8" ht="31.5" hidden="1">
      <c r="A279" s="82" t="s">
        <v>51</v>
      </c>
      <c r="B279" s="64"/>
      <c r="C279" s="64" t="s">
        <v>180</v>
      </c>
      <c r="D279" s="64" t="s">
        <v>53</v>
      </c>
      <c r="E279" s="64" t="s">
        <v>372</v>
      </c>
      <c r="F279" s="64" t="s">
        <v>94</v>
      </c>
      <c r="G279" s="99"/>
      <c r="H279" s="99"/>
    </row>
    <row r="280" spans="1:8" ht="21" customHeight="1">
      <c r="A280" s="82" t="s">
        <v>189</v>
      </c>
      <c r="B280" s="64"/>
      <c r="C280" s="81" t="s">
        <v>180</v>
      </c>
      <c r="D280" s="81" t="s">
        <v>180</v>
      </c>
      <c r="E280" s="81"/>
      <c r="F280" s="81"/>
      <c r="G280" s="90">
        <f>SUM(G288)+G291+G296+G281+G285</f>
        <v>17148</v>
      </c>
      <c r="H280" s="90">
        <f>SUM(H288)+H291+H296+H281+H285</f>
        <v>21612.2</v>
      </c>
    </row>
    <row r="281" spans="1:8" ht="49.5" customHeight="1">
      <c r="A281" s="83" t="s">
        <v>532</v>
      </c>
      <c r="B281" s="64"/>
      <c r="C281" s="81" t="s">
        <v>180</v>
      </c>
      <c r="D281" s="81" t="s">
        <v>180</v>
      </c>
      <c r="E281" s="81" t="s">
        <v>528</v>
      </c>
      <c r="F281" s="81"/>
      <c r="G281" s="90">
        <f aca="true" t="shared" si="19" ref="G281:H283">SUM(G282)</f>
        <v>17000</v>
      </c>
      <c r="H281" s="90">
        <f t="shared" si="19"/>
        <v>17000</v>
      </c>
    </row>
    <row r="282" spans="1:8" ht="37.5" customHeight="1">
      <c r="A282" s="80" t="s">
        <v>317</v>
      </c>
      <c r="B282" s="64"/>
      <c r="C282" s="81" t="s">
        <v>180</v>
      </c>
      <c r="D282" s="81" t="s">
        <v>180</v>
      </c>
      <c r="E282" s="81" t="s">
        <v>533</v>
      </c>
      <c r="F282" s="81"/>
      <c r="G282" s="90">
        <f>SUM(G283)</f>
        <v>17000</v>
      </c>
      <c r="H282" s="90">
        <f>SUM(H283)</f>
        <v>17000</v>
      </c>
    </row>
    <row r="283" spans="1:8" ht="21" customHeight="1">
      <c r="A283" s="82" t="s">
        <v>534</v>
      </c>
      <c r="B283" s="64"/>
      <c r="C283" s="81" t="s">
        <v>180</v>
      </c>
      <c r="D283" s="81" t="s">
        <v>180</v>
      </c>
      <c r="E283" s="87" t="s">
        <v>689</v>
      </c>
      <c r="F283" s="81"/>
      <c r="G283" s="90">
        <f t="shared" si="19"/>
        <v>17000</v>
      </c>
      <c r="H283" s="90">
        <f t="shared" si="19"/>
        <v>17000</v>
      </c>
    </row>
    <row r="284" spans="1:8" ht="38.25" customHeight="1">
      <c r="A284" s="82" t="s">
        <v>316</v>
      </c>
      <c r="B284" s="64"/>
      <c r="C284" s="81" t="s">
        <v>180</v>
      </c>
      <c r="D284" s="81" t="s">
        <v>180</v>
      </c>
      <c r="E284" s="87" t="s">
        <v>689</v>
      </c>
      <c r="F284" s="81" t="s">
        <v>285</v>
      </c>
      <c r="G284" s="90">
        <v>17000</v>
      </c>
      <c r="H284" s="90">
        <v>17000</v>
      </c>
    </row>
    <row r="285" spans="1:8" ht="38.25" customHeight="1">
      <c r="A285" s="83" t="s">
        <v>541</v>
      </c>
      <c r="B285" s="155"/>
      <c r="C285" s="95" t="s">
        <v>180</v>
      </c>
      <c r="D285" s="95" t="s">
        <v>180</v>
      </c>
      <c r="E285" s="95" t="s">
        <v>542</v>
      </c>
      <c r="F285" s="95"/>
      <c r="G285" s="90">
        <f>SUM(G286)</f>
        <v>0</v>
      </c>
      <c r="H285" s="90">
        <f>SUM(H286)</f>
        <v>4464.2</v>
      </c>
    </row>
    <row r="286" spans="1:8" ht="38.25" customHeight="1">
      <c r="A286" s="83" t="s">
        <v>543</v>
      </c>
      <c r="B286" s="155"/>
      <c r="C286" s="95" t="s">
        <v>180</v>
      </c>
      <c r="D286" s="95" t="s">
        <v>180</v>
      </c>
      <c r="E286" s="95" t="s">
        <v>694</v>
      </c>
      <c r="F286" s="95"/>
      <c r="G286" s="90">
        <f>SUM(G287)</f>
        <v>0</v>
      </c>
      <c r="H286" s="90">
        <f>SUM(H287)</f>
        <v>4464.2</v>
      </c>
    </row>
    <row r="287" spans="1:8" ht="38.25" customHeight="1">
      <c r="A287" s="83" t="s">
        <v>51</v>
      </c>
      <c r="B287" s="155"/>
      <c r="C287" s="95" t="s">
        <v>180</v>
      </c>
      <c r="D287" s="95" t="s">
        <v>180</v>
      </c>
      <c r="E287" s="95" t="s">
        <v>694</v>
      </c>
      <c r="F287" s="95" t="s">
        <v>94</v>
      </c>
      <c r="G287" s="90"/>
      <c r="H287" s="90">
        <v>4464.2</v>
      </c>
    </row>
    <row r="288" spans="1:8" ht="31.5" hidden="1">
      <c r="A288" s="82" t="s">
        <v>312</v>
      </c>
      <c r="B288" s="64"/>
      <c r="C288" s="81" t="s">
        <v>180</v>
      </c>
      <c r="D288" s="81" t="s">
        <v>180</v>
      </c>
      <c r="E288" s="81" t="s">
        <v>351</v>
      </c>
      <c r="F288" s="81"/>
      <c r="G288" s="90">
        <f>SUM(G289)</f>
        <v>0</v>
      </c>
      <c r="H288" s="90">
        <f>SUM(H289)</f>
        <v>0</v>
      </c>
    </row>
    <row r="289" spans="1:8" ht="31.5" hidden="1">
      <c r="A289" s="82" t="s">
        <v>315</v>
      </c>
      <c r="B289" s="64"/>
      <c r="C289" s="81" t="s">
        <v>180</v>
      </c>
      <c r="D289" s="81" t="s">
        <v>180</v>
      </c>
      <c r="E289" s="81" t="s">
        <v>374</v>
      </c>
      <c r="F289" s="81"/>
      <c r="G289" s="90">
        <f>SUM(G290)</f>
        <v>0</v>
      </c>
      <c r="H289" s="90">
        <f>SUM(H290)</f>
        <v>0</v>
      </c>
    </row>
    <row r="290" spans="1:8" ht="31.5" hidden="1">
      <c r="A290" s="82" t="s">
        <v>316</v>
      </c>
      <c r="B290" s="64"/>
      <c r="C290" s="81" t="s">
        <v>180</v>
      </c>
      <c r="D290" s="81" t="s">
        <v>180</v>
      </c>
      <c r="E290" s="81" t="s">
        <v>374</v>
      </c>
      <c r="F290" s="81" t="s">
        <v>285</v>
      </c>
      <c r="G290" s="90"/>
      <c r="H290" s="90"/>
    </row>
    <row r="291" spans="1:8" ht="31.5" hidden="1">
      <c r="A291" s="82" t="s">
        <v>270</v>
      </c>
      <c r="B291" s="64"/>
      <c r="C291" s="81" t="s">
        <v>180</v>
      </c>
      <c r="D291" s="81" t="s">
        <v>180</v>
      </c>
      <c r="E291" s="81" t="s">
        <v>271</v>
      </c>
      <c r="F291" s="81"/>
      <c r="G291" s="90">
        <f aca="true" t="shared" si="20" ref="G291:H293">SUM(G292)</f>
        <v>0</v>
      </c>
      <c r="H291" s="90">
        <f t="shared" si="20"/>
        <v>0</v>
      </c>
    </row>
    <row r="292" spans="1:8" ht="31.5" hidden="1">
      <c r="A292" s="82" t="s">
        <v>433</v>
      </c>
      <c r="B292" s="64"/>
      <c r="C292" s="81" t="s">
        <v>180</v>
      </c>
      <c r="D292" s="81" t="s">
        <v>180</v>
      </c>
      <c r="E292" s="81" t="s">
        <v>274</v>
      </c>
      <c r="F292" s="81"/>
      <c r="G292" s="90">
        <f t="shared" si="20"/>
        <v>0</v>
      </c>
      <c r="H292" s="90">
        <f t="shared" si="20"/>
        <v>0</v>
      </c>
    </row>
    <row r="293" spans="1:8" ht="31.5" hidden="1">
      <c r="A293" s="82" t="s">
        <v>434</v>
      </c>
      <c r="B293" s="64"/>
      <c r="C293" s="81" t="s">
        <v>180</v>
      </c>
      <c r="D293" s="81" t="s">
        <v>180</v>
      </c>
      <c r="E293" s="81" t="s">
        <v>435</v>
      </c>
      <c r="F293" s="81"/>
      <c r="G293" s="90">
        <f t="shared" si="20"/>
        <v>0</v>
      </c>
      <c r="H293" s="90">
        <f t="shared" si="20"/>
        <v>0</v>
      </c>
    </row>
    <row r="294" spans="1:8" ht="27.75" customHeight="1" hidden="1">
      <c r="A294" s="82" t="s">
        <v>316</v>
      </c>
      <c r="B294" s="64"/>
      <c r="C294" s="81" t="s">
        <v>180</v>
      </c>
      <c r="D294" s="81" t="s">
        <v>180</v>
      </c>
      <c r="E294" s="81" t="s">
        <v>435</v>
      </c>
      <c r="F294" s="81" t="s">
        <v>285</v>
      </c>
      <c r="G294" s="90"/>
      <c r="H294" s="90"/>
    </row>
    <row r="295" spans="1:8" ht="27.75" customHeight="1">
      <c r="A295" s="77" t="s">
        <v>668</v>
      </c>
      <c r="B295" s="64"/>
      <c r="C295" s="81" t="s">
        <v>180</v>
      </c>
      <c r="D295" s="81" t="s">
        <v>180</v>
      </c>
      <c r="E295" s="87" t="s">
        <v>208</v>
      </c>
      <c r="F295" s="81"/>
      <c r="G295" s="90">
        <f>SUM(G296)</f>
        <v>148</v>
      </c>
      <c r="H295" s="90">
        <f>SUM(H296)</f>
        <v>148</v>
      </c>
    </row>
    <row r="296" spans="1:8" ht="47.25">
      <c r="A296" s="77" t="s">
        <v>423</v>
      </c>
      <c r="B296" s="81"/>
      <c r="C296" s="81" t="s">
        <v>180</v>
      </c>
      <c r="D296" s="81" t="s">
        <v>180</v>
      </c>
      <c r="E296" s="87" t="s">
        <v>674</v>
      </c>
      <c r="F296" s="84"/>
      <c r="G296" s="90">
        <f>SUM(G297:G298)</f>
        <v>148</v>
      </c>
      <c r="H296" s="90">
        <f>SUM(H297:H298)</f>
        <v>148</v>
      </c>
    </row>
    <row r="297" spans="1:8" ht="63">
      <c r="A297" s="82" t="s">
        <v>50</v>
      </c>
      <c r="B297" s="81"/>
      <c r="C297" s="81" t="s">
        <v>180</v>
      </c>
      <c r="D297" s="81" t="s">
        <v>180</v>
      </c>
      <c r="E297" s="87" t="s">
        <v>674</v>
      </c>
      <c r="F297" s="87" t="s">
        <v>92</v>
      </c>
      <c r="G297" s="90">
        <v>148</v>
      </c>
      <c r="H297" s="90">
        <v>148</v>
      </c>
    </row>
    <row r="298" spans="1:8" ht="31.5" hidden="1">
      <c r="A298" s="77" t="s">
        <v>51</v>
      </c>
      <c r="B298" s="81"/>
      <c r="C298" s="81" t="s">
        <v>180</v>
      </c>
      <c r="D298" s="81" t="s">
        <v>180</v>
      </c>
      <c r="E298" s="87" t="s">
        <v>424</v>
      </c>
      <c r="F298" s="87" t="s">
        <v>94</v>
      </c>
      <c r="G298" s="90"/>
      <c r="H298" s="90"/>
    </row>
    <row r="299" spans="1:8" ht="15.75">
      <c r="A299" s="77" t="s">
        <v>275</v>
      </c>
      <c r="B299" s="133"/>
      <c r="C299" s="87" t="s">
        <v>77</v>
      </c>
      <c r="D299" s="84"/>
      <c r="E299" s="84"/>
      <c r="F299" s="84"/>
      <c r="G299" s="90">
        <f>SUM(G300+G306)</f>
        <v>5133.5</v>
      </c>
      <c r="H299" s="90">
        <f>SUM(H300+H306)</f>
        <v>5133.5</v>
      </c>
    </row>
    <row r="300" spans="1:8" ht="31.5">
      <c r="A300" s="77" t="s">
        <v>276</v>
      </c>
      <c r="B300" s="133"/>
      <c r="C300" s="87" t="s">
        <v>77</v>
      </c>
      <c r="D300" s="87" t="s">
        <v>53</v>
      </c>
      <c r="E300" s="84"/>
      <c r="F300" s="84"/>
      <c r="G300" s="90">
        <f>SUM(G301)</f>
        <v>5133.5</v>
      </c>
      <c r="H300" s="90">
        <f>SUM(H301)</f>
        <v>5133.5</v>
      </c>
    </row>
    <row r="301" spans="1:8" ht="31.5">
      <c r="A301" s="77" t="s">
        <v>559</v>
      </c>
      <c r="B301" s="133"/>
      <c r="C301" s="87" t="s">
        <v>77</v>
      </c>
      <c r="D301" s="87" t="s">
        <v>53</v>
      </c>
      <c r="E301" s="84" t="s">
        <v>277</v>
      </c>
      <c r="F301" s="84"/>
      <c r="G301" s="90">
        <f>SUM(G302)</f>
        <v>5133.5</v>
      </c>
      <c r="H301" s="90">
        <f>SUM(H302)</f>
        <v>5133.5</v>
      </c>
    </row>
    <row r="302" spans="1:8" ht="31.5">
      <c r="A302" s="77" t="s">
        <v>44</v>
      </c>
      <c r="B302" s="133"/>
      <c r="C302" s="87" t="s">
        <v>77</v>
      </c>
      <c r="D302" s="87" t="s">
        <v>53</v>
      </c>
      <c r="E302" s="84" t="s">
        <v>278</v>
      </c>
      <c r="F302" s="84"/>
      <c r="G302" s="90">
        <f>SUM(G303:G305)</f>
        <v>5133.5</v>
      </c>
      <c r="H302" s="90">
        <f>SUM(H303:H305)</f>
        <v>5133.5</v>
      </c>
    </row>
    <row r="303" spans="1:8" ht="63">
      <c r="A303" s="82" t="s">
        <v>50</v>
      </c>
      <c r="B303" s="133"/>
      <c r="C303" s="87" t="s">
        <v>77</v>
      </c>
      <c r="D303" s="87" t="s">
        <v>53</v>
      </c>
      <c r="E303" s="84" t="s">
        <v>278</v>
      </c>
      <c r="F303" s="87" t="s">
        <v>92</v>
      </c>
      <c r="G303" s="90">
        <v>4750.2</v>
      </c>
      <c r="H303" s="90">
        <v>4750.2</v>
      </c>
    </row>
    <row r="304" spans="1:8" ht="31.5">
      <c r="A304" s="77" t="s">
        <v>51</v>
      </c>
      <c r="B304" s="133"/>
      <c r="C304" s="87" t="s">
        <v>77</v>
      </c>
      <c r="D304" s="87" t="s">
        <v>53</v>
      </c>
      <c r="E304" s="84" t="s">
        <v>278</v>
      </c>
      <c r="F304" s="87" t="s">
        <v>94</v>
      </c>
      <c r="G304" s="90">
        <v>329.3</v>
      </c>
      <c r="H304" s="90">
        <v>329.3</v>
      </c>
    </row>
    <row r="305" spans="1:8" ht="15.75">
      <c r="A305" s="77" t="s">
        <v>21</v>
      </c>
      <c r="B305" s="133"/>
      <c r="C305" s="87" t="s">
        <v>77</v>
      </c>
      <c r="D305" s="87" t="s">
        <v>53</v>
      </c>
      <c r="E305" s="84" t="s">
        <v>278</v>
      </c>
      <c r="F305" s="87" t="s">
        <v>99</v>
      </c>
      <c r="G305" s="90">
        <v>54</v>
      </c>
      <c r="H305" s="90">
        <v>54</v>
      </c>
    </row>
    <row r="306" spans="1:8" ht="15.75" hidden="1">
      <c r="A306" s="77" t="s">
        <v>190</v>
      </c>
      <c r="B306" s="133"/>
      <c r="C306" s="87" t="s">
        <v>77</v>
      </c>
      <c r="D306" s="87" t="s">
        <v>180</v>
      </c>
      <c r="E306" s="84"/>
      <c r="F306" s="84"/>
      <c r="G306" s="90">
        <f>SUM(G307)</f>
        <v>0</v>
      </c>
      <c r="H306" s="90">
        <f>SUM(H307)</f>
        <v>0</v>
      </c>
    </row>
    <row r="307" spans="1:8" ht="31.5" hidden="1">
      <c r="A307" s="77" t="s">
        <v>559</v>
      </c>
      <c r="B307" s="133"/>
      <c r="C307" s="87" t="s">
        <v>77</v>
      </c>
      <c r="D307" s="87" t="s">
        <v>180</v>
      </c>
      <c r="E307" s="84" t="s">
        <v>277</v>
      </c>
      <c r="F307" s="84"/>
      <c r="G307" s="90">
        <f>SUM(G308)</f>
        <v>0</v>
      </c>
      <c r="H307" s="90">
        <f>SUM(H308)</f>
        <v>0</v>
      </c>
    </row>
    <row r="308" spans="1:8" ht="15.75" hidden="1">
      <c r="A308" s="77" t="s">
        <v>34</v>
      </c>
      <c r="B308" s="133"/>
      <c r="C308" s="87" t="s">
        <v>77</v>
      </c>
      <c r="D308" s="87" t="s">
        <v>180</v>
      </c>
      <c r="E308" s="84" t="s">
        <v>287</v>
      </c>
      <c r="F308" s="84"/>
      <c r="G308" s="90">
        <f>SUM(G309)+G311</f>
        <v>0</v>
      </c>
      <c r="H308" s="90">
        <f>SUM(H309)+H311</f>
        <v>0</v>
      </c>
    </row>
    <row r="309" spans="1:8" ht="47.25" hidden="1">
      <c r="A309" s="77" t="s">
        <v>322</v>
      </c>
      <c r="B309" s="133"/>
      <c r="C309" s="87" t="s">
        <v>77</v>
      </c>
      <c r="D309" s="87" t="s">
        <v>180</v>
      </c>
      <c r="E309" s="84" t="s">
        <v>323</v>
      </c>
      <c r="F309" s="84"/>
      <c r="G309" s="90">
        <f>SUM(G310)</f>
        <v>0</v>
      </c>
      <c r="H309" s="90">
        <f>SUM(H310)</f>
        <v>0</v>
      </c>
    </row>
    <row r="310" spans="1:8" ht="15.75" hidden="1">
      <c r="A310" s="77" t="s">
        <v>93</v>
      </c>
      <c r="B310" s="133"/>
      <c r="C310" s="87" t="s">
        <v>77</v>
      </c>
      <c r="D310" s="87" t="s">
        <v>180</v>
      </c>
      <c r="E310" s="84" t="s">
        <v>323</v>
      </c>
      <c r="F310" s="87" t="s">
        <v>94</v>
      </c>
      <c r="G310" s="90"/>
      <c r="H310" s="90"/>
    </row>
    <row r="311" spans="1:8" ht="47.25" hidden="1">
      <c r="A311" s="77" t="s">
        <v>322</v>
      </c>
      <c r="B311" s="133"/>
      <c r="C311" s="87" t="s">
        <v>77</v>
      </c>
      <c r="D311" s="87" t="s">
        <v>180</v>
      </c>
      <c r="E311" s="84" t="s">
        <v>323</v>
      </c>
      <c r="F311" s="84"/>
      <c r="G311" s="90">
        <f>SUM(G312:G313)</f>
        <v>0</v>
      </c>
      <c r="H311" s="90">
        <f>SUM(H312:H313)</f>
        <v>0</v>
      </c>
    </row>
    <row r="312" spans="1:8" ht="63" hidden="1">
      <c r="A312" s="82" t="s">
        <v>50</v>
      </c>
      <c r="B312" s="133"/>
      <c r="C312" s="87" t="s">
        <v>77</v>
      </c>
      <c r="D312" s="87" t="s">
        <v>180</v>
      </c>
      <c r="E312" s="84" t="s">
        <v>323</v>
      </c>
      <c r="F312" s="84">
        <v>100</v>
      </c>
      <c r="G312" s="90"/>
      <c r="H312" s="90"/>
    </row>
    <row r="313" spans="1:8" ht="31.5" hidden="1">
      <c r="A313" s="77" t="s">
        <v>51</v>
      </c>
      <c r="B313" s="133"/>
      <c r="C313" s="87" t="s">
        <v>77</v>
      </c>
      <c r="D313" s="87" t="s">
        <v>180</v>
      </c>
      <c r="E313" s="84" t="s">
        <v>323</v>
      </c>
      <c r="F313" s="87" t="s">
        <v>94</v>
      </c>
      <c r="G313" s="90"/>
      <c r="H313" s="90"/>
    </row>
    <row r="314" spans="1:8" ht="15.75" hidden="1">
      <c r="A314" s="82" t="s">
        <v>116</v>
      </c>
      <c r="B314" s="64"/>
      <c r="C314" s="81" t="s">
        <v>117</v>
      </c>
      <c r="D314" s="81" t="s">
        <v>31</v>
      </c>
      <c r="E314" s="81"/>
      <c r="F314" s="81"/>
      <c r="G314" s="90">
        <f aca="true" t="shared" si="21" ref="G314:H317">SUM(G315)</f>
        <v>0</v>
      </c>
      <c r="H314" s="90">
        <f t="shared" si="21"/>
        <v>0</v>
      </c>
    </row>
    <row r="315" spans="1:8" ht="15.75" hidden="1">
      <c r="A315" s="82" t="s">
        <v>194</v>
      </c>
      <c r="B315" s="64"/>
      <c r="C315" s="81" t="s">
        <v>117</v>
      </c>
      <c r="D315" s="81" t="s">
        <v>184</v>
      </c>
      <c r="E315" s="81"/>
      <c r="F315" s="81"/>
      <c r="G315" s="90">
        <f t="shared" si="21"/>
        <v>0</v>
      </c>
      <c r="H315" s="90">
        <f t="shared" si="21"/>
        <v>0</v>
      </c>
    </row>
    <row r="316" spans="1:8" ht="31.5" hidden="1">
      <c r="A316" s="82" t="s">
        <v>312</v>
      </c>
      <c r="B316" s="64"/>
      <c r="C316" s="81" t="s">
        <v>117</v>
      </c>
      <c r="D316" s="81" t="s">
        <v>184</v>
      </c>
      <c r="E316" s="81" t="s">
        <v>351</v>
      </c>
      <c r="F316" s="81"/>
      <c r="G316" s="90">
        <f t="shared" si="21"/>
        <v>0</v>
      </c>
      <c r="H316" s="90">
        <f t="shared" si="21"/>
        <v>0</v>
      </c>
    </row>
    <row r="317" spans="1:8" ht="31.5" hidden="1">
      <c r="A317" s="82" t="s">
        <v>315</v>
      </c>
      <c r="B317" s="64"/>
      <c r="C317" s="81" t="s">
        <v>117</v>
      </c>
      <c r="D317" s="81" t="s">
        <v>184</v>
      </c>
      <c r="E317" s="81" t="s">
        <v>374</v>
      </c>
      <c r="F317" s="81"/>
      <c r="G317" s="90">
        <f t="shared" si="21"/>
        <v>0</v>
      </c>
      <c r="H317" s="90">
        <f t="shared" si="21"/>
        <v>0</v>
      </c>
    </row>
    <row r="318" spans="1:8" ht="31.5" hidden="1">
      <c r="A318" s="82" t="s">
        <v>316</v>
      </c>
      <c r="B318" s="64"/>
      <c r="C318" s="81" t="s">
        <v>117</v>
      </c>
      <c r="D318" s="81" t="s">
        <v>184</v>
      </c>
      <c r="E318" s="81" t="s">
        <v>374</v>
      </c>
      <c r="F318" s="81" t="s">
        <v>285</v>
      </c>
      <c r="G318" s="90"/>
      <c r="H318" s="90"/>
    </row>
    <row r="319" spans="1:8" ht="15.75">
      <c r="A319" s="77" t="s">
        <v>29</v>
      </c>
      <c r="B319" s="133"/>
      <c r="C319" s="87" t="s">
        <v>30</v>
      </c>
      <c r="D319" s="87"/>
      <c r="E319" s="84"/>
      <c r="F319" s="84"/>
      <c r="G319" s="90">
        <f>SUM(G320+G325)+G337</f>
        <v>76112.5</v>
      </c>
      <c r="H319" s="90">
        <f>SUM(H320+H325)+H337</f>
        <v>76092.5</v>
      </c>
    </row>
    <row r="320" spans="1:8" ht="15.75">
      <c r="A320" s="77" t="s">
        <v>52</v>
      </c>
      <c r="B320" s="133"/>
      <c r="C320" s="87" t="s">
        <v>30</v>
      </c>
      <c r="D320" s="87" t="s">
        <v>53</v>
      </c>
      <c r="E320" s="84"/>
      <c r="F320" s="84"/>
      <c r="G320" s="90">
        <f>SUM(G324)</f>
        <v>500</v>
      </c>
      <c r="H320" s="90">
        <f>SUM(H324)</f>
        <v>500</v>
      </c>
    </row>
    <row r="321" spans="1:8" ht="31.5">
      <c r="A321" s="77" t="s">
        <v>618</v>
      </c>
      <c r="B321" s="133"/>
      <c r="C321" s="87" t="s">
        <v>30</v>
      </c>
      <c r="D321" s="87" t="s">
        <v>53</v>
      </c>
      <c r="E321" s="84" t="s">
        <v>280</v>
      </c>
      <c r="F321" s="84"/>
      <c r="G321" s="90">
        <f aca="true" t="shared" si="22" ref="G321:H323">SUM(G322)</f>
        <v>500</v>
      </c>
      <c r="H321" s="90">
        <f t="shared" si="22"/>
        <v>500</v>
      </c>
    </row>
    <row r="322" spans="1:8" ht="31.5">
      <c r="A322" s="77" t="s">
        <v>291</v>
      </c>
      <c r="B322" s="133"/>
      <c r="C322" s="87" t="s">
        <v>30</v>
      </c>
      <c r="D322" s="87" t="s">
        <v>53</v>
      </c>
      <c r="E322" s="84" t="s">
        <v>281</v>
      </c>
      <c r="F322" s="84"/>
      <c r="G322" s="90">
        <f t="shared" si="22"/>
        <v>500</v>
      </c>
      <c r="H322" s="90">
        <f t="shared" si="22"/>
        <v>500</v>
      </c>
    </row>
    <row r="323" spans="1:8" ht="63">
      <c r="A323" s="60" t="s">
        <v>538</v>
      </c>
      <c r="B323" s="133"/>
      <c r="C323" s="87" t="s">
        <v>30</v>
      </c>
      <c r="D323" s="87" t="s">
        <v>53</v>
      </c>
      <c r="E323" s="84" t="s">
        <v>678</v>
      </c>
      <c r="F323" s="84"/>
      <c r="G323" s="90">
        <f t="shared" si="22"/>
        <v>500</v>
      </c>
      <c r="H323" s="90">
        <f t="shared" si="22"/>
        <v>500</v>
      </c>
    </row>
    <row r="324" spans="1:8" ht="15.75">
      <c r="A324" s="77" t="s">
        <v>41</v>
      </c>
      <c r="B324" s="133"/>
      <c r="C324" s="87" t="s">
        <v>30</v>
      </c>
      <c r="D324" s="87" t="s">
        <v>53</v>
      </c>
      <c r="E324" s="84" t="s">
        <v>678</v>
      </c>
      <c r="F324" s="84">
        <v>300</v>
      </c>
      <c r="G324" s="90">
        <v>500</v>
      </c>
      <c r="H324" s="90">
        <v>500</v>
      </c>
    </row>
    <row r="325" spans="1:8" ht="15.75">
      <c r="A325" s="77" t="s">
        <v>200</v>
      </c>
      <c r="B325" s="133"/>
      <c r="C325" s="87" t="s">
        <v>30</v>
      </c>
      <c r="D325" s="87" t="s">
        <v>12</v>
      </c>
      <c r="E325" s="87"/>
      <c r="F325" s="87"/>
      <c r="G325" s="90">
        <f>SUM(G326)+G331</f>
        <v>50370.5</v>
      </c>
      <c r="H325" s="90">
        <f>SUM(H326)+H331</f>
        <v>50370.5</v>
      </c>
    </row>
    <row r="326" spans="1:8" ht="47.25" hidden="1">
      <c r="A326" s="77" t="s">
        <v>507</v>
      </c>
      <c r="B326" s="133"/>
      <c r="C326" s="87" t="s">
        <v>30</v>
      </c>
      <c r="D326" s="87" t="s">
        <v>12</v>
      </c>
      <c r="E326" s="87" t="s">
        <v>428</v>
      </c>
      <c r="F326" s="87"/>
      <c r="G326" s="90">
        <f aca="true" t="shared" si="23" ref="G326:H329">SUM(G327)</f>
        <v>0</v>
      </c>
      <c r="H326" s="90">
        <f t="shared" si="23"/>
        <v>0</v>
      </c>
    </row>
    <row r="327" spans="1:8" ht="15.75" hidden="1">
      <c r="A327" s="77" t="s">
        <v>484</v>
      </c>
      <c r="B327" s="133"/>
      <c r="C327" s="87" t="s">
        <v>30</v>
      </c>
      <c r="D327" s="87" t="s">
        <v>12</v>
      </c>
      <c r="E327" s="87" t="s">
        <v>429</v>
      </c>
      <c r="F327" s="87"/>
      <c r="G327" s="90">
        <f t="shared" si="23"/>
        <v>0</v>
      </c>
      <c r="H327" s="90">
        <f t="shared" si="23"/>
        <v>0</v>
      </c>
    </row>
    <row r="328" spans="1:8" ht="94.5" hidden="1">
      <c r="A328" s="77" t="s">
        <v>289</v>
      </c>
      <c r="B328" s="64"/>
      <c r="C328" s="87" t="s">
        <v>30</v>
      </c>
      <c r="D328" s="87" t="s">
        <v>12</v>
      </c>
      <c r="E328" s="87" t="s">
        <v>430</v>
      </c>
      <c r="F328" s="87"/>
      <c r="G328" s="90">
        <f t="shared" si="23"/>
        <v>0</v>
      </c>
      <c r="H328" s="90">
        <f t="shared" si="23"/>
        <v>0</v>
      </c>
    </row>
    <row r="329" spans="1:8" ht="31.5" hidden="1">
      <c r="A329" s="77" t="s">
        <v>426</v>
      </c>
      <c r="B329" s="133"/>
      <c r="C329" s="87" t="s">
        <v>30</v>
      </c>
      <c r="D329" s="87" t="s">
        <v>12</v>
      </c>
      <c r="E329" s="87" t="s">
        <v>431</v>
      </c>
      <c r="F329" s="87"/>
      <c r="G329" s="90">
        <f t="shared" si="23"/>
        <v>0</v>
      </c>
      <c r="H329" s="90">
        <f t="shared" si="23"/>
        <v>0</v>
      </c>
    </row>
    <row r="330" spans="1:8" ht="31.5" hidden="1">
      <c r="A330" s="77" t="s">
        <v>284</v>
      </c>
      <c r="B330" s="133"/>
      <c r="C330" s="87" t="s">
        <v>30</v>
      </c>
      <c r="D330" s="87" t="s">
        <v>12</v>
      </c>
      <c r="E330" s="87" t="s">
        <v>431</v>
      </c>
      <c r="F330" s="87" t="s">
        <v>285</v>
      </c>
      <c r="G330" s="90"/>
      <c r="H330" s="90"/>
    </row>
    <row r="331" spans="1:8" ht="31.5">
      <c r="A331" s="77" t="s">
        <v>560</v>
      </c>
      <c r="B331" s="133"/>
      <c r="C331" s="87" t="s">
        <v>30</v>
      </c>
      <c r="D331" s="87" t="s">
        <v>12</v>
      </c>
      <c r="E331" s="84" t="s">
        <v>271</v>
      </c>
      <c r="F331" s="84"/>
      <c r="G331" s="90">
        <f>SUM(G332)</f>
        <v>50370.5</v>
      </c>
      <c r="H331" s="90">
        <f>SUM(H332)</f>
        <v>50370.5</v>
      </c>
    </row>
    <row r="332" spans="1:8" ht="63">
      <c r="A332" s="77" t="s">
        <v>427</v>
      </c>
      <c r="B332" s="133"/>
      <c r="C332" s="87" t="s">
        <v>30</v>
      </c>
      <c r="D332" s="87" t="s">
        <v>12</v>
      </c>
      <c r="E332" s="84" t="s">
        <v>432</v>
      </c>
      <c r="F332" s="84"/>
      <c r="G332" s="90">
        <f>SUM(G333+G335)</f>
        <v>50370.5</v>
      </c>
      <c r="H332" s="90">
        <f>SUM(H333+H335)</f>
        <v>50370.5</v>
      </c>
    </row>
    <row r="333" spans="1:8" ht="15.75">
      <c r="A333" s="82" t="s">
        <v>759</v>
      </c>
      <c r="B333" s="133"/>
      <c r="C333" s="87" t="s">
        <v>30</v>
      </c>
      <c r="D333" s="87" t="s">
        <v>12</v>
      </c>
      <c r="E333" s="84" t="s">
        <v>679</v>
      </c>
      <c r="F333" s="84"/>
      <c r="G333" s="90">
        <f>SUM(G334)</f>
        <v>30861.2</v>
      </c>
      <c r="H333" s="90">
        <f>SUM(H334)</f>
        <v>30861.2</v>
      </c>
    </row>
    <row r="334" spans="1:8" ht="31.5">
      <c r="A334" s="77" t="s">
        <v>284</v>
      </c>
      <c r="B334" s="133"/>
      <c r="C334" s="87" t="s">
        <v>30</v>
      </c>
      <c r="D334" s="87" t="s">
        <v>12</v>
      </c>
      <c r="E334" s="84" t="s">
        <v>679</v>
      </c>
      <c r="F334" s="84">
        <v>400</v>
      </c>
      <c r="G334" s="90">
        <v>30861.2</v>
      </c>
      <c r="H334" s="90">
        <v>30861.2</v>
      </c>
    </row>
    <row r="335" spans="1:8" ht="47.25">
      <c r="A335" s="77" t="s">
        <v>286</v>
      </c>
      <c r="B335" s="133"/>
      <c r="C335" s="87" t="s">
        <v>30</v>
      </c>
      <c r="D335" s="87" t="s">
        <v>12</v>
      </c>
      <c r="E335" s="87" t="s">
        <v>680</v>
      </c>
      <c r="F335" s="84"/>
      <c r="G335" s="90">
        <f>SUM(G336)</f>
        <v>19509.3</v>
      </c>
      <c r="H335" s="90">
        <f>SUM(H336)</f>
        <v>19509.3</v>
      </c>
    </row>
    <row r="336" spans="1:8" ht="31.5">
      <c r="A336" s="77" t="s">
        <v>284</v>
      </c>
      <c r="B336" s="133"/>
      <c r="C336" s="87" t="s">
        <v>30</v>
      </c>
      <c r="D336" s="87" t="s">
        <v>12</v>
      </c>
      <c r="E336" s="87" t="s">
        <v>680</v>
      </c>
      <c r="F336" s="87" t="s">
        <v>285</v>
      </c>
      <c r="G336" s="90">
        <v>19509.3</v>
      </c>
      <c r="H336" s="90">
        <v>19509.3</v>
      </c>
    </row>
    <row r="337" spans="1:8" ht="15.75">
      <c r="A337" s="77" t="s">
        <v>76</v>
      </c>
      <c r="B337" s="133"/>
      <c r="C337" s="87" t="s">
        <v>30</v>
      </c>
      <c r="D337" s="87" t="s">
        <v>77</v>
      </c>
      <c r="E337" s="84"/>
      <c r="F337" s="84"/>
      <c r="G337" s="90">
        <f>G343+G338</f>
        <v>25242</v>
      </c>
      <c r="H337" s="90">
        <f>H343+H338</f>
        <v>25222</v>
      </c>
    </row>
    <row r="338" spans="1:8" ht="31.5">
      <c r="A338" s="77" t="s">
        <v>540</v>
      </c>
      <c r="B338" s="84"/>
      <c r="C338" s="87" t="s">
        <v>30</v>
      </c>
      <c r="D338" s="87" t="s">
        <v>77</v>
      </c>
      <c r="E338" s="84" t="s">
        <v>15</v>
      </c>
      <c r="F338" s="84"/>
      <c r="G338" s="90">
        <f>SUM(G339)</f>
        <v>50</v>
      </c>
      <c r="H338" s="90">
        <f>SUM(H339)</f>
        <v>30</v>
      </c>
    </row>
    <row r="339" spans="1:8" ht="15.75">
      <c r="A339" s="77" t="s">
        <v>86</v>
      </c>
      <c r="B339" s="133"/>
      <c r="C339" s="87" t="s">
        <v>30</v>
      </c>
      <c r="D339" s="87" t="s">
        <v>77</v>
      </c>
      <c r="E339" s="84" t="s">
        <v>67</v>
      </c>
      <c r="F339" s="84"/>
      <c r="G339" s="90">
        <f>SUM(G341)</f>
        <v>50</v>
      </c>
      <c r="H339" s="90">
        <f>SUM(H341)</f>
        <v>30</v>
      </c>
    </row>
    <row r="340" spans="1:8" ht="15.75">
      <c r="A340" s="77" t="s">
        <v>34</v>
      </c>
      <c r="B340" s="133"/>
      <c r="C340" s="87" t="s">
        <v>30</v>
      </c>
      <c r="D340" s="87" t="s">
        <v>77</v>
      </c>
      <c r="E340" s="84" t="s">
        <v>489</v>
      </c>
      <c r="F340" s="84"/>
      <c r="G340" s="90">
        <f>SUM(G341)</f>
        <v>50</v>
      </c>
      <c r="H340" s="90">
        <f>SUM(H341)</f>
        <v>30</v>
      </c>
    </row>
    <row r="341" spans="1:8" ht="15.75">
      <c r="A341" s="77" t="s">
        <v>36</v>
      </c>
      <c r="B341" s="133"/>
      <c r="C341" s="87" t="s">
        <v>30</v>
      </c>
      <c r="D341" s="87" t="s">
        <v>77</v>
      </c>
      <c r="E341" s="84" t="s">
        <v>490</v>
      </c>
      <c r="F341" s="84"/>
      <c r="G341" s="90">
        <f>SUM(G342)</f>
        <v>50</v>
      </c>
      <c r="H341" s="90">
        <f>SUM(H342)</f>
        <v>30</v>
      </c>
    </row>
    <row r="342" spans="1:8" ht="31.5">
      <c r="A342" s="77" t="s">
        <v>51</v>
      </c>
      <c r="B342" s="133"/>
      <c r="C342" s="87" t="s">
        <v>30</v>
      </c>
      <c r="D342" s="87" t="s">
        <v>77</v>
      </c>
      <c r="E342" s="84" t="s">
        <v>490</v>
      </c>
      <c r="F342" s="84">
        <v>200</v>
      </c>
      <c r="G342" s="90">
        <v>50</v>
      </c>
      <c r="H342" s="90">
        <v>30</v>
      </c>
    </row>
    <row r="343" spans="1:8" ht="78.75">
      <c r="A343" s="77" t="s">
        <v>561</v>
      </c>
      <c r="B343" s="133"/>
      <c r="C343" s="87" t="s">
        <v>30</v>
      </c>
      <c r="D343" s="87" t="s">
        <v>77</v>
      </c>
      <c r="E343" s="84" t="s">
        <v>24</v>
      </c>
      <c r="F343" s="84"/>
      <c r="G343" s="90">
        <f>SUM(G344)</f>
        <v>25192</v>
      </c>
      <c r="H343" s="90">
        <f>SUM(H344)</f>
        <v>25192</v>
      </c>
    </row>
    <row r="344" spans="1:8" ht="47.25">
      <c r="A344" s="77" t="s">
        <v>25</v>
      </c>
      <c r="B344" s="133"/>
      <c r="C344" s="87" t="s">
        <v>30</v>
      </c>
      <c r="D344" s="87" t="s">
        <v>77</v>
      </c>
      <c r="E344" s="84" t="s">
        <v>26</v>
      </c>
      <c r="F344" s="84"/>
      <c r="G344" s="90">
        <f>G345</f>
        <v>25192</v>
      </c>
      <c r="H344" s="90">
        <f>H345</f>
        <v>25192</v>
      </c>
    </row>
    <row r="345" spans="1:8" ht="47.25">
      <c r="A345" s="77" t="s">
        <v>27</v>
      </c>
      <c r="B345" s="133"/>
      <c r="C345" s="87" t="s">
        <v>30</v>
      </c>
      <c r="D345" s="87" t="s">
        <v>77</v>
      </c>
      <c r="E345" s="84" t="s">
        <v>28</v>
      </c>
      <c r="F345" s="84"/>
      <c r="G345" s="90">
        <f>SUM(G346)</f>
        <v>25192</v>
      </c>
      <c r="H345" s="90">
        <f>SUM(H346)</f>
        <v>25192</v>
      </c>
    </row>
    <row r="346" spans="1:8" ht="33.75" customHeight="1">
      <c r="A346" s="77" t="s">
        <v>71</v>
      </c>
      <c r="B346" s="133"/>
      <c r="C346" s="87" t="s">
        <v>30</v>
      </c>
      <c r="D346" s="87" t="s">
        <v>77</v>
      </c>
      <c r="E346" s="84" t="s">
        <v>28</v>
      </c>
      <c r="F346" s="84">
        <v>600</v>
      </c>
      <c r="G346" s="90">
        <v>25192</v>
      </c>
      <c r="H346" s="90">
        <v>25192</v>
      </c>
    </row>
    <row r="347" spans="1:8" ht="15.75">
      <c r="A347" s="82" t="s">
        <v>293</v>
      </c>
      <c r="B347" s="64"/>
      <c r="C347" s="81" t="s">
        <v>181</v>
      </c>
      <c r="D347" s="81" t="s">
        <v>31</v>
      </c>
      <c r="E347" s="81"/>
      <c r="F347" s="81"/>
      <c r="G347" s="90">
        <f>SUM(G348)</f>
        <v>601.6</v>
      </c>
      <c r="H347" s="90">
        <f>SUM(H348)</f>
        <v>0</v>
      </c>
    </row>
    <row r="348" spans="1:8" ht="15.75">
      <c r="A348" s="82" t="s">
        <v>201</v>
      </c>
      <c r="B348" s="64"/>
      <c r="C348" s="81" t="s">
        <v>181</v>
      </c>
      <c r="D348" s="81" t="s">
        <v>33</v>
      </c>
      <c r="E348" s="81"/>
      <c r="F348" s="81"/>
      <c r="G348" s="90">
        <f>SUM(G349,G352)</f>
        <v>601.6</v>
      </c>
      <c r="H348" s="90">
        <f>SUM(H349,H352)</f>
        <v>0</v>
      </c>
    </row>
    <row r="349" spans="1:8" ht="31.5" hidden="1">
      <c r="A349" s="82" t="s">
        <v>312</v>
      </c>
      <c r="B349" s="64"/>
      <c r="C349" s="81" t="s">
        <v>181</v>
      </c>
      <c r="D349" s="81" t="s">
        <v>33</v>
      </c>
      <c r="E349" s="81" t="s">
        <v>351</v>
      </c>
      <c r="F349" s="81"/>
      <c r="G349" s="90">
        <f>SUM(G350)</f>
        <v>0</v>
      </c>
      <c r="H349" s="90">
        <f>SUM(H350)</f>
        <v>0</v>
      </c>
    </row>
    <row r="350" spans="1:8" ht="31.5" hidden="1">
      <c r="A350" s="82" t="s">
        <v>315</v>
      </c>
      <c r="B350" s="64"/>
      <c r="C350" s="81" t="s">
        <v>181</v>
      </c>
      <c r="D350" s="81" t="s">
        <v>33</v>
      </c>
      <c r="E350" s="81" t="s">
        <v>374</v>
      </c>
      <c r="F350" s="81"/>
      <c r="G350" s="90">
        <f>SUM(G351)</f>
        <v>0</v>
      </c>
      <c r="H350" s="90">
        <f>SUM(H351)</f>
        <v>0</v>
      </c>
    </row>
    <row r="351" spans="1:8" ht="31.5" hidden="1">
      <c r="A351" s="82" t="s">
        <v>316</v>
      </c>
      <c r="B351" s="64"/>
      <c r="C351" s="81" t="s">
        <v>181</v>
      </c>
      <c r="D351" s="81" t="s">
        <v>33</v>
      </c>
      <c r="E351" s="81" t="s">
        <v>374</v>
      </c>
      <c r="F351" s="81" t="s">
        <v>285</v>
      </c>
      <c r="G351" s="90"/>
      <c r="H351" s="90"/>
    </row>
    <row r="352" spans="1:8" ht="31.5">
      <c r="A352" s="134" t="s">
        <v>628</v>
      </c>
      <c r="B352" s="153"/>
      <c r="C352" s="81" t="s">
        <v>181</v>
      </c>
      <c r="D352" s="81" t="s">
        <v>33</v>
      </c>
      <c r="E352" s="135" t="s">
        <v>295</v>
      </c>
      <c r="F352" s="135"/>
      <c r="G352" s="90">
        <f aca="true" t="shared" si="24" ref="G352:H354">SUM(G353)</f>
        <v>601.6</v>
      </c>
      <c r="H352" s="90">
        <f t="shared" si="24"/>
        <v>0</v>
      </c>
    </row>
    <row r="353" spans="1:8" ht="31.5">
      <c r="A353" s="134" t="s">
        <v>324</v>
      </c>
      <c r="B353" s="153"/>
      <c r="C353" s="81" t="s">
        <v>181</v>
      </c>
      <c r="D353" s="81" t="s">
        <v>33</v>
      </c>
      <c r="E353" s="135" t="s">
        <v>301</v>
      </c>
      <c r="F353" s="135"/>
      <c r="G353" s="90">
        <f t="shared" si="24"/>
        <v>601.6</v>
      </c>
      <c r="H353" s="90">
        <f t="shared" si="24"/>
        <v>0</v>
      </c>
    </row>
    <row r="354" spans="1:8" ht="31.5">
      <c r="A354" s="82" t="s">
        <v>315</v>
      </c>
      <c r="B354" s="64"/>
      <c r="C354" s="81" t="s">
        <v>181</v>
      </c>
      <c r="D354" s="81" t="s">
        <v>33</v>
      </c>
      <c r="E354" s="135" t="s">
        <v>375</v>
      </c>
      <c r="F354" s="135"/>
      <c r="G354" s="90">
        <f t="shared" si="24"/>
        <v>601.6</v>
      </c>
      <c r="H354" s="90">
        <f t="shared" si="24"/>
        <v>0</v>
      </c>
    </row>
    <row r="355" spans="1:8" ht="31.5">
      <c r="A355" s="82" t="s">
        <v>316</v>
      </c>
      <c r="B355" s="64"/>
      <c r="C355" s="81" t="s">
        <v>181</v>
      </c>
      <c r="D355" s="81" t="s">
        <v>33</v>
      </c>
      <c r="E355" s="135" t="s">
        <v>375</v>
      </c>
      <c r="F355" s="135">
        <v>400</v>
      </c>
      <c r="G355" s="90">
        <v>601.6</v>
      </c>
      <c r="H355" s="90"/>
    </row>
    <row r="356" spans="1:8" s="11" customFormat="1" ht="31.5">
      <c r="A356" s="55" t="s">
        <v>226</v>
      </c>
      <c r="B356" s="72" t="s">
        <v>227</v>
      </c>
      <c r="C356" s="72"/>
      <c r="D356" s="72"/>
      <c r="E356" s="72"/>
      <c r="F356" s="72"/>
      <c r="G356" s="98">
        <f>SUM(G357+G382+G387)</f>
        <v>37118.9</v>
      </c>
      <c r="H356" s="98">
        <f>SUM(H357+H382+H387)</f>
        <v>40418.9</v>
      </c>
    </row>
    <row r="357" spans="1:8" ht="15.75">
      <c r="A357" s="77" t="s">
        <v>89</v>
      </c>
      <c r="B357" s="64"/>
      <c r="C357" s="87" t="s">
        <v>33</v>
      </c>
      <c r="D357" s="87"/>
      <c r="E357" s="87"/>
      <c r="F357" s="84"/>
      <c r="G357" s="165">
        <f>SUM(G358+G364+G368)</f>
        <v>33418.9</v>
      </c>
      <c r="H357" s="165">
        <f>SUM(H358+H364+H368)</f>
        <v>33418.9</v>
      </c>
    </row>
    <row r="358" spans="1:8" ht="31.5">
      <c r="A358" s="77" t="s">
        <v>105</v>
      </c>
      <c r="B358" s="64"/>
      <c r="C358" s="87" t="s">
        <v>33</v>
      </c>
      <c r="D358" s="87" t="s">
        <v>77</v>
      </c>
      <c r="E358" s="84"/>
      <c r="F358" s="84"/>
      <c r="G358" s="165">
        <f aca="true" t="shared" si="25" ref="G358:H360">SUM(G359)</f>
        <v>25489</v>
      </c>
      <c r="H358" s="165">
        <f t="shared" si="25"/>
        <v>25489</v>
      </c>
    </row>
    <row r="359" spans="1:8" ht="31.5">
      <c r="A359" s="134" t="s">
        <v>562</v>
      </c>
      <c r="B359" s="64"/>
      <c r="C359" s="87" t="s">
        <v>33</v>
      </c>
      <c r="D359" s="87" t="s">
        <v>77</v>
      </c>
      <c r="E359" s="84" t="s">
        <v>210</v>
      </c>
      <c r="F359" s="84"/>
      <c r="G359" s="165">
        <f t="shared" si="25"/>
        <v>25489</v>
      </c>
      <c r="H359" s="165">
        <f t="shared" si="25"/>
        <v>25489</v>
      </c>
    </row>
    <row r="360" spans="1:8" ht="47.25">
      <c r="A360" s="77" t="s">
        <v>79</v>
      </c>
      <c r="B360" s="64"/>
      <c r="C360" s="87" t="s">
        <v>33</v>
      </c>
      <c r="D360" s="87" t="s">
        <v>77</v>
      </c>
      <c r="E360" s="87" t="s">
        <v>211</v>
      </c>
      <c r="F360" s="87"/>
      <c r="G360" s="165">
        <f t="shared" si="25"/>
        <v>25489</v>
      </c>
      <c r="H360" s="165">
        <f t="shared" si="25"/>
        <v>25489</v>
      </c>
    </row>
    <row r="361" spans="1:8" ht="15.75">
      <c r="A361" s="77" t="s">
        <v>81</v>
      </c>
      <c r="B361" s="64"/>
      <c r="C361" s="87" t="s">
        <v>33</v>
      </c>
      <c r="D361" s="87" t="s">
        <v>77</v>
      </c>
      <c r="E361" s="87" t="s">
        <v>212</v>
      </c>
      <c r="F361" s="87"/>
      <c r="G361" s="165">
        <f>SUM(G362:G363)</f>
        <v>25489</v>
      </c>
      <c r="H361" s="165">
        <f>SUM(H362:H363)</f>
        <v>25489</v>
      </c>
    </row>
    <row r="362" spans="1:8" ht="63">
      <c r="A362" s="82" t="s">
        <v>50</v>
      </c>
      <c r="B362" s="64"/>
      <c r="C362" s="87" t="s">
        <v>33</v>
      </c>
      <c r="D362" s="87" t="s">
        <v>77</v>
      </c>
      <c r="E362" s="87" t="s">
        <v>212</v>
      </c>
      <c r="F362" s="87" t="s">
        <v>92</v>
      </c>
      <c r="G362" s="165">
        <v>25482.1</v>
      </c>
      <c r="H362" s="165">
        <v>25482.1</v>
      </c>
    </row>
    <row r="363" spans="1:8" ht="31.5">
      <c r="A363" s="77" t="s">
        <v>51</v>
      </c>
      <c r="B363" s="64"/>
      <c r="C363" s="87" t="s">
        <v>33</v>
      </c>
      <c r="D363" s="87" t="s">
        <v>77</v>
      </c>
      <c r="E363" s="87" t="s">
        <v>212</v>
      </c>
      <c r="F363" s="87" t="s">
        <v>94</v>
      </c>
      <c r="G363" s="165">
        <v>6.9</v>
      </c>
      <c r="H363" s="165">
        <v>6.9</v>
      </c>
    </row>
    <row r="364" spans="1:8" ht="15.75">
      <c r="A364" s="77" t="s">
        <v>148</v>
      </c>
      <c r="B364" s="64"/>
      <c r="C364" s="87" t="s">
        <v>33</v>
      </c>
      <c r="D364" s="87" t="s">
        <v>181</v>
      </c>
      <c r="E364" s="87"/>
      <c r="F364" s="84"/>
      <c r="G364" s="165">
        <f aca="true" t="shared" si="26" ref="G364:H366">SUM(G365)</f>
        <v>1000</v>
      </c>
      <c r="H364" s="165">
        <f t="shared" si="26"/>
        <v>1000</v>
      </c>
    </row>
    <row r="365" spans="1:8" ht="15.75">
      <c r="A365" s="134" t="s">
        <v>668</v>
      </c>
      <c r="B365" s="64"/>
      <c r="C365" s="87" t="s">
        <v>33</v>
      </c>
      <c r="D365" s="87" t="s">
        <v>181</v>
      </c>
      <c r="E365" s="87" t="s">
        <v>208</v>
      </c>
      <c r="F365" s="84"/>
      <c r="G365" s="165">
        <f t="shared" si="26"/>
        <v>1000</v>
      </c>
      <c r="H365" s="165">
        <f t="shared" si="26"/>
        <v>1000</v>
      </c>
    </row>
    <row r="366" spans="1:8" ht="15.75">
      <c r="A366" s="77" t="s">
        <v>149</v>
      </c>
      <c r="B366" s="64"/>
      <c r="C366" s="87" t="s">
        <v>33</v>
      </c>
      <c r="D366" s="87" t="s">
        <v>181</v>
      </c>
      <c r="E366" s="87" t="s">
        <v>214</v>
      </c>
      <c r="F366" s="84"/>
      <c r="G366" s="165">
        <f t="shared" si="26"/>
        <v>1000</v>
      </c>
      <c r="H366" s="165">
        <f t="shared" si="26"/>
        <v>1000</v>
      </c>
    </row>
    <row r="367" spans="1:8" ht="15.75">
      <c r="A367" s="77" t="s">
        <v>21</v>
      </c>
      <c r="B367" s="64"/>
      <c r="C367" s="87" t="s">
        <v>33</v>
      </c>
      <c r="D367" s="87" t="s">
        <v>181</v>
      </c>
      <c r="E367" s="87" t="s">
        <v>214</v>
      </c>
      <c r="F367" s="84">
        <v>800</v>
      </c>
      <c r="G367" s="165">
        <v>1000</v>
      </c>
      <c r="H367" s="165">
        <v>1000</v>
      </c>
    </row>
    <row r="368" spans="1:8" ht="15.75">
      <c r="A368" s="77" t="s">
        <v>96</v>
      </c>
      <c r="B368" s="64"/>
      <c r="C368" s="87" t="s">
        <v>33</v>
      </c>
      <c r="D368" s="87" t="s">
        <v>97</v>
      </c>
      <c r="E368" s="87"/>
      <c r="F368" s="84"/>
      <c r="G368" s="165">
        <f>SUM(G369)</f>
        <v>6929.9</v>
      </c>
      <c r="H368" s="165">
        <f>SUM(H369)</f>
        <v>6929.9</v>
      </c>
    </row>
    <row r="369" spans="1:8" ht="31.5">
      <c r="A369" s="134" t="s">
        <v>563</v>
      </c>
      <c r="B369" s="64"/>
      <c r="C369" s="87" t="s">
        <v>33</v>
      </c>
      <c r="D369" s="87" t="s">
        <v>97</v>
      </c>
      <c r="E369" s="84" t="s">
        <v>210</v>
      </c>
      <c r="F369" s="84"/>
      <c r="G369" s="165">
        <f>SUM(G370)</f>
        <v>6929.9</v>
      </c>
      <c r="H369" s="165">
        <f>SUM(H370)</f>
        <v>6929.9</v>
      </c>
    </row>
    <row r="370" spans="1:8" ht="47.25">
      <c r="A370" s="77" t="s">
        <v>79</v>
      </c>
      <c r="B370" s="64"/>
      <c r="C370" s="87" t="s">
        <v>33</v>
      </c>
      <c r="D370" s="87" t="s">
        <v>77</v>
      </c>
      <c r="E370" s="87" t="s">
        <v>211</v>
      </c>
      <c r="F370" s="84"/>
      <c r="G370" s="165">
        <f>SUM(G371+G374+G376)</f>
        <v>6929.9</v>
      </c>
      <c r="H370" s="165">
        <f>SUM(H371+H374+H376)</f>
        <v>6929.9</v>
      </c>
    </row>
    <row r="371" spans="1:8" ht="15.75">
      <c r="A371" s="77" t="s">
        <v>98</v>
      </c>
      <c r="B371" s="64"/>
      <c r="C371" s="87" t="s">
        <v>33</v>
      </c>
      <c r="D371" s="87" t="s">
        <v>97</v>
      </c>
      <c r="E371" s="84" t="s">
        <v>215</v>
      </c>
      <c r="F371" s="84"/>
      <c r="G371" s="165">
        <f>SUM(G372:G373)</f>
        <v>261.5</v>
      </c>
      <c r="H371" s="165">
        <f>SUM(H372:H373)</f>
        <v>261.5</v>
      </c>
    </row>
    <row r="372" spans="1:8" ht="31.5">
      <c r="A372" s="77" t="s">
        <v>51</v>
      </c>
      <c r="B372" s="64"/>
      <c r="C372" s="87" t="s">
        <v>33</v>
      </c>
      <c r="D372" s="87" t="s">
        <v>97</v>
      </c>
      <c r="E372" s="84" t="s">
        <v>215</v>
      </c>
      <c r="F372" s="84">
        <v>200</v>
      </c>
      <c r="G372" s="165">
        <v>259.5</v>
      </c>
      <c r="H372" s="165">
        <v>259.5</v>
      </c>
    </row>
    <row r="373" spans="1:8" ht="15.75">
      <c r="A373" s="77" t="s">
        <v>21</v>
      </c>
      <c r="B373" s="64"/>
      <c r="C373" s="87" t="s">
        <v>33</v>
      </c>
      <c r="D373" s="87" t="s">
        <v>97</v>
      </c>
      <c r="E373" s="84" t="s">
        <v>215</v>
      </c>
      <c r="F373" s="84">
        <v>800</v>
      </c>
      <c r="G373" s="165">
        <v>2</v>
      </c>
      <c r="H373" s="165">
        <v>2</v>
      </c>
    </row>
    <row r="374" spans="1:8" ht="31.5">
      <c r="A374" s="77" t="s">
        <v>100</v>
      </c>
      <c r="B374" s="64"/>
      <c r="C374" s="87" t="s">
        <v>33</v>
      </c>
      <c r="D374" s="87" t="s">
        <v>97</v>
      </c>
      <c r="E374" s="84" t="s">
        <v>216</v>
      </c>
      <c r="F374" s="84"/>
      <c r="G374" s="165">
        <f>SUM(G375)</f>
        <v>244.9</v>
      </c>
      <c r="H374" s="165">
        <f>SUM(H375)</f>
        <v>244.9</v>
      </c>
    </row>
    <row r="375" spans="1:8" ht="31.5">
      <c r="A375" s="77" t="s">
        <v>51</v>
      </c>
      <c r="B375" s="64"/>
      <c r="C375" s="87" t="s">
        <v>33</v>
      </c>
      <c r="D375" s="87" t="s">
        <v>97</v>
      </c>
      <c r="E375" s="84" t="s">
        <v>216</v>
      </c>
      <c r="F375" s="84">
        <v>200</v>
      </c>
      <c r="G375" s="165">
        <v>244.9</v>
      </c>
      <c r="H375" s="165">
        <v>244.9</v>
      </c>
    </row>
    <row r="376" spans="1:8" ht="31.5">
      <c r="A376" s="77" t="s">
        <v>101</v>
      </c>
      <c r="B376" s="64"/>
      <c r="C376" s="87" t="s">
        <v>33</v>
      </c>
      <c r="D376" s="87" t="s">
        <v>97</v>
      </c>
      <c r="E376" s="84" t="s">
        <v>217</v>
      </c>
      <c r="F376" s="84"/>
      <c r="G376" s="165">
        <f>SUM(G377:G378)</f>
        <v>6423.5</v>
      </c>
      <c r="H376" s="165">
        <f>SUM(H377:H378)</f>
        <v>6423.5</v>
      </c>
    </row>
    <row r="377" spans="1:8" ht="31.5">
      <c r="A377" s="77" t="s">
        <v>51</v>
      </c>
      <c r="B377" s="64"/>
      <c r="C377" s="87" t="s">
        <v>33</v>
      </c>
      <c r="D377" s="87" t="s">
        <v>97</v>
      </c>
      <c r="E377" s="84" t="s">
        <v>217</v>
      </c>
      <c r="F377" s="84">
        <v>200</v>
      </c>
      <c r="G377" s="165">
        <v>6423.5</v>
      </c>
      <c r="H377" s="165">
        <v>6423.5</v>
      </c>
    </row>
    <row r="378" spans="1:8" ht="15.75" hidden="1">
      <c r="A378" s="77" t="s">
        <v>21</v>
      </c>
      <c r="B378" s="64"/>
      <c r="C378" s="87" t="s">
        <v>33</v>
      </c>
      <c r="D378" s="87" t="s">
        <v>97</v>
      </c>
      <c r="E378" s="84" t="s">
        <v>217</v>
      </c>
      <c r="F378" s="84">
        <v>800</v>
      </c>
      <c r="G378" s="165"/>
      <c r="H378" s="165"/>
    </row>
    <row r="379" spans="1:8" ht="15.75" hidden="1">
      <c r="A379" s="134" t="s">
        <v>668</v>
      </c>
      <c r="B379" s="64"/>
      <c r="C379" s="87" t="s">
        <v>33</v>
      </c>
      <c r="D379" s="87" t="s">
        <v>97</v>
      </c>
      <c r="E379" s="87" t="s">
        <v>208</v>
      </c>
      <c r="F379" s="84"/>
      <c r="G379" s="165">
        <f>SUM(G380)</f>
        <v>0</v>
      </c>
      <c r="H379" s="165">
        <f>SUM(H380)</f>
        <v>0</v>
      </c>
    </row>
    <row r="380" spans="1:8" ht="31.5" hidden="1">
      <c r="A380" s="77" t="s">
        <v>218</v>
      </c>
      <c r="B380" s="64"/>
      <c r="C380" s="87" t="s">
        <v>33</v>
      </c>
      <c r="D380" s="87" t="s">
        <v>97</v>
      </c>
      <c r="E380" s="87" t="s">
        <v>219</v>
      </c>
      <c r="F380" s="84"/>
      <c r="G380" s="165">
        <f>SUM(G381)</f>
        <v>0</v>
      </c>
      <c r="H380" s="165">
        <f>SUM(H381)</f>
        <v>0</v>
      </c>
    </row>
    <row r="381" spans="1:8" ht="15.75" hidden="1">
      <c r="A381" s="77" t="s">
        <v>21</v>
      </c>
      <c r="B381" s="64"/>
      <c r="C381" s="87" t="s">
        <v>33</v>
      </c>
      <c r="D381" s="87" t="s">
        <v>97</v>
      </c>
      <c r="E381" s="87" t="s">
        <v>219</v>
      </c>
      <c r="F381" s="84">
        <v>800</v>
      </c>
      <c r="G381" s="84"/>
      <c r="H381" s="84"/>
    </row>
    <row r="382" spans="1:8" ht="15.75">
      <c r="A382" s="77" t="s">
        <v>29</v>
      </c>
      <c r="B382" s="64"/>
      <c r="C382" s="87" t="s">
        <v>30</v>
      </c>
      <c r="D382" s="87"/>
      <c r="E382" s="84"/>
      <c r="F382" s="84"/>
      <c r="G382" s="165">
        <f aca="true" t="shared" si="27" ref="G382:H385">SUM(G383)</f>
        <v>3700</v>
      </c>
      <c r="H382" s="165">
        <f t="shared" si="27"/>
        <v>7000</v>
      </c>
    </row>
    <row r="383" spans="1:8" ht="15.75">
      <c r="A383" s="77" t="s">
        <v>76</v>
      </c>
      <c r="B383" s="64"/>
      <c r="C383" s="87" t="s">
        <v>30</v>
      </c>
      <c r="D383" s="87" t="s">
        <v>77</v>
      </c>
      <c r="E383" s="84"/>
      <c r="F383" s="84"/>
      <c r="G383" s="165">
        <f t="shared" si="27"/>
        <v>3700</v>
      </c>
      <c r="H383" s="165">
        <f t="shared" si="27"/>
        <v>7000</v>
      </c>
    </row>
    <row r="384" spans="1:8" ht="15.75">
      <c r="A384" s="134" t="s">
        <v>668</v>
      </c>
      <c r="B384" s="64"/>
      <c r="C384" s="87" t="s">
        <v>30</v>
      </c>
      <c r="D384" s="87" t="s">
        <v>77</v>
      </c>
      <c r="E384" s="87" t="s">
        <v>208</v>
      </c>
      <c r="F384" s="84"/>
      <c r="G384" s="165">
        <f t="shared" si="27"/>
        <v>3700</v>
      </c>
      <c r="H384" s="165">
        <f t="shared" si="27"/>
        <v>7000</v>
      </c>
    </row>
    <row r="385" spans="1:8" ht="63">
      <c r="A385" s="77" t="s">
        <v>508</v>
      </c>
      <c r="B385" s="64"/>
      <c r="C385" s="87" t="s">
        <v>30</v>
      </c>
      <c r="D385" s="87" t="s">
        <v>77</v>
      </c>
      <c r="E385" s="84" t="s">
        <v>220</v>
      </c>
      <c r="F385" s="84"/>
      <c r="G385" s="165">
        <f t="shared" si="27"/>
        <v>3700</v>
      </c>
      <c r="H385" s="165">
        <f t="shared" si="27"/>
        <v>7000</v>
      </c>
    </row>
    <row r="386" spans="1:8" ht="15.75">
      <c r="A386" s="77" t="s">
        <v>21</v>
      </c>
      <c r="B386" s="64"/>
      <c r="C386" s="87" t="s">
        <v>30</v>
      </c>
      <c r="D386" s="87" t="s">
        <v>77</v>
      </c>
      <c r="E386" s="84" t="s">
        <v>220</v>
      </c>
      <c r="F386" s="84">
        <v>800</v>
      </c>
      <c r="G386" s="165">
        <f>7000-31-3300+31</f>
        <v>3700</v>
      </c>
      <c r="H386" s="165">
        <f>7000-15.3+15.3</f>
        <v>7000</v>
      </c>
    </row>
    <row r="387" spans="1:8" ht="15.75" hidden="1">
      <c r="A387" s="77" t="s">
        <v>221</v>
      </c>
      <c r="B387" s="64"/>
      <c r="C387" s="87" t="s">
        <v>97</v>
      </c>
      <c r="D387" s="87"/>
      <c r="E387" s="84"/>
      <c r="F387" s="84"/>
      <c r="G387" s="165">
        <f aca="true" t="shared" si="28" ref="G387:H390">SUM(G388)</f>
        <v>0</v>
      </c>
      <c r="H387" s="165">
        <f t="shared" si="28"/>
        <v>0</v>
      </c>
    </row>
    <row r="388" spans="1:8" ht="31.5" hidden="1">
      <c r="A388" s="77" t="s">
        <v>222</v>
      </c>
      <c r="B388" s="64"/>
      <c r="C388" s="87" t="s">
        <v>97</v>
      </c>
      <c r="D388" s="87" t="s">
        <v>33</v>
      </c>
      <c r="E388" s="84"/>
      <c r="F388" s="84"/>
      <c r="G388" s="165">
        <f t="shared" si="28"/>
        <v>0</v>
      </c>
      <c r="H388" s="165">
        <f t="shared" si="28"/>
        <v>0</v>
      </c>
    </row>
    <row r="389" spans="1:8" ht="31.5" hidden="1">
      <c r="A389" s="134" t="s">
        <v>506</v>
      </c>
      <c r="B389" s="64"/>
      <c r="C389" s="87" t="s">
        <v>97</v>
      </c>
      <c r="D389" s="87" t="s">
        <v>33</v>
      </c>
      <c r="E389" s="84" t="s">
        <v>210</v>
      </c>
      <c r="F389" s="84"/>
      <c r="G389" s="165">
        <f t="shared" si="28"/>
        <v>0</v>
      </c>
      <c r="H389" s="165">
        <f t="shared" si="28"/>
        <v>0</v>
      </c>
    </row>
    <row r="390" spans="1:8" ht="15.75" hidden="1">
      <c r="A390" s="77" t="s">
        <v>223</v>
      </c>
      <c r="B390" s="64"/>
      <c r="C390" s="87" t="s">
        <v>97</v>
      </c>
      <c r="D390" s="87" t="s">
        <v>33</v>
      </c>
      <c r="E390" s="84" t="s">
        <v>224</v>
      </c>
      <c r="F390" s="84"/>
      <c r="G390" s="165">
        <f t="shared" si="28"/>
        <v>0</v>
      </c>
      <c r="H390" s="165">
        <f t="shared" si="28"/>
        <v>0</v>
      </c>
    </row>
    <row r="391" spans="1:8" ht="15.75" hidden="1">
      <c r="A391" s="77" t="s">
        <v>225</v>
      </c>
      <c r="B391" s="64"/>
      <c r="C391" s="87" t="s">
        <v>97</v>
      </c>
      <c r="D391" s="87" t="s">
        <v>33</v>
      </c>
      <c r="E391" s="84" t="s">
        <v>224</v>
      </c>
      <c r="F391" s="84">
        <v>700</v>
      </c>
      <c r="G391" s="165"/>
      <c r="H391" s="165"/>
    </row>
    <row r="392" spans="1:8" s="11" customFormat="1" ht="31.5">
      <c r="A392" s="55" t="s">
        <v>9</v>
      </c>
      <c r="B392" s="57" t="s">
        <v>10</v>
      </c>
      <c r="C392" s="56"/>
      <c r="D392" s="56"/>
      <c r="E392" s="56"/>
      <c r="F392" s="56"/>
      <c r="G392" s="166">
        <f>G393+G405</f>
        <v>1136186.3</v>
      </c>
      <c r="H392" s="166">
        <f>H393+H405</f>
        <v>1143278.2000000002</v>
      </c>
    </row>
    <row r="393" spans="1:8" ht="15.75" hidden="1">
      <c r="A393" s="77" t="s">
        <v>11</v>
      </c>
      <c r="B393" s="87"/>
      <c r="C393" s="87" t="s">
        <v>12</v>
      </c>
      <c r="D393" s="84"/>
      <c r="E393" s="84"/>
      <c r="F393" s="84"/>
      <c r="G393" s="90">
        <f>G394+G400</f>
        <v>0</v>
      </c>
      <c r="H393" s="90">
        <f>H394+H400</f>
        <v>0</v>
      </c>
    </row>
    <row r="394" spans="1:8" ht="15.75" hidden="1">
      <c r="A394" s="77" t="s">
        <v>13</v>
      </c>
      <c r="B394" s="87"/>
      <c r="C394" s="87" t="s">
        <v>12</v>
      </c>
      <c r="D394" s="87" t="s">
        <v>14</v>
      </c>
      <c r="E394" s="84"/>
      <c r="F394" s="84"/>
      <c r="G394" s="90">
        <f aca="true" t="shared" si="29" ref="G394:H396">G395</f>
        <v>0</v>
      </c>
      <c r="H394" s="90">
        <f t="shared" si="29"/>
        <v>0</v>
      </c>
    </row>
    <row r="395" spans="1:8" ht="31.5" hidden="1">
      <c r="A395" s="77" t="s">
        <v>505</v>
      </c>
      <c r="B395" s="87"/>
      <c r="C395" s="87" t="s">
        <v>12</v>
      </c>
      <c r="D395" s="87" t="s">
        <v>14</v>
      </c>
      <c r="E395" s="84" t="s">
        <v>15</v>
      </c>
      <c r="F395" s="84"/>
      <c r="G395" s="90">
        <f t="shared" si="29"/>
        <v>0</v>
      </c>
      <c r="H395" s="90">
        <f t="shared" si="29"/>
        <v>0</v>
      </c>
    </row>
    <row r="396" spans="1:8" ht="47.25" hidden="1">
      <c r="A396" s="77" t="s">
        <v>83</v>
      </c>
      <c r="B396" s="87"/>
      <c r="C396" s="87" t="s">
        <v>12</v>
      </c>
      <c r="D396" s="87" t="s">
        <v>14</v>
      </c>
      <c r="E396" s="84" t="s">
        <v>16</v>
      </c>
      <c r="F396" s="84"/>
      <c r="G396" s="90">
        <f t="shared" si="29"/>
        <v>0</v>
      </c>
      <c r="H396" s="90">
        <f t="shared" si="29"/>
        <v>0</v>
      </c>
    </row>
    <row r="397" spans="1:8" ht="47.25" hidden="1">
      <c r="A397" s="77" t="s">
        <v>17</v>
      </c>
      <c r="B397" s="87"/>
      <c r="C397" s="87" t="s">
        <v>12</v>
      </c>
      <c r="D397" s="87" t="s">
        <v>14</v>
      </c>
      <c r="E397" s="84" t="s">
        <v>18</v>
      </c>
      <c r="F397" s="84"/>
      <c r="G397" s="90">
        <f>SUM(G398)</f>
        <v>0</v>
      </c>
      <c r="H397" s="90">
        <f>SUM(H398)</f>
        <v>0</v>
      </c>
    </row>
    <row r="398" spans="1:8" ht="15.75" hidden="1">
      <c r="A398" s="77" t="s">
        <v>19</v>
      </c>
      <c r="B398" s="87"/>
      <c r="C398" s="87" t="s">
        <v>12</v>
      </c>
      <c r="D398" s="87" t="s">
        <v>14</v>
      </c>
      <c r="E398" s="84" t="s">
        <v>20</v>
      </c>
      <c r="F398" s="84"/>
      <c r="G398" s="90">
        <f>G399</f>
        <v>0</v>
      </c>
      <c r="H398" s="90">
        <f>H399</f>
        <v>0</v>
      </c>
    </row>
    <row r="399" spans="1:8" ht="15.75" hidden="1">
      <c r="A399" s="77" t="s">
        <v>21</v>
      </c>
      <c r="B399" s="87"/>
      <c r="C399" s="87" t="s">
        <v>12</v>
      </c>
      <c r="D399" s="87" t="s">
        <v>14</v>
      </c>
      <c r="E399" s="84" t="s">
        <v>20</v>
      </c>
      <c r="F399" s="84">
        <v>800</v>
      </c>
      <c r="G399" s="90"/>
      <c r="H399" s="90"/>
    </row>
    <row r="400" spans="1:8" ht="15.75" hidden="1">
      <c r="A400" s="77" t="s">
        <v>22</v>
      </c>
      <c r="B400" s="87"/>
      <c r="C400" s="87" t="s">
        <v>12</v>
      </c>
      <c r="D400" s="87" t="s">
        <v>23</v>
      </c>
      <c r="E400" s="84"/>
      <c r="F400" s="84"/>
      <c r="G400" s="90">
        <f>G401</f>
        <v>0</v>
      </c>
      <c r="H400" s="90">
        <f>H401</f>
        <v>0</v>
      </c>
    </row>
    <row r="401" spans="1:8" ht="78.75" hidden="1">
      <c r="A401" s="77" t="s">
        <v>84</v>
      </c>
      <c r="B401" s="87"/>
      <c r="C401" s="87" t="s">
        <v>12</v>
      </c>
      <c r="D401" s="87" t="s">
        <v>23</v>
      </c>
      <c r="E401" s="84" t="s">
        <v>24</v>
      </c>
      <c r="F401" s="84"/>
      <c r="G401" s="90">
        <f>G402</f>
        <v>0</v>
      </c>
      <c r="H401" s="90">
        <f>H402</f>
        <v>0</v>
      </c>
    </row>
    <row r="402" spans="1:8" ht="47.25" hidden="1">
      <c r="A402" s="77" t="s">
        <v>25</v>
      </c>
      <c r="B402" s="87"/>
      <c r="C402" s="87" t="s">
        <v>12</v>
      </c>
      <c r="D402" s="87" t="s">
        <v>23</v>
      </c>
      <c r="E402" s="84" t="s">
        <v>26</v>
      </c>
      <c r="F402" s="84"/>
      <c r="G402" s="90">
        <f>SUM(G403)</f>
        <v>0</v>
      </c>
      <c r="H402" s="90">
        <f>SUM(H403)</f>
        <v>0</v>
      </c>
    </row>
    <row r="403" spans="1:8" ht="47.25" hidden="1">
      <c r="A403" s="77" t="s">
        <v>27</v>
      </c>
      <c r="B403" s="87"/>
      <c r="C403" s="87" t="s">
        <v>12</v>
      </c>
      <c r="D403" s="87" t="s">
        <v>23</v>
      </c>
      <c r="E403" s="84" t="s">
        <v>28</v>
      </c>
      <c r="F403" s="84"/>
      <c r="G403" s="90">
        <f>G404</f>
        <v>0</v>
      </c>
      <c r="H403" s="90">
        <f>H404</f>
        <v>0</v>
      </c>
    </row>
    <row r="404" spans="1:8" ht="31.5" hidden="1">
      <c r="A404" s="77" t="s">
        <v>71</v>
      </c>
      <c r="B404" s="87"/>
      <c r="C404" s="87" t="s">
        <v>12</v>
      </c>
      <c r="D404" s="87" t="s">
        <v>23</v>
      </c>
      <c r="E404" s="84" t="s">
        <v>28</v>
      </c>
      <c r="F404" s="84">
        <v>600</v>
      </c>
      <c r="G404" s="90"/>
      <c r="H404" s="90"/>
    </row>
    <row r="405" spans="1:8" ht="15.75">
      <c r="A405" s="77" t="s">
        <v>29</v>
      </c>
      <c r="B405" s="87"/>
      <c r="C405" s="87" t="s">
        <v>30</v>
      </c>
      <c r="D405" s="87" t="s">
        <v>31</v>
      </c>
      <c r="E405" s="84"/>
      <c r="F405" s="84"/>
      <c r="G405" s="90">
        <f>G406+G413+G431+G546+G520</f>
        <v>1136186.3</v>
      </c>
      <c r="H405" s="90">
        <f>H406+H413+H431+H546+H520</f>
        <v>1143278.2000000002</v>
      </c>
    </row>
    <row r="406" spans="1:8" ht="15.75">
      <c r="A406" s="77" t="s">
        <v>32</v>
      </c>
      <c r="B406" s="87"/>
      <c r="C406" s="87" t="s">
        <v>30</v>
      </c>
      <c r="D406" s="87" t="s">
        <v>33</v>
      </c>
      <c r="E406" s="84"/>
      <c r="F406" s="84"/>
      <c r="G406" s="90">
        <f aca="true" t="shared" si="30" ref="G406:H408">G407</f>
        <v>10029.3</v>
      </c>
      <c r="H406" s="90">
        <f t="shared" si="30"/>
        <v>1671.6</v>
      </c>
    </row>
    <row r="407" spans="1:8" ht="31.5">
      <c r="A407" s="77" t="s">
        <v>540</v>
      </c>
      <c r="B407" s="87"/>
      <c r="C407" s="87" t="s">
        <v>30</v>
      </c>
      <c r="D407" s="87" t="s">
        <v>33</v>
      </c>
      <c r="E407" s="84" t="s">
        <v>15</v>
      </c>
      <c r="F407" s="84"/>
      <c r="G407" s="90">
        <f t="shared" si="30"/>
        <v>10029.3</v>
      </c>
      <c r="H407" s="90">
        <f t="shared" si="30"/>
        <v>1671.6</v>
      </c>
    </row>
    <row r="408" spans="1:8" ht="47.25">
      <c r="A408" s="77" t="s">
        <v>83</v>
      </c>
      <c r="B408" s="87"/>
      <c r="C408" s="87" t="s">
        <v>30</v>
      </c>
      <c r="D408" s="87" t="s">
        <v>33</v>
      </c>
      <c r="E408" s="84" t="s">
        <v>16</v>
      </c>
      <c r="F408" s="84"/>
      <c r="G408" s="90">
        <f t="shared" si="30"/>
        <v>10029.3</v>
      </c>
      <c r="H408" s="90">
        <f t="shared" si="30"/>
        <v>1671.6</v>
      </c>
    </row>
    <row r="409" spans="1:8" ht="15.75">
      <c r="A409" s="77" t="s">
        <v>34</v>
      </c>
      <c r="B409" s="87"/>
      <c r="C409" s="87" t="s">
        <v>30</v>
      </c>
      <c r="D409" s="87" t="s">
        <v>33</v>
      </c>
      <c r="E409" s="84" t="s">
        <v>35</v>
      </c>
      <c r="F409" s="84"/>
      <c r="G409" s="90">
        <f>SUM(G410)</f>
        <v>10029.3</v>
      </c>
      <c r="H409" s="90">
        <f>SUM(H410)</f>
        <v>1671.6</v>
      </c>
    </row>
    <row r="410" spans="1:8" ht="15.75">
      <c r="A410" s="77" t="s">
        <v>37</v>
      </c>
      <c r="B410" s="87"/>
      <c r="C410" s="87" t="s">
        <v>30</v>
      </c>
      <c r="D410" s="87" t="s">
        <v>33</v>
      </c>
      <c r="E410" s="84" t="s">
        <v>38</v>
      </c>
      <c r="F410" s="84"/>
      <c r="G410" s="90">
        <f>G411</f>
        <v>10029.3</v>
      </c>
      <c r="H410" s="90">
        <f>H411</f>
        <v>1671.6</v>
      </c>
    </row>
    <row r="411" spans="1:8" ht="31.5">
      <c r="A411" s="77" t="s">
        <v>39</v>
      </c>
      <c r="B411" s="87"/>
      <c r="C411" s="87" t="s">
        <v>30</v>
      </c>
      <c r="D411" s="87" t="s">
        <v>33</v>
      </c>
      <c r="E411" s="84" t="s">
        <v>40</v>
      </c>
      <c r="F411" s="84"/>
      <c r="G411" s="90">
        <f>G412</f>
        <v>10029.3</v>
      </c>
      <c r="H411" s="90">
        <f>H412</f>
        <v>1671.6</v>
      </c>
    </row>
    <row r="412" spans="1:8" ht="15.75">
      <c r="A412" s="77" t="s">
        <v>41</v>
      </c>
      <c r="B412" s="87"/>
      <c r="C412" s="87" t="s">
        <v>30</v>
      </c>
      <c r="D412" s="87" t="s">
        <v>33</v>
      </c>
      <c r="E412" s="84" t="s">
        <v>40</v>
      </c>
      <c r="F412" s="84">
        <v>300</v>
      </c>
      <c r="G412" s="90">
        <v>10029.3</v>
      </c>
      <c r="H412" s="90">
        <v>1671.6</v>
      </c>
    </row>
    <row r="413" spans="1:8" ht="15.75">
      <c r="A413" s="77" t="s">
        <v>42</v>
      </c>
      <c r="B413" s="87"/>
      <c r="C413" s="87" t="s">
        <v>30</v>
      </c>
      <c r="D413" s="87" t="s">
        <v>43</v>
      </c>
      <c r="E413" s="84"/>
      <c r="F413" s="84"/>
      <c r="G413" s="90">
        <f>G420+G414</f>
        <v>80186.9</v>
      </c>
      <c r="H413" s="90">
        <f>H420+H414</f>
        <v>80567.2</v>
      </c>
    </row>
    <row r="414" spans="1:8" ht="31.5">
      <c r="A414" s="77" t="s">
        <v>564</v>
      </c>
      <c r="B414" s="87"/>
      <c r="C414" s="87" t="s">
        <v>30</v>
      </c>
      <c r="D414" s="87" t="s">
        <v>43</v>
      </c>
      <c r="E414" s="87" t="s">
        <v>428</v>
      </c>
      <c r="F414" s="84"/>
      <c r="G414" s="90">
        <f>G415</f>
        <v>77376.9</v>
      </c>
      <c r="H414" s="90">
        <f>H415</f>
        <v>77757.2</v>
      </c>
    </row>
    <row r="415" spans="1:8" ht="47.25">
      <c r="A415" s="77" t="s">
        <v>437</v>
      </c>
      <c r="B415" s="87"/>
      <c r="C415" s="87" t="s">
        <v>30</v>
      </c>
      <c r="D415" s="87" t="s">
        <v>43</v>
      </c>
      <c r="E415" s="87" t="s">
        <v>438</v>
      </c>
      <c r="F415" s="84"/>
      <c r="G415" s="90">
        <f>SUM(G416)</f>
        <v>77376.9</v>
      </c>
      <c r="H415" s="90">
        <f>SUM(H416)</f>
        <v>77757.2</v>
      </c>
    </row>
    <row r="416" spans="1:8" ht="31.5">
      <c r="A416" s="77" t="s">
        <v>439</v>
      </c>
      <c r="B416" s="87"/>
      <c r="C416" s="87" t="s">
        <v>30</v>
      </c>
      <c r="D416" s="87" t="s">
        <v>43</v>
      </c>
      <c r="E416" s="87" t="s">
        <v>698</v>
      </c>
      <c r="F416" s="84"/>
      <c r="G416" s="90">
        <f>G417+G418+G419</f>
        <v>77376.9</v>
      </c>
      <c r="H416" s="90">
        <f>H417+H418+H419</f>
        <v>77757.2</v>
      </c>
    </row>
    <row r="417" spans="1:8" ht="63">
      <c r="A417" s="77" t="s">
        <v>50</v>
      </c>
      <c r="B417" s="87"/>
      <c r="C417" s="87" t="s">
        <v>30</v>
      </c>
      <c r="D417" s="87" t="s">
        <v>43</v>
      </c>
      <c r="E417" s="87" t="s">
        <v>698</v>
      </c>
      <c r="F417" s="84">
        <v>100</v>
      </c>
      <c r="G417" s="90">
        <v>68382.2</v>
      </c>
      <c r="H417" s="90">
        <v>68382.2</v>
      </c>
    </row>
    <row r="418" spans="1:8" ht="31.5">
      <c r="A418" s="77" t="s">
        <v>51</v>
      </c>
      <c r="B418" s="87"/>
      <c r="C418" s="87" t="s">
        <v>30</v>
      </c>
      <c r="D418" s="87" t="s">
        <v>43</v>
      </c>
      <c r="E418" s="87" t="s">
        <v>698</v>
      </c>
      <c r="F418" s="84">
        <v>200</v>
      </c>
      <c r="G418" s="90">
        <v>8876</v>
      </c>
      <c r="H418" s="90">
        <v>9256.3</v>
      </c>
    </row>
    <row r="419" spans="1:8" ht="15.75">
      <c r="A419" s="77" t="s">
        <v>21</v>
      </c>
      <c r="B419" s="87"/>
      <c r="C419" s="87" t="s">
        <v>30</v>
      </c>
      <c r="D419" s="87" t="s">
        <v>43</v>
      </c>
      <c r="E419" s="87" t="s">
        <v>698</v>
      </c>
      <c r="F419" s="84">
        <v>800</v>
      </c>
      <c r="G419" s="90">
        <v>118.7</v>
      </c>
      <c r="H419" s="90">
        <v>118.7</v>
      </c>
    </row>
    <row r="420" spans="1:8" ht="31.5">
      <c r="A420" s="77" t="s">
        <v>540</v>
      </c>
      <c r="B420" s="87"/>
      <c r="C420" s="87" t="s">
        <v>30</v>
      </c>
      <c r="D420" s="87" t="s">
        <v>43</v>
      </c>
      <c r="E420" s="84" t="s">
        <v>15</v>
      </c>
      <c r="F420" s="84"/>
      <c r="G420" s="90">
        <f>G421+G427</f>
        <v>2810</v>
      </c>
      <c r="H420" s="90">
        <f>H421+H427</f>
        <v>2810</v>
      </c>
    </row>
    <row r="421" spans="1:8" ht="47.25">
      <c r="A421" s="77" t="s">
        <v>83</v>
      </c>
      <c r="B421" s="87"/>
      <c r="C421" s="87" t="s">
        <v>30</v>
      </c>
      <c r="D421" s="87" t="s">
        <v>43</v>
      </c>
      <c r="E421" s="84" t="s">
        <v>16</v>
      </c>
      <c r="F421" s="84"/>
      <c r="G421" s="90">
        <f>G422</f>
        <v>2810</v>
      </c>
      <c r="H421" s="90">
        <f>H422</f>
        <v>2810</v>
      </c>
    </row>
    <row r="422" spans="1:8" ht="31.5">
      <c r="A422" s="77" t="s">
        <v>44</v>
      </c>
      <c r="B422" s="87"/>
      <c r="C422" s="87" t="s">
        <v>30</v>
      </c>
      <c r="D422" s="87" t="s">
        <v>43</v>
      </c>
      <c r="E422" s="84" t="s">
        <v>45</v>
      </c>
      <c r="F422" s="84"/>
      <c r="G422" s="90">
        <f>SUM(G423)</f>
        <v>2810</v>
      </c>
      <c r="H422" s="90">
        <f>SUM(H423)</f>
        <v>2810</v>
      </c>
    </row>
    <row r="423" spans="1:8" ht="15.75">
      <c r="A423" s="77" t="s">
        <v>46</v>
      </c>
      <c r="B423" s="87"/>
      <c r="C423" s="87" t="s">
        <v>30</v>
      </c>
      <c r="D423" s="87" t="s">
        <v>43</v>
      </c>
      <c r="E423" s="84" t="s">
        <v>47</v>
      </c>
      <c r="F423" s="84"/>
      <c r="G423" s="90">
        <f>G424</f>
        <v>2810</v>
      </c>
      <c r="H423" s="90">
        <f>H424</f>
        <v>2810</v>
      </c>
    </row>
    <row r="424" spans="1:8" ht="47.25">
      <c r="A424" s="77" t="s">
        <v>48</v>
      </c>
      <c r="B424" s="87"/>
      <c r="C424" s="87" t="s">
        <v>30</v>
      </c>
      <c r="D424" s="87" t="s">
        <v>43</v>
      </c>
      <c r="E424" s="84" t="s">
        <v>49</v>
      </c>
      <c r="F424" s="84"/>
      <c r="G424" s="90">
        <f>G425+G426</f>
        <v>2810</v>
      </c>
      <c r="H424" s="90">
        <f>H425+H426</f>
        <v>2810</v>
      </c>
    </row>
    <row r="425" spans="1:8" ht="63">
      <c r="A425" s="77" t="s">
        <v>50</v>
      </c>
      <c r="B425" s="87"/>
      <c r="C425" s="87" t="s">
        <v>30</v>
      </c>
      <c r="D425" s="87" t="s">
        <v>43</v>
      </c>
      <c r="E425" s="84" t="s">
        <v>49</v>
      </c>
      <c r="F425" s="84">
        <v>100</v>
      </c>
      <c r="G425" s="90">
        <v>1657.6</v>
      </c>
      <c r="H425" s="90">
        <v>1657.6</v>
      </c>
    </row>
    <row r="426" spans="1:8" ht="27.75" customHeight="1">
      <c r="A426" s="77" t="s">
        <v>51</v>
      </c>
      <c r="B426" s="87"/>
      <c r="C426" s="87" t="s">
        <v>30</v>
      </c>
      <c r="D426" s="87" t="s">
        <v>43</v>
      </c>
      <c r="E426" s="84" t="s">
        <v>49</v>
      </c>
      <c r="F426" s="84">
        <v>200</v>
      </c>
      <c r="G426" s="90">
        <v>1152.4</v>
      </c>
      <c r="H426" s="90">
        <v>1152.4</v>
      </c>
    </row>
    <row r="427" spans="1:8" ht="15.75" hidden="1">
      <c r="A427" s="77" t="s">
        <v>86</v>
      </c>
      <c r="B427" s="167"/>
      <c r="C427" s="87" t="s">
        <v>30</v>
      </c>
      <c r="D427" s="87" t="s">
        <v>43</v>
      </c>
      <c r="E427" s="84" t="s">
        <v>67</v>
      </c>
      <c r="F427" s="84"/>
      <c r="G427" s="168">
        <f aca="true" t="shared" si="31" ref="G427:H429">G428</f>
        <v>0</v>
      </c>
      <c r="H427" s="168">
        <f t="shared" si="31"/>
        <v>0</v>
      </c>
    </row>
    <row r="428" spans="1:8" ht="15.75" hidden="1">
      <c r="A428" s="77" t="s">
        <v>34</v>
      </c>
      <c r="B428" s="167"/>
      <c r="C428" s="87" t="s">
        <v>30</v>
      </c>
      <c r="D428" s="87" t="s">
        <v>43</v>
      </c>
      <c r="E428" s="84" t="s">
        <v>489</v>
      </c>
      <c r="F428" s="84"/>
      <c r="G428" s="168">
        <f t="shared" si="31"/>
        <v>0</v>
      </c>
      <c r="H428" s="168">
        <f t="shared" si="31"/>
        <v>0</v>
      </c>
    </row>
    <row r="429" spans="1:8" ht="15.75" hidden="1">
      <c r="A429" s="77" t="s">
        <v>36</v>
      </c>
      <c r="B429" s="167"/>
      <c r="C429" s="87" t="s">
        <v>30</v>
      </c>
      <c r="D429" s="87" t="s">
        <v>43</v>
      </c>
      <c r="E429" s="84" t="s">
        <v>490</v>
      </c>
      <c r="F429" s="84"/>
      <c r="G429" s="168">
        <f t="shared" si="31"/>
        <v>0</v>
      </c>
      <c r="H429" s="168">
        <f t="shared" si="31"/>
        <v>0</v>
      </c>
    </row>
    <row r="430" spans="1:8" ht="31.5" hidden="1">
      <c r="A430" s="77" t="s">
        <v>51</v>
      </c>
      <c r="B430" s="167"/>
      <c r="C430" s="87" t="s">
        <v>30</v>
      </c>
      <c r="D430" s="87" t="s">
        <v>43</v>
      </c>
      <c r="E430" s="84" t="s">
        <v>490</v>
      </c>
      <c r="F430" s="84">
        <v>200</v>
      </c>
      <c r="G430" s="168"/>
      <c r="H430" s="168"/>
    </row>
    <row r="431" spans="1:8" ht="18.75" customHeight="1">
      <c r="A431" s="77" t="s">
        <v>52</v>
      </c>
      <c r="B431" s="87"/>
      <c r="C431" s="87" t="s">
        <v>30</v>
      </c>
      <c r="D431" s="87" t="s">
        <v>53</v>
      </c>
      <c r="E431" s="84"/>
      <c r="F431" s="84"/>
      <c r="G431" s="90">
        <f>G486+G512+G432+G516</f>
        <v>794379.2</v>
      </c>
      <c r="H431" s="90">
        <f>H486+H512+H432+H516</f>
        <v>805402.4</v>
      </c>
    </row>
    <row r="432" spans="1:8" ht="31.5">
      <c r="A432" s="77" t="s">
        <v>565</v>
      </c>
      <c r="B432" s="87"/>
      <c r="C432" s="87" t="s">
        <v>30</v>
      </c>
      <c r="D432" s="87" t="s">
        <v>53</v>
      </c>
      <c r="E432" s="87" t="s">
        <v>428</v>
      </c>
      <c r="F432" s="84"/>
      <c r="G432" s="90">
        <f>G433+G437</f>
        <v>784427.1</v>
      </c>
      <c r="H432" s="90">
        <f>H433+H437</f>
        <v>797072.6</v>
      </c>
    </row>
    <row r="433" spans="1:8" ht="15.75">
      <c r="A433" s="77" t="s">
        <v>440</v>
      </c>
      <c r="B433" s="87"/>
      <c r="C433" s="87" t="s">
        <v>30</v>
      </c>
      <c r="D433" s="87" t="s">
        <v>53</v>
      </c>
      <c r="E433" s="87" t="s">
        <v>429</v>
      </c>
      <c r="F433" s="84"/>
      <c r="G433" s="90">
        <f>SUM(G434)</f>
        <v>88412.90000000001</v>
      </c>
      <c r="H433" s="90">
        <f>SUM(H434)</f>
        <v>91537.7</v>
      </c>
    </row>
    <row r="434" spans="1:8" ht="126">
      <c r="A434" s="77" t="s">
        <v>441</v>
      </c>
      <c r="B434" s="87"/>
      <c r="C434" s="87" t="s">
        <v>30</v>
      </c>
      <c r="D434" s="87" t="s">
        <v>53</v>
      </c>
      <c r="E434" s="87" t="s">
        <v>699</v>
      </c>
      <c r="F434" s="84"/>
      <c r="G434" s="90">
        <f>G435+G436</f>
        <v>88412.90000000001</v>
      </c>
      <c r="H434" s="90">
        <f>H435+H436</f>
        <v>91537.7</v>
      </c>
    </row>
    <row r="435" spans="1:8" ht="31.5">
      <c r="A435" s="77" t="s">
        <v>51</v>
      </c>
      <c r="B435" s="87"/>
      <c r="C435" s="87" t="s">
        <v>30</v>
      </c>
      <c r="D435" s="87" t="s">
        <v>53</v>
      </c>
      <c r="E435" s="87" t="s">
        <v>699</v>
      </c>
      <c r="F435" s="84">
        <v>200</v>
      </c>
      <c r="G435" s="90">
        <v>41.6</v>
      </c>
      <c r="H435" s="90">
        <v>48.8</v>
      </c>
    </row>
    <row r="436" spans="1:8" ht="15.75">
      <c r="A436" s="77" t="s">
        <v>41</v>
      </c>
      <c r="B436" s="87"/>
      <c r="C436" s="87" t="s">
        <v>30</v>
      </c>
      <c r="D436" s="87" t="s">
        <v>53</v>
      </c>
      <c r="E436" s="87" t="s">
        <v>699</v>
      </c>
      <c r="F436" s="84">
        <v>300</v>
      </c>
      <c r="G436" s="90">
        <v>88371.3</v>
      </c>
      <c r="H436" s="90">
        <v>91488.9</v>
      </c>
    </row>
    <row r="437" spans="1:8" ht="31.5">
      <c r="A437" s="77" t="s">
        <v>442</v>
      </c>
      <c r="B437" s="87"/>
      <c r="C437" s="87" t="s">
        <v>30</v>
      </c>
      <c r="D437" s="87" t="s">
        <v>53</v>
      </c>
      <c r="E437" s="87" t="s">
        <v>443</v>
      </c>
      <c r="F437" s="84"/>
      <c r="G437" s="90">
        <f>SUM(G438+G441+G444+G447+G450+G453+G456+G471+G474+G477+G480+G462+G465+G468+G483)+G459</f>
        <v>696014.2</v>
      </c>
      <c r="H437" s="90">
        <f>SUM(H438+H441+H444+H447+H450+H453+H456+H471+H474+H477+H480+H462+H465+H468+H483)+H459</f>
        <v>705534.9</v>
      </c>
    </row>
    <row r="438" spans="1:8" ht="46.5" customHeight="1">
      <c r="A438" s="77" t="s">
        <v>793</v>
      </c>
      <c r="B438" s="87"/>
      <c r="C438" s="87" t="s">
        <v>30</v>
      </c>
      <c r="D438" s="87" t="s">
        <v>53</v>
      </c>
      <c r="E438" s="87" t="s">
        <v>700</v>
      </c>
      <c r="F438" s="84"/>
      <c r="G438" s="90">
        <f>G439+G440</f>
        <v>197586.59999999998</v>
      </c>
      <c r="H438" s="90">
        <f>H439+H440</f>
        <v>205490.1</v>
      </c>
    </row>
    <row r="439" spans="1:8" ht="31.5">
      <c r="A439" s="77" t="s">
        <v>51</v>
      </c>
      <c r="B439" s="87"/>
      <c r="C439" s="87" t="s">
        <v>30</v>
      </c>
      <c r="D439" s="87" t="s">
        <v>53</v>
      </c>
      <c r="E439" s="87" t="s">
        <v>700</v>
      </c>
      <c r="F439" s="84">
        <v>200</v>
      </c>
      <c r="G439" s="90">
        <v>3166.8</v>
      </c>
      <c r="H439" s="90">
        <v>3293.5</v>
      </c>
    </row>
    <row r="440" spans="1:8" ht="15.75">
      <c r="A440" s="77" t="s">
        <v>41</v>
      </c>
      <c r="B440" s="87"/>
      <c r="C440" s="87" t="s">
        <v>30</v>
      </c>
      <c r="D440" s="87" t="s">
        <v>53</v>
      </c>
      <c r="E440" s="87" t="s">
        <v>700</v>
      </c>
      <c r="F440" s="84">
        <v>300</v>
      </c>
      <c r="G440" s="90">
        <v>194419.8</v>
      </c>
      <c r="H440" s="90">
        <v>202196.6</v>
      </c>
    </row>
    <row r="441" spans="1:8" ht="47.25">
      <c r="A441" s="77" t="s">
        <v>444</v>
      </c>
      <c r="B441" s="87"/>
      <c r="C441" s="87" t="s">
        <v>30</v>
      </c>
      <c r="D441" s="87" t="s">
        <v>53</v>
      </c>
      <c r="E441" s="87" t="s">
        <v>701</v>
      </c>
      <c r="F441" s="87"/>
      <c r="G441" s="90">
        <f>G442+G443</f>
        <v>9885.1</v>
      </c>
      <c r="H441" s="90">
        <f>H442+H443</f>
        <v>10264.900000000001</v>
      </c>
    </row>
    <row r="442" spans="1:8" ht="31.5">
      <c r="A442" s="77" t="s">
        <v>51</v>
      </c>
      <c r="B442" s="87"/>
      <c r="C442" s="87" t="s">
        <v>30</v>
      </c>
      <c r="D442" s="87" t="s">
        <v>53</v>
      </c>
      <c r="E442" s="87" t="s">
        <v>701</v>
      </c>
      <c r="F442" s="87" t="s">
        <v>94</v>
      </c>
      <c r="G442" s="90">
        <v>147.5</v>
      </c>
      <c r="H442" s="90">
        <v>153.2</v>
      </c>
    </row>
    <row r="443" spans="1:8" ht="15.75">
      <c r="A443" s="77" t="s">
        <v>41</v>
      </c>
      <c r="B443" s="87"/>
      <c r="C443" s="87" t="s">
        <v>30</v>
      </c>
      <c r="D443" s="87" t="s">
        <v>53</v>
      </c>
      <c r="E443" s="87" t="s">
        <v>701</v>
      </c>
      <c r="F443" s="87" t="s">
        <v>102</v>
      </c>
      <c r="G443" s="90">
        <v>9737.6</v>
      </c>
      <c r="H443" s="90">
        <v>10111.7</v>
      </c>
    </row>
    <row r="444" spans="1:8" ht="47.25">
      <c r="A444" s="77" t="s">
        <v>445</v>
      </c>
      <c r="B444" s="87"/>
      <c r="C444" s="87" t="s">
        <v>30</v>
      </c>
      <c r="D444" s="87" t="s">
        <v>53</v>
      </c>
      <c r="E444" s="87" t="s">
        <v>702</v>
      </c>
      <c r="F444" s="87"/>
      <c r="G444" s="90">
        <f>G445+G446</f>
        <v>111779.90000000001</v>
      </c>
      <c r="H444" s="90">
        <f>H445+H446</f>
        <v>111779.90000000001</v>
      </c>
    </row>
    <row r="445" spans="1:8" ht="31.5">
      <c r="A445" s="77" t="s">
        <v>51</v>
      </c>
      <c r="B445" s="87"/>
      <c r="C445" s="87" t="s">
        <v>30</v>
      </c>
      <c r="D445" s="87" t="s">
        <v>53</v>
      </c>
      <c r="E445" s="87" t="s">
        <v>702</v>
      </c>
      <c r="F445" s="87" t="s">
        <v>94</v>
      </c>
      <c r="G445" s="90">
        <v>1782.6</v>
      </c>
      <c r="H445" s="90">
        <v>1782.6</v>
      </c>
    </row>
    <row r="446" spans="1:8" ht="15.75">
      <c r="A446" s="77" t="s">
        <v>41</v>
      </c>
      <c r="B446" s="87"/>
      <c r="C446" s="87" t="s">
        <v>30</v>
      </c>
      <c r="D446" s="87" t="s">
        <v>53</v>
      </c>
      <c r="E446" s="87" t="s">
        <v>702</v>
      </c>
      <c r="F446" s="87" t="s">
        <v>102</v>
      </c>
      <c r="G446" s="90">
        <v>109997.3</v>
      </c>
      <c r="H446" s="90">
        <v>109997.3</v>
      </c>
    </row>
    <row r="447" spans="1:8" ht="63">
      <c r="A447" s="77" t="s">
        <v>446</v>
      </c>
      <c r="B447" s="87"/>
      <c r="C447" s="87" t="s">
        <v>30</v>
      </c>
      <c r="D447" s="87" t="s">
        <v>53</v>
      </c>
      <c r="E447" s="87" t="s">
        <v>703</v>
      </c>
      <c r="F447" s="87"/>
      <c r="G447" s="90">
        <f>G448+G449</f>
        <v>644.6</v>
      </c>
      <c r="H447" s="90">
        <f>H448+H449</f>
        <v>671</v>
      </c>
    </row>
    <row r="448" spans="1:8" ht="31.5">
      <c r="A448" s="77" t="s">
        <v>51</v>
      </c>
      <c r="B448" s="87"/>
      <c r="C448" s="87" t="s">
        <v>30</v>
      </c>
      <c r="D448" s="87" t="s">
        <v>53</v>
      </c>
      <c r="E448" s="87" t="s">
        <v>703</v>
      </c>
      <c r="F448" s="87" t="s">
        <v>94</v>
      </c>
      <c r="G448" s="90">
        <v>9.7</v>
      </c>
      <c r="H448" s="90">
        <v>10.1</v>
      </c>
    </row>
    <row r="449" spans="1:8" ht="15.75">
      <c r="A449" s="77" t="s">
        <v>41</v>
      </c>
      <c r="B449" s="87"/>
      <c r="C449" s="87" t="s">
        <v>30</v>
      </c>
      <c r="D449" s="87" t="s">
        <v>53</v>
      </c>
      <c r="E449" s="87" t="s">
        <v>703</v>
      </c>
      <c r="F449" s="87" t="s">
        <v>102</v>
      </c>
      <c r="G449" s="90">
        <v>634.9</v>
      </c>
      <c r="H449" s="90">
        <v>660.9</v>
      </c>
    </row>
    <row r="450" spans="1:8" ht="63">
      <c r="A450" s="77" t="s">
        <v>447</v>
      </c>
      <c r="B450" s="87"/>
      <c r="C450" s="87" t="s">
        <v>30</v>
      </c>
      <c r="D450" s="87" t="s">
        <v>53</v>
      </c>
      <c r="E450" s="87" t="s">
        <v>704</v>
      </c>
      <c r="F450" s="87"/>
      <c r="G450" s="90">
        <f>G451+G452</f>
        <v>51.8</v>
      </c>
      <c r="H450" s="90">
        <f>H451+H452</f>
        <v>51.8</v>
      </c>
    </row>
    <row r="451" spans="1:8" ht="31.5">
      <c r="A451" s="77" t="s">
        <v>51</v>
      </c>
      <c r="B451" s="87"/>
      <c r="C451" s="87" t="s">
        <v>30</v>
      </c>
      <c r="D451" s="87" t="s">
        <v>53</v>
      </c>
      <c r="E451" s="87" t="s">
        <v>704</v>
      </c>
      <c r="F451" s="87" t="s">
        <v>94</v>
      </c>
      <c r="G451" s="90">
        <v>0.8</v>
      </c>
      <c r="H451" s="90">
        <v>0.8</v>
      </c>
    </row>
    <row r="452" spans="1:8" ht="15.75">
      <c r="A452" s="77" t="s">
        <v>41</v>
      </c>
      <c r="B452" s="87"/>
      <c r="C452" s="87" t="s">
        <v>30</v>
      </c>
      <c r="D452" s="87" t="s">
        <v>53</v>
      </c>
      <c r="E452" s="87" t="s">
        <v>704</v>
      </c>
      <c r="F452" s="87" t="s">
        <v>102</v>
      </c>
      <c r="G452" s="90">
        <v>51</v>
      </c>
      <c r="H452" s="90">
        <v>51</v>
      </c>
    </row>
    <row r="453" spans="1:8" ht="63">
      <c r="A453" s="77" t="s">
        <v>448</v>
      </c>
      <c r="B453" s="87"/>
      <c r="C453" s="87" t="s">
        <v>30</v>
      </c>
      <c r="D453" s="87" t="s">
        <v>53</v>
      </c>
      <c r="E453" s="87" t="s">
        <v>705</v>
      </c>
      <c r="F453" s="87"/>
      <c r="G453" s="90">
        <f>G454+G455</f>
        <v>4846.400000000001</v>
      </c>
      <c r="H453" s="90">
        <f>H454+H455</f>
        <v>4846.400000000001</v>
      </c>
    </row>
    <row r="454" spans="1:8" ht="31.5">
      <c r="A454" s="77" t="s">
        <v>51</v>
      </c>
      <c r="B454" s="87"/>
      <c r="C454" s="87" t="s">
        <v>30</v>
      </c>
      <c r="D454" s="87" t="s">
        <v>53</v>
      </c>
      <c r="E454" s="87" t="s">
        <v>705</v>
      </c>
      <c r="F454" s="87" t="s">
        <v>94</v>
      </c>
      <c r="G454" s="90">
        <v>553.1</v>
      </c>
      <c r="H454" s="90">
        <v>553.1</v>
      </c>
    </row>
    <row r="455" spans="1:8" ht="15.75">
      <c r="A455" s="77" t="s">
        <v>41</v>
      </c>
      <c r="B455" s="87"/>
      <c r="C455" s="87" t="s">
        <v>30</v>
      </c>
      <c r="D455" s="87" t="s">
        <v>53</v>
      </c>
      <c r="E455" s="87" t="s">
        <v>705</v>
      </c>
      <c r="F455" s="87" t="s">
        <v>102</v>
      </c>
      <c r="G455" s="90">
        <v>4293.3</v>
      </c>
      <c r="H455" s="90">
        <v>4293.3</v>
      </c>
    </row>
    <row r="456" spans="1:8" ht="47.25">
      <c r="A456" s="77" t="s">
        <v>464</v>
      </c>
      <c r="B456" s="87"/>
      <c r="C456" s="87" t="s">
        <v>30</v>
      </c>
      <c r="D456" s="87" t="s">
        <v>53</v>
      </c>
      <c r="E456" s="87" t="s">
        <v>706</v>
      </c>
      <c r="F456" s="87"/>
      <c r="G456" s="90">
        <f>G457+G458</f>
        <v>220716.7</v>
      </c>
      <c r="H456" s="90">
        <f>H457+H458</f>
        <v>220716.7</v>
      </c>
    </row>
    <row r="457" spans="1:8" ht="31.5">
      <c r="A457" s="77" t="s">
        <v>51</v>
      </c>
      <c r="B457" s="87"/>
      <c r="C457" s="87" t="s">
        <v>30</v>
      </c>
      <c r="D457" s="87" t="s">
        <v>53</v>
      </c>
      <c r="E457" s="87" t="s">
        <v>706</v>
      </c>
      <c r="F457" s="87" t="s">
        <v>94</v>
      </c>
      <c r="G457" s="90">
        <v>3267.5</v>
      </c>
      <c r="H457" s="90">
        <v>3267.5</v>
      </c>
    </row>
    <row r="458" spans="1:8" ht="15.75">
      <c r="A458" s="77" t="s">
        <v>41</v>
      </c>
      <c r="B458" s="87"/>
      <c r="C458" s="87" t="s">
        <v>30</v>
      </c>
      <c r="D458" s="87" t="s">
        <v>53</v>
      </c>
      <c r="E458" s="87" t="s">
        <v>706</v>
      </c>
      <c r="F458" s="87" t="s">
        <v>102</v>
      </c>
      <c r="G458" s="90">
        <v>217449.2</v>
      </c>
      <c r="H458" s="90">
        <v>217449.2</v>
      </c>
    </row>
    <row r="459" spans="1:8" ht="47.25">
      <c r="A459" s="77" t="s">
        <v>455</v>
      </c>
      <c r="B459" s="87"/>
      <c r="C459" s="87" t="s">
        <v>30</v>
      </c>
      <c r="D459" s="87" t="s">
        <v>53</v>
      </c>
      <c r="E459" s="87" t="s">
        <v>707</v>
      </c>
      <c r="F459" s="87"/>
      <c r="G459" s="90">
        <f>G460+G461</f>
        <v>3395.2</v>
      </c>
      <c r="H459" s="90">
        <f>H460+H461</f>
        <v>3758.4</v>
      </c>
    </row>
    <row r="460" spans="1:8" ht="31.5">
      <c r="A460" s="77" t="s">
        <v>51</v>
      </c>
      <c r="B460" s="87"/>
      <c r="C460" s="87" t="s">
        <v>30</v>
      </c>
      <c r="D460" s="87" t="s">
        <v>53</v>
      </c>
      <c r="E460" s="87" t="s">
        <v>707</v>
      </c>
      <c r="F460" s="87" t="s">
        <v>94</v>
      </c>
      <c r="G460" s="90">
        <v>44</v>
      </c>
      <c r="H460" s="90">
        <v>49</v>
      </c>
    </row>
    <row r="461" spans="1:8" ht="15.75">
      <c r="A461" s="77" t="s">
        <v>41</v>
      </c>
      <c r="B461" s="87"/>
      <c r="C461" s="87" t="s">
        <v>30</v>
      </c>
      <c r="D461" s="87" t="s">
        <v>53</v>
      </c>
      <c r="E461" s="87" t="s">
        <v>707</v>
      </c>
      <c r="F461" s="87" t="s">
        <v>102</v>
      </c>
      <c r="G461" s="90">
        <v>3351.2</v>
      </c>
      <c r="H461" s="90">
        <v>3709.4</v>
      </c>
    </row>
    <row r="462" spans="1:8" ht="63">
      <c r="A462" s="77" t="s">
        <v>456</v>
      </c>
      <c r="B462" s="87"/>
      <c r="C462" s="87" t="s">
        <v>30</v>
      </c>
      <c r="D462" s="87" t="s">
        <v>53</v>
      </c>
      <c r="E462" s="87" t="s">
        <v>708</v>
      </c>
      <c r="F462" s="87"/>
      <c r="G462" s="90">
        <f>G463+G464</f>
        <v>2058.8</v>
      </c>
      <c r="H462" s="90">
        <f>H463+H464</f>
        <v>2141.2</v>
      </c>
    </row>
    <row r="463" spans="1:8" ht="31.5">
      <c r="A463" s="77" t="s">
        <v>51</v>
      </c>
      <c r="B463" s="87"/>
      <c r="C463" s="87" t="s">
        <v>30</v>
      </c>
      <c r="D463" s="87" t="s">
        <v>53</v>
      </c>
      <c r="E463" s="87" t="s">
        <v>708</v>
      </c>
      <c r="F463" s="87" t="s">
        <v>94</v>
      </c>
      <c r="G463" s="90">
        <v>35.8</v>
      </c>
      <c r="H463" s="90">
        <v>37.2</v>
      </c>
    </row>
    <row r="464" spans="1:8" ht="15.75">
      <c r="A464" s="77" t="s">
        <v>41</v>
      </c>
      <c r="B464" s="87"/>
      <c r="C464" s="87" t="s">
        <v>30</v>
      </c>
      <c r="D464" s="87" t="s">
        <v>53</v>
      </c>
      <c r="E464" s="87" t="s">
        <v>708</v>
      </c>
      <c r="F464" s="87" t="s">
        <v>102</v>
      </c>
      <c r="G464" s="90">
        <v>2023</v>
      </c>
      <c r="H464" s="90">
        <v>2104</v>
      </c>
    </row>
    <row r="465" spans="1:8" ht="31.5">
      <c r="A465" s="77" t="s">
        <v>457</v>
      </c>
      <c r="B465" s="87"/>
      <c r="C465" s="87" t="s">
        <v>30</v>
      </c>
      <c r="D465" s="87" t="s">
        <v>53</v>
      </c>
      <c r="E465" s="87" t="s">
        <v>709</v>
      </c>
      <c r="F465" s="87"/>
      <c r="G465" s="90">
        <f>G466+G467</f>
        <v>69.3</v>
      </c>
      <c r="H465" s="90">
        <f>H466+H467</f>
        <v>69.3</v>
      </c>
    </row>
    <row r="466" spans="1:8" ht="31.5">
      <c r="A466" s="77" t="s">
        <v>51</v>
      </c>
      <c r="B466" s="87"/>
      <c r="C466" s="87" t="s">
        <v>30</v>
      </c>
      <c r="D466" s="87" t="s">
        <v>53</v>
      </c>
      <c r="E466" s="87" t="s">
        <v>709</v>
      </c>
      <c r="F466" s="87" t="s">
        <v>94</v>
      </c>
      <c r="G466" s="90">
        <v>1</v>
      </c>
      <c r="H466" s="90">
        <v>1</v>
      </c>
    </row>
    <row r="467" spans="1:8" ht="15.75">
      <c r="A467" s="77" t="s">
        <v>41</v>
      </c>
      <c r="B467" s="87"/>
      <c r="C467" s="87" t="s">
        <v>30</v>
      </c>
      <c r="D467" s="87" t="s">
        <v>53</v>
      </c>
      <c r="E467" s="87" t="s">
        <v>709</v>
      </c>
      <c r="F467" s="87" t="s">
        <v>102</v>
      </c>
      <c r="G467" s="90">
        <v>68.3</v>
      </c>
      <c r="H467" s="90">
        <v>68.3</v>
      </c>
    </row>
    <row r="468" spans="1:8" ht="78.75">
      <c r="A468" s="60" t="s">
        <v>566</v>
      </c>
      <c r="B468" s="87"/>
      <c r="C468" s="87" t="s">
        <v>30</v>
      </c>
      <c r="D468" s="87" t="s">
        <v>53</v>
      </c>
      <c r="E468" s="87" t="s">
        <v>710</v>
      </c>
      <c r="F468" s="87"/>
      <c r="G468" s="90">
        <f>G469+G470</f>
        <v>743.6999999999999</v>
      </c>
      <c r="H468" s="90">
        <f>H469+H470</f>
        <v>743.6999999999999</v>
      </c>
    </row>
    <row r="469" spans="1:8" ht="31.5">
      <c r="A469" s="77" t="s">
        <v>51</v>
      </c>
      <c r="B469" s="87"/>
      <c r="C469" s="87" t="s">
        <v>30</v>
      </c>
      <c r="D469" s="87" t="s">
        <v>53</v>
      </c>
      <c r="E469" s="87" t="s">
        <v>710</v>
      </c>
      <c r="F469" s="87" t="s">
        <v>94</v>
      </c>
      <c r="G469" s="90">
        <v>8.9</v>
      </c>
      <c r="H469" s="90">
        <v>8.9</v>
      </c>
    </row>
    <row r="470" spans="1:8" ht="15.75">
      <c r="A470" s="77" t="s">
        <v>41</v>
      </c>
      <c r="B470" s="87"/>
      <c r="C470" s="87" t="s">
        <v>30</v>
      </c>
      <c r="D470" s="87" t="s">
        <v>53</v>
      </c>
      <c r="E470" s="87" t="s">
        <v>710</v>
      </c>
      <c r="F470" s="87" t="s">
        <v>102</v>
      </c>
      <c r="G470" s="90">
        <v>734.8</v>
      </c>
      <c r="H470" s="90">
        <v>734.8</v>
      </c>
    </row>
    <row r="471" spans="1:8" ht="47.25">
      <c r="A471" s="77" t="s">
        <v>450</v>
      </c>
      <c r="B471" s="87"/>
      <c r="C471" s="87" t="s">
        <v>30</v>
      </c>
      <c r="D471" s="87" t="s">
        <v>53</v>
      </c>
      <c r="E471" s="87" t="s">
        <v>711</v>
      </c>
      <c r="F471" s="87"/>
      <c r="G471" s="90">
        <f>G472+G473</f>
        <v>2201.7000000000003</v>
      </c>
      <c r="H471" s="90">
        <f>H472+H473</f>
        <v>2383.2999999999997</v>
      </c>
    </row>
    <row r="472" spans="1:8" ht="31.5">
      <c r="A472" s="77" t="s">
        <v>51</v>
      </c>
      <c r="B472" s="87"/>
      <c r="C472" s="87" t="s">
        <v>30</v>
      </c>
      <c r="D472" s="87" t="s">
        <v>53</v>
      </c>
      <c r="E472" s="87" t="s">
        <v>711</v>
      </c>
      <c r="F472" s="87" t="s">
        <v>94</v>
      </c>
      <c r="G472" s="90">
        <v>32.4</v>
      </c>
      <c r="H472" s="90">
        <v>35.1</v>
      </c>
    </row>
    <row r="473" spans="1:8" ht="15.75">
      <c r="A473" s="77" t="s">
        <v>41</v>
      </c>
      <c r="B473" s="87"/>
      <c r="C473" s="87" t="s">
        <v>30</v>
      </c>
      <c r="D473" s="87" t="s">
        <v>53</v>
      </c>
      <c r="E473" s="87" t="s">
        <v>711</v>
      </c>
      <c r="F473" s="87" t="s">
        <v>102</v>
      </c>
      <c r="G473" s="90">
        <v>2169.3</v>
      </c>
      <c r="H473" s="90">
        <v>2348.2</v>
      </c>
    </row>
    <row r="474" spans="1:8" ht="47.25">
      <c r="A474" s="77" t="s">
        <v>452</v>
      </c>
      <c r="B474" s="87"/>
      <c r="C474" s="87" t="s">
        <v>30</v>
      </c>
      <c r="D474" s="87" t="s">
        <v>53</v>
      </c>
      <c r="E474" s="87" t="s">
        <v>712</v>
      </c>
      <c r="F474" s="87"/>
      <c r="G474" s="90">
        <f>G475+G476</f>
        <v>14591.300000000001</v>
      </c>
      <c r="H474" s="90">
        <f>H475+H476</f>
        <v>15175.099999999999</v>
      </c>
    </row>
    <row r="475" spans="1:8" ht="31.5">
      <c r="A475" s="77" t="s">
        <v>51</v>
      </c>
      <c r="B475" s="87"/>
      <c r="C475" s="87" t="s">
        <v>30</v>
      </c>
      <c r="D475" s="87" t="s">
        <v>53</v>
      </c>
      <c r="E475" s="87" t="s">
        <v>712</v>
      </c>
      <c r="F475" s="87" t="s">
        <v>94</v>
      </c>
      <c r="G475" s="90">
        <v>215.6</v>
      </c>
      <c r="H475" s="90">
        <v>224.3</v>
      </c>
    </row>
    <row r="476" spans="1:8" ht="15.75">
      <c r="A476" s="77" t="s">
        <v>41</v>
      </c>
      <c r="B476" s="87"/>
      <c r="C476" s="87" t="s">
        <v>30</v>
      </c>
      <c r="D476" s="87" t="s">
        <v>53</v>
      </c>
      <c r="E476" s="87" t="s">
        <v>712</v>
      </c>
      <c r="F476" s="87" t="s">
        <v>102</v>
      </c>
      <c r="G476" s="90">
        <v>14375.7</v>
      </c>
      <c r="H476" s="90">
        <v>14950.8</v>
      </c>
    </row>
    <row r="477" spans="1:8" ht="31.5">
      <c r="A477" s="77" t="s">
        <v>453</v>
      </c>
      <c r="B477" s="87"/>
      <c r="C477" s="87" t="s">
        <v>30</v>
      </c>
      <c r="D477" s="87" t="s">
        <v>53</v>
      </c>
      <c r="E477" s="87" t="s">
        <v>713</v>
      </c>
      <c r="F477" s="87"/>
      <c r="G477" s="90">
        <f>G478+G479</f>
        <v>113334.7</v>
      </c>
      <c r="H477" s="90">
        <f>H478+H479</f>
        <v>113334.7</v>
      </c>
    </row>
    <row r="478" spans="1:8" ht="31.5">
      <c r="A478" s="77" t="s">
        <v>51</v>
      </c>
      <c r="B478" s="87"/>
      <c r="C478" s="87" t="s">
        <v>30</v>
      </c>
      <c r="D478" s="87" t="s">
        <v>53</v>
      </c>
      <c r="E478" s="87" t="s">
        <v>713</v>
      </c>
      <c r="F478" s="87" t="s">
        <v>94</v>
      </c>
      <c r="G478" s="90">
        <v>1674.9</v>
      </c>
      <c r="H478" s="90">
        <v>1674.9</v>
      </c>
    </row>
    <row r="479" spans="1:8" ht="15.75">
      <c r="A479" s="77" t="s">
        <v>41</v>
      </c>
      <c r="B479" s="87"/>
      <c r="C479" s="87" t="s">
        <v>30</v>
      </c>
      <c r="D479" s="87" t="s">
        <v>53</v>
      </c>
      <c r="E479" s="87" t="s">
        <v>713</v>
      </c>
      <c r="F479" s="87" t="s">
        <v>102</v>
      </c>
      <c r="G479" s="90">
        <v>111659.8</v>
      </c>
      <c r="H479" s="90">
        <v>111659.8</v>
      </c>
    </row>
    <row r="480" spans="1:8" ht="94.5">
      <c r="A480" s="77" t="s">
        <v>454</v>
      </c>
      <c r="B480" s="87"/>
      <c r="C480" s="87" t="s">
        <v>30</v>
      </c>
      <c r="D480" s="87" t="s">
        <v>53</v>
      </c>
      <c r="E480" s="87" t="s">
        <v>714</v>
      </c>
      <c r="F480" s="87"/>
      <c r="G480" s="90">
        <f>G481+G482</f>
        <v>34.3</v>
      </c>
      <c r="H480" s="90">
        <f>H481+H482</f>
        <v>34.3</v>
      </c>
    </row>
    <row r="481" spans="1:8" ht="31.5">
      <c r="A481" s="77" t="s">
        <v>51</v>
      </c>
      <c r="B481" s="87"/>
      <c r="C481" s="87" t="s">
        <v>30</v>
      </c>
      <c r="D481" s="87" t="s">
        <v>53</v>
      </c>
      <c r="E481" s="87" t="s">
        <v>714</v>
      </c>
      <c r="F481" s="87" t="s">
        <v>94</v>
      </c>
      <c r="G481" s="90">
        <v>0.5</v>
      </c>
      <c r="H481" s="90">
        <v>0.5</v>
      </c>
    </row>
    <row r="482" spans="1:8" ht="15.75">
      <c r="A482" s="77" t="s">
        <v>41</v>
      </c>
      <c r="B482" s="87"/>
      <c r="C482" s="87" t="s">
        <v>30</v>
      </c>
      <c r="D482" s="87" t="s">
        <v>53</v>
      </c>
      <c r="E482" s="87" t="s">
        <v>714</v>
      </c>
      <c r="F482" s="87" t="s">
        <v>102</v>
      </c>
      <c r="G482" s="90">
        <v>33.8</v>
      </c>
      <c r="H482" s="90">
        <v>33.8</v>
      </c>
    </row>
    <row r="483" spans="1:8" ht="31.5">
      <c r="A483" s="77" t="s">
        <v>669</v>
      </c>
      <c r="B483" s="87"/>
      <c r="C483" s="87" t="s">
        <v>30</v>
      </c>
      <c r="D483" s="87" t="s">
        <v>53</v>
      </c>
      <c r="E483" s="87" t="s">
        <v>715</v>
      </c>
      <c r="F483" s="87"/>
      <c r="G483" s="90">
        <f>SUM(G484:G485)</f>
        <v>14074.1</v>
      </c>
      <c r="H483" s="90">
        <f>SUM(H484:H485)</f>
        <v>14074.1</v>
      </c>
    </row>
    <row r="484" spans="1:8" ht="31.5" hidden="1">
      <c r="A484" s="77" t="s">
        <v>51</v>
      </c>
      <c r="B484" s="87"/>
      <c r="C484" s="87" t="s">
        <v>30</v>
      </c>
      <c r="D484" s="87" t="s">
        <v>53</v>
      </c>
      <c r="E484" s="87" t="s">
        <v>568</v>
      </c>
      <c r="F484" s="87" t="s">
        <v>94</v>
      </c>
      <c r="G484" s="90"/>
      <c r="H484" s="90"/>
    </row>
    <row r="485" spans="1:8" ht="15.75">
      <c r="A485" s="77" t="s">
        <v>41</v>
      </c>
      <c r="B485" s="87"/>
      <c r="C485" s="87" t="s">
        <v>30</v>
      </c>
      <c r="D485" s="87" t="s">
        <v>53</v>
      </c>
      <c r="E485" s="87" t="s">
        <v>715</v>
      </c>
      <c r="F485" s="87" t="s">
        <v>102</v>
      </c>
      <c r="G485" s="90">
        <v>14074.1</v>
      </c>
      <c r="H485" s="90">
        <v>14074.1</v>
      </c>
    </row>
    <row r="486" spans="1:8" ht="31.5">
      <c r="A486" s="77" t="s">
        <v>540</v>
      </c>
      <c r="B486" s="87"/>
      <c r="C486" s="87" t="s">
        <v>30</v>
      </c>
      <c r="D486" s="87" t="s">
        <v>53</v>
      </c>
      <c r="E486" s="84" t="s">
        <v>15</v>
      </c>
      <c r="F486" s="84"/>
      <c r="G486" s="90">
        <f>G487+G500+G505</f>
        <v>5587</v>
      </c>
      <c r="H486" s="90">
        <f>H487+H500+H505</f>
        <v>4539.700000000001</v>
      </c>
    </row>
    <row r="487" spans="1:8" ht="47.25">
      <c r="A487" s="77" t="s">
        <v>83</v>
      </c>
      <c r="B487" s="87"/>
      <c r="C487" s="87" t="s">
        <v>30</v>
      </c>
      <c r="D487" s="87" t="s">
        <v>53</v>
      </c>
      <c r="E487" s="84" t="s">
        <v>16</v>
      </c>
      <c r="F487" s="84"/>
      <c r="G487" s="90">
        <f>G488</f>
        <v>5336.5</v>
      </c>
      <c r="H487" s="90">
        <f>H488</f>
        <v>4289.200000000001</v>
      </c>
    </row>
    <row r="488" spans="1:8" ht="15.75">
      <c r="A488" s="77" t="s">
        <v>34</v>
      </c>
      <c r="B488" s="87"/>
      <c r="C488" s="87" t="s">
        <v>30</v>
      </c>
      <c r="D488" s="87" t="s">
        <v>53</v>
      </c>
      <c r="E488" s="84" t="s">
        <v>35</v>
      </c>
      <c r="F488" s="84"/>
      <c r="G488" s="90">
        <f>SUM(G489+G496)</f>
        <v>5336.5</v>
      </c>
      <c r="H488" s="90">
        <f>SUM(H489+H496)</f>
        <v>4289.200000000001</v>
      </c>
    </row>
    <row r="489" spans="1:8" ht="15.75">
      <c r="A489" s="77" t="s">
        <v>54</v>
      </c>
      <c r="B489" s="87"/>
      <c r="C489" s="87" t="s">
        <v>30</v>
      </c>
      <c r="D489" s="87" t="s">
        <v>53</v>
      </c>
      <c r="E489" s="84" t="s">
        <v>55</v>
      </c>
      <c r="F489" s="84"/>
      <c r="G489" s="90">
        <f>G490+G492+G494</f>
        <v>3912.8</v>
      </c>
      <c r="H489" s="90">
        <f>H490+H492+H494</f>
        <v>3332.8</v>
      </c>
    </row>
    <row r="490" spans="1:8" ht="15.75">
      <c r="A490" s="77" t="s">
        <v>56</v>
      </c>
      <c r="B490" s="87"/>
      <c r="C490" s="87" t="s">
        <v>30</v>
      </c>
      <c r="D490" s="87" t="s">
        <v>53</v>
      </c>
      <c r="E490" s="84" t="s">
        <v>57</v>
      </c>
      <c r="F490" s="84"/>
      <c r="G490" s="90">
        <f>G491</f>
        <v>1616.5</v>
      </c>
      <c r="H490" s="90">
        <f>H491</f>
        <v>970.5</v>
      </c>
    </row>
    <row r="491" spans="1:8" ht="15.75">
      <c r="A491" s="77" t="s">
        <v>41</v>
      </c>
      <c r="B491" s="87"/>
      <c r="C491" s="87" t="s">
        <v>30</v>
      </c>
      <c r="D491" s="87" t="s">
        <v>53</v>
      </c>
      <c r="E491" s="84" t="s">
        <v>57</v>
      </c>
      <c r="F491" s="84">
        <v>300</v>
      </c>
      <c r="G491" s="90">
        <v>1616.5</v>
      </c>
      <c r="H491" s="90">
        <v>970.5</v>
      </c>
    </row>
    <row r="492" spans="1:8" ht="31.5">
      <c r="A492" s="77" t="s">
        <v>58</v>
      </c>
      <c r="B492" s="87"/>
      <c r="C492" s="87" t="s">
        <v>30</v>
      </c>
      <c r="D492" s="87" t="s">
        <v>53</v>
      </c>
      <c r="E492" s="84" t="s">
        <v>59</v>
      </c>
      <c r="F492" s="84"/>
      <c r="G492" s="90">
        <f>G493</f>
        <v>1651.3</v>
      </c>
      <c r="H492" s="90">
        <f>H493</f>
        <v>1717.3</v>
      </c>
    </row>
    <row r="493" spans="1:8" ht="15.75">
      <c r="A493" s="77" t="s">
        <v>41</v>
      </c>
      <c r="B493" s="87"/>
      <c r="C493" s="87" t="s">
        <v>30</v>
      </c>
      <c r="D493" s="87" t="s">
        <v>53</v>
      </c>
      <c r="E493" s="84" t="s">
        <v>59</v>
      </c>
      <c r="F493" s="84">
        <v>300</v>
      </c>
      <c r="G493" s="90">
        <v>1651.3</v>
      </c>
      <c r="H493" s="90">
        <v>1717.3</v>
      </c>
    </row>
    <row r="494" spans="1:8" ht="47.25">
      <c r="A494" s="77" t="s">
        <v>491</v>
      </c>
      <c r="B494" s="64"/>
      <c r="C494" s="87" t="s">
        <v>30</v>
      </c>
      <c r="D494" s="87" t="s">
        <v>53</v>
      </c>
      <c r="E494" s="64" t="s">
        <v>492</v>
      </c>
      <c r="F494" s="64"/>
      <c r="G494" s="99">
        <f>SUM(G495)</f>
        <v>645</v>
      </c>
      <c r="H494" s="99">
        <f>SUM(H495)</f>
        <v>645</v>
      </c>
    </row>
    <row r="495" spans="1:8" ht="15.75">
      <c r="A495" s="77" t="s">
        <v>41</v>
      </c>
      <c r="B495" s="64"/>
      <c r="C495" s="87" t="s">
        <v>30</v>
      </c>
      <c r="D495" s="87" t="s">
        <v>53</v>
      </c>
      <c r="E495" s="64" t="s">
        <v>492</v>
      </c>
      <c r="F495" s="64" t="s">
        <v>102</v>
      </c>
      <c r="G495" s="99">
        <v>645</v>
      </c>
      <c r="H495" s="99">
        <v>645</v>
      </c>
    </row>
    <row r="496" spans="1:8" ht="31.5">
      <c r="A496" s="77" t="s">
        <v>60</v>
      </c>
      <c r="B496" s="87"/>
      <c r="C496" s="87" t="s">
        <v>30</v>
      </c>
      <c r="D496" s="87" t="s">
        <v>53</v>
      </c>
      <c r="E496" s="84" t="s">
        <v>61</v>
      </c>
      <c r="F496" s="84"/>
      <c r="G496" s="90">
        <f>G497</f>
        <v>1423.7</v>
      </c>
      <c r="H496" s="90">
        <f>H497</f>
        <v>956.4000000000001</v>
      </c>
    </row>
    <row r="497" spans="1:8" ht="15.75">
      <c r="A497" s="77" t="s">
        <v>62</v>
      </c>
      <c r="B497" s="87"/>
      <c r="C497" s="87" t="s">
        <v>30</v>
      </c>
      <c r="D497" s="87" t="s">
        <v>53</v>
      </c>
      <c r="E497" s="84" t="s">
        <v>63</v>
      </c>
      <c r="F497" s="84"/>
      <c r="G497" s="90">
        <f>G498+G499</f>
        <v>1423.7</v>
      </c>
      <c r="H497" s="90">
        <f>H498+H499</f>
        <v>956.4000000000001</v>
      </c>
    </row>
    <row r="498" spans="1:8" ht="31.5">
      <c r="A498" s="77" t="s">
        <v>51</v>
      </c>
      <c r="B498" s="87"/>
      <c r="C498" s="87" t="s">
        <v>30</v>
      </c>
      <c r="D498" s="87" t="s">
        <v>53</v>
      </c>
      <c r="E498" s="84" t="s">
        <v>63</v>
      </c>
      <c r="F498" s="84">
        <v>200</v>
      </c>
      <c r="G498" s="90">
        <v>910.5</v>
      </c>
      <c r="H498" s="90">
        <v>443.2</v>
      </c>
    </row>
    <row r="499" spans="1:8" ht="15.75">
      <c r="A499" s="77" t="s">
        <v>41</v>
      </c>
      <c r="B499" s="87"/>
      <c r="C499" s="87" t="s">
        <v>30</v>
      </c>
      <c r="D499" s="87" t="s">
        <v>53</v>
      </c>
      <c r="E499" s="84" t="s">
        <v>63</v>
      </c>
      <c r="F499" s="84">
        <v>300</v>
      </c>
      <c r="G499" s="90">
        <v>513.2</v>
      </c>
      <c r="H499" s="90">
        <v>513.2</v>
      </c>
    </row>
    <row r="500" spans="1:8" ht="15.75">
      <c r="A500" s="77" t="s">
        <v>85</v>
      </c>
      <c r="B500" s="87"/>
      <c r="C500" s="87" t="s">
        <v>30</v>
      </c>
      <c r="D500" s="87" t="s">
        <v>53</v>
      </c>
      <c r="E500" s="84" t="s">
        <v>64</v>
      </c>
      <c r="F500" s="84"/>
      <c r="G500" s="90">
        <f>G501</f>
        <v>250.5</v>
      </c>
      <c r="H500" s="90">
        <f>H501</f>
        <v>250.5</v>
      </c>
    </row>
    <row r="501" spans="1:8" ht="15.75">
      <c r="A501" s="77" t="s">
        <v>34</v>
      </c>
      <c r="B501" s="87"/>
      <c r="C501" s="87" t="s">
        <v>30</v>
      </c>
      <c r="D501" s="87" t="s">
        <v>53</v>
      </c>
      <c r="E501" s="84" t="s">
        <v>65</v>
      </c>
      <c r="F501" s="84"/>
      <c r="G501" s="90">
        <f>G502</f>
        <v>250.5</v>
      </c>
      <c r="H501" s="90">
        <f>H502</f>
        <v>250.5</v>
      </c>
    </row>
    <row r="502" spans="1:8" ht="15.75">
      <c r="A502" s="77" t="s">
        <v>36</v>
      </c>
      <c r="B502" s="87"/>
      <c r="C502" s="87" t="s">
        <v>30</v>
      </c>
      <c r="D502" s="87" t="s">
        <v>53</v>
      </c>
      <c r="E502" s="84" t="s">
        <v>66</v>
      </c>
      <c r="F502" s="84"/>
      <c r="G502" s="90">
        <f>G503+G504</f>
        <v>250.5</v>
      </c>
      <c r="H502" s="90">
        <f>H503+H504</f>
        <v>250.5</v>
      </c>
    </row>
    <row r="503" spans="1:8" ht="31.5">
      <c r="A503" s="77" t="s">
        <v>51</v>
      </c>
      <c r="B503" s="87"/>
      <c r="C503" s="87" t="s">
        <v>30</v>
      </c>
      <c r="D503" s="87" t="s">
        <v>53</v>
      </c>
      <c r="E503" s="84" t="s">
        <v>66</v>
      </c>
      <c r="F503" s="84">
        <v>200</v>
      </c>
      <c r="G503" s="90">
        <v>250.5</v>
      </c>
      <c r="H503" s="90">
        <v>250.5</v>
      </c>
    </row>
    <row r="504" spans="1:8" ht="15.75" hidden="1">
      <c r="A504" s="77" t="s">
        <v>41</v>
      </c>
      <c r="B504" s="87"/>
      <c r="C504" s="87" t="s">
        <v>30</v>
      </c>
      <c r="D504" s="87" t="s">
        <v>53</v>
      </c>
      <c r="E504" s="84" t="s">
        <v>66</v>
      </c>
      <c r="F504" s="84">
        <v>300</v>
      </c>
      <c r="G504" s="90"/>
      <c r="H504" s="90"/>
    </row>
    <row r="505" spans="1:8" ht="15.75" hidden="1">
      <c r="A505" s="77" t="s">
        <v>86</v>
      </c>
      <c r="B505" s="87"/>
      <c r="C505" s="87" t="s">
        <v>30</v>
      </c>
      <c r="D505" s="87" t="s">
        <v>53</v>
      </c>
      <c r="E505" s="84" t="s">
        <v>67</v>
      </c>
      <c r="F505" s="84"/>
      <c r="G505" s="90">
        <f>SUM(G506+G509)</f>
        <v>0</v>
      </c>
      <c r="H505" s="90">
        <f>SUM(H506+H509)</f>
        <v>0</v>
      </c>
    </row>
    <row r="506" spans="1:8" ht="15.75" hidden="1">
      <c r="A506" s="77" t="s">
        <v>34</v>
      </c>
      <c r="B506" s="87"/>
      <c r="C506" s="87" t="s">
        <v>30</v>
      </c>
      <c r="D506" s="87" t="s">
        <v>53</v>
      </c>
      <c r="E506" s="84" t="s">
        <v>489</v>
      </c>
      <c r="F506" s="84"/>
      <c r="G506" s="90">
        <f>G507</f>
        <v>0</v>
      </c>
      <c r="H506" s="90">
        <f>H507</f>
        <v>0</v>
      </c>
    </row>
    <row r="507" spans="1:8" ht="15.75" hidden="1">
      <c r="A507" s="77" t="s">
        <v>36</v>
      </c>
      <c r="B507" s="87"/>
      <c r="C507" s="87" t="s">
        <v>30</v>
      </c>
      <c r="D507" s="87" t="s">
        <v>53</v>
      </c>
      <c r="E507" s="84" t="s">
        <v>490</v>
      </c>
      <c r="F507" s="84"/>
      <c r="G507" s="90">
        <f>SUM(G508)</f>
        <v>0</v>
      </c>
      <c r="H507" s="90">
        <f>SUM(H508)</f>
        <v>0</v>
      </c>
    </row>
    <row r="508" spans="1:8" ht="31.5" hidden="1">
      <c r="A508" s="77" t="s">
        <v>51</v>
      </c>
      <c r="B508" s="87"/>
      <c r="C508" s="87" t="s">
        <v>30</v>
      </c>
      <c r="D508" s="87" t="s">
        <v>53</v>
      </c>
      <c r="E508" s="84" t="s">
        <v>490</v>
      </c>
      <c r="F508" s="84">
        <v>200</v>
      </c>
      <c r="G508" s="90"/>
      <c r="H508" s="90"/>
    </row>
    <row r="509" spans="1:8" ht="31.5" hidden="1">
      <c r="A509" s="77" t="s">
        <v>68</v>
      </c>
      <c r="B509" s="87"/>
      <c r="C509" s="87" t="s">
        <v>30</v>
      </c>
      <c r="D509" s="87" t="s">
        <v>53</v>
      </c>
      <c r="E509" s="84" t="s">
        <v>69</v>
      </c>
      <c r="F509" s="84"/>
      <c r="G509" s="90">
        <f>G510</f>
        <v>0</v>
      </c>
      <c r="H509" s="90">
        <f>H510</f>
        <v>0</v>
      </c>
    </row>
    <row r="510" spans="1:8" ht="15.75" hidden="1">
      <c r="A510" s="77" t="s">
        <v>36</v>
      </c>
      <c r="B510" s="87"/>
      <c r="C510" s="87" t="s">
        <v>30</v>
      </c>
      <c r="D510" s="87" t="s">
        <v>53</v>
      </c>
      <c r="E510" s="84" t="s">
        <v>70</v>
      </c>
      <c r="F510" s="84"/>
      <c r="G510" s="90">
        <f>G511</f>
        <v>0</v>
      </c>
      <c r="H510" s="90">
        <f>H511</f>
        <v>0</v>
      </c>
    </row>
    <row r="511" spans="1:8" ht="31.5" hidden="1">
      <c r="A511" s="77" t="s">
        <v>71</v>
      </c>
      <c r="B511" s="87"/>
      <c r="C511" s="87" t="s">
        <v>30</v>
      </c>
      <c r="D511" s="87" t="s">
        <v>53</v>
      </c>
      <c r="E511" s="84" t="s">
        <v>70</v>
      </c>
      <c r="F511" s="84">
        <v>600</v>
      </c>
      <c r="G511" s="90"/>
      <c r="H511" s="90"/>
    </row>
    <row r="512" spans="1:8" ht="63">
      <c r="A512" s="77" t="s">
        <v>629</v>
      </c>
      <c r="B512" s="87"/>
      <c r="C512" s="87" t="s">
        <v>30</v>
      </c>
      <c r="D512" s="87" t="s">
        <v>53</v>
      </c>
      <c r="E512" s="84" t="s">
        <v>72</v>
      </c>
      <c r="F512" s="84"/>
      <c r="G512" s="90">
        <f>G513</f>
        <v>3490.1</v>
      </c>
      <c r="H512" s="90">
        <f>H513</f>
        <v>3490.1</v>
      </c>
    </row>
    <row r="513" spans="1:8" ht="15.75">
      <c r="A513" s="77" t="s">
        <v>34</v>
      </c>
      <c r="B513" s="87"/>
      <c r="C513" s="87" t="s">
        <v>30</v>
      </c>
      <c r="D513" s="87" t="s">
        <v>53</v>
      </c>
      <c r="E513" s="84" t="s">
        <v>73</v>
      </c>
      <c r="F513" s="84"/>
      <c r="G513" s="90">
        <f>SUM(G514)</f>
        <v>3490.1</v>
      </c>
      <c r="H513" s="90">
        <f>SUM(H514)</f>
        <v>3490.1</v>
      </c>
    </row>
    <row r="514" spans="1:8" ht="31.5">
      <c r="A514" s="77" t="s">
        <v>74</v>
      </c>
      <c r="B514" s="87"/>
      <c r="C514" s="87" t="s">
        <v>30</v>
      </c>
      <c r="D514" s="87" t="s">
        <v>53</v>
      </c>
      <c r="E514" s="84" t="s">
        <v>75</v>
      </c>
      <c r="F514" s="84"/>
      <c r="G514" s="90">
        <f>G515</f>
        <v>3490.1</v>
      </c>
      <c r="H514" s="90">
        <f>H515</f>
        <v>3490.1</v>
      </c>
    </row>
    <row r="515" spans="1:8" ht="31.5">
      <c r="A515" s="77" t="s">
        <v>51</v>
      </c>
      <c r="B515" s="87"/>
      <c r="C515" s="87" t="s">
        <v>30</v>
      </c>
      <c r="D515" s="87" t="s">
        <v>53</v>
      </c>
      <c r="E515" s="84" t="s">
        <v>75</v>
      </c>
      <c r="F515" s="84">
        <v>200</v>
      </c>
      <c r="G515" s="90">
        <v>3490.1</v>
      </c>
      <c r="H515" s="90">
        <v>3490.1</v>
      </c>
    </row>
    <row r="516" spans="1:8" ht="47.25">
      <c r="A516" s="77" t="s">
        <v>569</v>
      </c>
      <c r="B516" s="167"/>
      <c r="C516" s="87" t="s">
        <v>30</v>
      </c>
      <c r="D516" s="87" t="s">
        <v>53</v>
      </c>
      <c r="E516" s="84" t="s">
        <v>570</v>
      </c>
      <c r="F516" s="84"/>
      <c r="G516" s="90">
        <f aca="true" t="shared" si="32" ref="G516:H518">G517</f>
        <v>875</v>
      </c>
      <c r="H516" s="90">
        <f t="shared" si="32"/>
        <v>300</v>
      </c>
    </row>
    <row r="517" spans="1:8" ht="31.5">
      <c r="A517" s="77" t="s">
        <v>68</v>
      </c>
      <c r="B517" s="167"/>
      <c r="C517" s="87" t="s">
        <v>30</v>
      </c>
      <c r="D517" s="87" t="s">
        <v>53</v>
      </c>
      <c r="E517" s="84" t="s">
        <v>571</v>
      </c>
      <c r="F517" s="84"/>
      <c r="G517" s="90">
        <f t="shared" si="32"/>
        <v>875</v>
      </c>
      <c r="H517" s="90">
        <f t="shared" si="32"/>
        <v>300</v>
      </c>
    </row>
    <row r="518" spans="1:8" ht="15.75">
      <c r="A518" s="77" t="s">
        <v>36</v>
      </c>
      <c r="B518" s="167"/>
      <c r="C518" s="87" t="s">
        <v>30</v>
      </c>
      <c r="D518" s="87" t="s">
        <v>53</v>
      </c>
      <c r="E518" s="84" t="s">
        <v>572</v>
      </c>
      <c r="F518" s="84"/>
      <c r="G518" s="90">
        <f t="shared" si="32"/>
        <v>875</v>
      </c>
      <c r="H518" s="90">
        <f t="shared" si="32"/>
        <v>300</v>
      </c>
    </row>
    <row r="519" spans="1:8" ht="31.5">
      <c r="A519" s="77" t="s">
        <v>71</v>
      </c>
      <c r="B519" s="167"/>
      <c r="C519" s="87" t="s">
        <v>30</v>
      </c>
      <c r="D519" s="87" t="s">
        <v>53</v>
      </c>
      <c r="E519" s="84" t="s">
        <v>572</v>
      </c>
      <c r="F519" s="84">
        <v>600</v>
      </c>
      <c r="G519" s="90">
        <v>875</v>
      </c>
      <c r="H519" s="90">
        <v>300</v>
      </c>
    </row>
    <row r="520" spans="1:8" ht="15.75">
      <c r="A520" s="77" t="s">
        <v>200</v>
      </c>
      <c r="B520" s="87"/>
      <c r="C520" s="87" t="s">
        <v>30</v>
      </c>
      <c r="D520" s="87" t="s">
        <v>12</v>
      </c>
      <c r="E520" s="84"/>
      <c r="F520" s="84"/>
      <c r="G520" s="90">
        <f>G521+G541</f>
        <v>215828.50000000003</v>
      </c>
      <c r="H520" s="90">
        <f>H521+H541</f>
        <v>219874.59999999998</v>
      </c>
    </row>
    <row r="521" spans="1:8" ht="31.5">
      <c r="A521" s="77" t="s">
        <v>564</v>
      </c>
      <c r="B521" s="87"/>
      <c r="C521" s="87" t="s">
        <v>30</v>
      </c>
      <c r="D521" s="87" t="s">
        <v>12</v>
      </c>
      <c r="E521" s="87" t="s">
        <v>428</v>
      </c>
      <c r="F521" s="84"/>
      <c r="G521" s="90">
        <f>G522</f>
        <v>215828.50000000003</v>
      </c>
      <c r="H521" s="90">
        <f>H522</f>
        <v>219874.59999999998</v>
      </c>
    </row>
    <row r="522" spans="1:8" ht="15.75">
      <c r="A522" s="77" t="s">
        <v>440</v>
      </c>
      <c r="B522" s="87"/>
      <c r="C522" s="87" t="s">
        <v>30</v>
      </c>
      <c r="D522" s="87" t="s">
        <v>12</v>
      </c>
      <c r="E522" s="87" t="s">
        <v>429</v>
      </c>
      <c r="F522" s="84"/>
      <c r="G522" s="90">
        <f>SUM(G523+G531+G537+G528+G534)</f>
        <v>215828.50000000003</v>
      </c>
      <c r="H522" s="90">
        <f>SUM(H523+H531+H537+H528+H534)</f>
        <v>219874.59999999998</v>
      </c>
    </row>
    <row r="523" spans="1:8" ht="47.25">
      <c r="A523" s="77" t="s">
        <v>458</v>
      </c>
      <c r="B523" s="87"/>
      <c r="C523" s="87" t="s">
        <v>30</v>
      </c>
      <c r="D523" s="87" t="s">
        <v>12</v>
      </c>
      <c r="E523" s="84" t="s">
        <v>716</v>
      </c>
      <c r="F523" s="84"/>
      <c r="G523" s="90">
        <f>SUM(G524:G527)</f>
        <v>71511.00000000001</v>
      </c>
      <c r="H523" s="90">
        <f>SUM(H524:H527)</f>
        <v>72328.4</v>
      </c>
    </row>
    <row r="524" spans="1:8" ht="63">
      <c r="A524" s="77" t="s">
        <v>50</v>
      </c>
      <c r="B524" s="87"/>
      <c r="C524" s="87" t="s">
        <v>30</v>
      </c>
      <c r="D524" s="87" t="s">
        <v>12</v>
      </c>
      <c r="E524" s="84" t="s">
        <v>716</v>
      </c>
      <c r="F524" s="84">
        <v>100</v>
      </c>
      <c r="G524" s="63">
        <v>51133.7</v>
      </c>
      <c r="H524" s="63">
        <v>51133.7</v>
      </c>
    </row>
    <row r="525" spans="1:8" ht="31.5">
      <c r="A525" s="77" t="s">
        <v>51</v>
      </c>
      <c r="B525" s="87"/>
      <c r="C525" s="87" t="s">
        <v>30</v>
      </c>
      <c r="D525" s="87" t="s">
        <v>12</v>
      </c>
      <c r="E525" s="84" t="s">
        <v>716</v>
      </c>
      <c r="F525" s="84">
        <v>200</v>
      </c>
      <c r="G525" s="63">
        <v>19297.4</v>
      </c>
      <c r="H525" s="63">
        <v>20108</v>
      </c>
    </row>
    <row r="526" spans="1:8" ht="15.75">
      <c r="A526" s="77" t="s">
        <v>41</v>
      </c>
      <c r="B526" s="87"/>
      <c r="C526" s="87" t="s">
        <v>30</v>
      </c>
      <c r="D526" s="87" t="s">
        <v>12</v>
      </c>
      <c r="E526" s="84" t="s">
        <v>716</v>
      </c>
      <c r="F526" s="84">
        <v>300</v>
      </c>
      <c r="G526" s="63">
        <v>250.1</v>
      </c>
      <c r="H526" s="63">
        <v>256.9</v>
      </c>
    </row>
    <row r="527" spans="1:8" ht="15.75">
      <c r="A527" s="77" t="s">
        <v>21</v>
      </c>
      <c r="B527" s="87"/>
      <c r="C527" s="87" t="s">
        <v>30</v>
      </c>
      <c r="D527" s="87" t="s">
        <v>12</v>
      </c>
      <c r="E527" s="84" t="s">
        <v>716</v>
      </c>
      <c r="F527" s="84">
        <v>800</v>
      </c>
      <c r="G527" s="63">
        <v>829.8</v>
      </c>
      <c r="H527" s="63">
        <v>829.8</v>
      </c>
    </row>
    <row r="528" spans="1:8" ht="94.5">
      <c r="A528" s="77" t="s">
        <v>461</v>
      </c>
      <c r="B528" s="87"/>
      <c r="C528" s="87" t="s">
        <v>30</v>
      </c>
      <c r="D528" s="87" t="s">
        <v>12</v>
      </c>
      <c r="E528" s="84" t="s">
        <v>717</v>
      </c>
      <c r="F528" s="84"/>
      <c r="G528" s="90">
        <f>G529+G530</f>
        <v>59572.5</v>
      </c>
      <c r="H528" s="90">
        <f>H529+H530</f>
        <v>59717.3</v>
      </c>
    </row>
    <row r="529" spans="1:8" ht="31.5">
      <c r="A529" s="77" t="s">
        <v>51</v>
      </c>
      <c r="B529" s="87"/>
      <c r="C529" s="87" t="s">
        <v>30</v>
      </c>
      <c r="D529" s="87" t="s">
        <v>12</v>
      </c>
      <c r="E529" s="84" t="s">
        <v>717</v>
      </c>
      <c r="F529" s="84">
        <v>200</v>
      </c>
      <c r="G529" s="90">
        <v>880.2</v>
      </c>
      <c r="H529" s="90">
        <v>882.4</v>
      </c>
    </row>
    <row r="530" spans="1:8" ht="15.75">
      <c r="A530" s="77" t="s">
        <v>41</v>
      </c>
      <c r="B530" s="87"/>
      <c r="C530" s="87" t="s">
        <v>30</v>
      </c>
      <c r="D530" s="87" t="s">
        <v>12</v>
      </c>
      <c r="E530" s="84" t="s">
        <v>717</v>
      </c>
      <c r="F530" s="84">
        <v>300</v>
      </c>
      <c r="G530" s="90">
        <v>58692.3</v>
      </c>
      <c r="H530" s="90">
        <v>58834.9</v>
      </c>
    </row>
    <row r="531" spans="1:8" ht="31.5">
      <c r="A531" s="77" t="s">
        <v>459</v>
      </c>
      <c r="B531" s="87"/>
      <c r="C531" s="87" t="s">
        <v>30</v>
      </c>
      <c r="D531" s="87" t="s">
        <v>12</v>
      </c>
      <c r="E531" s="84" t="s">
        <v>718</v>
      </c>
      <c r="F531" s="84"/>
      <c r="G531" s="90">
        <f>G532+G533</f>
        <v>60133.3</v>
      </c>
      <c r="H531" s="90">
        <f>H532+H533</f>
        <v>62468.799999999996</v>
      </c>
    </row>
    <row r="532" spans="1:8" ht="31.5">
      <c r="A532" s="77" t="s">
        <v>51</v>
      </c>
      <c r="B532" s="87"/>
      <c r="C532" s="87" t="s">
        <v>30</v>
      </c>
      <c r="D532" s="87" t="s">
        <v>12</v>
      </c>
      <c r="E532" s="84" t="s">
        <v>718</v>
      </c>
      <c r="F532" s="84">
        <v>200</v>
      </c>
      <c r="G532" s="90">
        <v>893.5</v>
      </c>
      <c r="H532" s="90">
        <v>926.2</v>
      </c>
    </row>
    <row r="533" spans="1:8" ht="15.75">
      <c r="A533" s="77" t="s">
        <v>41</v>
      </c>
      <c r="B533" s="87"/>
      <c r="C533" s="87" t="s">
        <v>30</v>
      </c>
      <c r="D533" s="87" t="s">
        <v>12</v>
      </c>
      <c r="E533" s="84" t="s">
        <v>718</v>
      </c>
      <c r="F533" s="84">
        <v>300</v>
      </c>
      <c r="G533" s="90">
        <v>59239.8</v>
      </c>
      <c r="H533" s="90">
        <v>61542.6</v>
      </c>
    </row>
    <row r="534" spans="1:8" ht="63">
      <c r="A534" s="77" t="s">
        <v>462</v>
      </c>
      <c r="B534" s="87"/>
      <c r="C534" s="87" t="s">
        <v>30</v>
      </c>
      <c r="D534" s="87" t="s">
        <v>12</v>
      </c>
      <c r="E534" s="84" t="s">
        <v>719</v>
      </c>
      <c r="F534" s="84"/>
      <c r="G534" s="90">
        <f>G535+G536</f>
        <v>18710.100000000002</v>
      </c>
      <c r="H534" s="90">
        <f>H535+H536</f>
        <v>19458.5</v>
      </c>
    </row>
    <row r="535" spans="1:8" ht="31.5">
      <c r="A535" s="77" t="s">
        <v>51</v>
      </c>
      <c r="B535" s="87"/>
      <c r="C535" s="87" t="s">
        <v>30</v>
      </c>
      <c r="D535" s="87" t="s">
        <v>12</v>
      </c>
      <c r="E535" s="84" t="s">
        <v>719</v>
      </c>
      <c r="F535" s="84">
        <v>200</v>
      </c>
      <c r="G535" s="90">
        <v>278.4</v>
      </c>
      <c r="H535" s="90">
        <v>289.6</v>
      </c>
    </row>
    <row r="536" spans="1:8" ht="15.75">
      <c r="A536" s="77" t="s">
        <v>41</v>
      </c>
      <c r="B536" s="87"/>
      <c r="C536" s="87" t="s">
        <v>30</v>
      </c>
      <c r="D536" s="87" t="s">
        <v>12</v>
      </c>
      <c r="E536" s="84" t="s">
        <v>719</v>
      </c>
      <c r="F536" s="84">
        <v>300</v>
      </c>
      <c r="G536" s="90">
        <v>18431.7</v>
      </c>
      <c r="H536" s="90">
        <v>19168.9</v>
      </c>
    </row>
    <row r="537" spans="1:8" ht="31.5">
      <c r="A537" s="77" t="s">
        <v>722</v>
      </c>
      <c r="B537" s="87"/>
      <c r="C537" s="87" t="s">
        <v>30</v>
      </c>
      <c r="D537" s="87" t="s">
        <v>12</v>
      </c>
      <c r="E537" s="84" t="s">
        <v>721</v>
      </c>
      <c r="F537" s="84"/>
      <c r="G537" s="90">
        <f>SUM(G538)</f>
        <v>5901.6</v>
      </c>
      <c r="H537" s="90">
        <f>SUM(H538)</f>
        <v>5901.6</v>
      </c>
    </row>
    <row r="538" spans="1:8" ht="47.25">
      <c r="A538" s="77" t="s">
        <v>460</v>
      </c>
      <c r="B538" s="87"/>
      <c r="C538" s="87" t="s">
        <v>30</v>
      </c>
      <c r="D538" s="87" t="s">
        <v>12</v>
      </c>
      <c r="E538" s="84" t="s">
        <v>720</v>
      </c>
      <c r="F538" s="84"/>
      <c r="G538" s="90">
        <f>SUM(G539:G540)</f>
        <v>5901.6</v>
      </c>
      <c r="H538" s="90">
        <f>SUM(H539:H540)</f>
        <v>5901.6</v>
      </c>
    </row>
    <row r="539" spans="1:8" ht="31.5">
      <c r="A539" s="77" t="s">
        <v>51</v>
      </c>
      <c r="B539" s="87"/>
      <c r="C539" s="87" t="s">
        <v>30</v>
      </c>
      <c r="D539" s="87" t="s">
        <v>12</v>
      </c>
      <c r="E539" s="84" t="s">
        <v>720</v>
      </c>
      <c r="F539" s="84">
        <v>200</v>
      </c>
      <c r="G539" s="90">
        <v>87.6</v>
      </c>
      <c r="H539" s="90">
        <v>87.6</v>
      </c>
    </row>
    <row r="540" spans="1:8" ht="15.75">
      <c r="A540" s="77" t="s">
        <v>41</v>
      </c>
      <c r="B540" s="87"/>
      <c r="C540" s="87" t="s">
        <v>30</v>
      </c>
      <c r="D540" s="87" t="s">
        <v>12</v>
      </c>
      <c r="E540" s="84" t="s">
        <v>720</v>
      </c>
      <c r="F540" s="84">
        <v>300</v>
      </c>
      <c r="G540" s="90">
        <v>5814</v>
      </c>
      <c r="H540" s="90">
        <v>5814</v>
      </c>
    </row>
    <row r="541" spans="1:8" ht="31.5" hidden="1">
      <c r="A541" s="77" t="s">
        <v>630</v>
      </c>
      <c r="B541" s="87"/>
      <c r="C541" s="87" t="s">
        <v>30</v>
      </c>
      <c r="D541" s="87" t="s">
        <v>12</v>
      </c>
      <c r="E541" s="84" t="s">
        <v>15</v>
      </c>
      <c r="F541" s="84"/>
      <c r="G541" s="90">
        <f>SUM(G542)</f>
        <v>0</v>
      </c>
      <c r="H541" s="90">
        <f>SUM(H542)</f>
        <v>0</v>
      </c>
    </row>
    <row r="542" spans="1:8" ht="15.75" hidden="1">
      <c r="A542" s="77" t="s">
        <v>86</v>
      </c>
      <c r="B542" s="167"/>
      <c r="C542" s="87" t="s">
        <v>30</v>
      </c>
      <c r="D542" s="87" t="s">
        <v>12</v>
      </c>
      <c r="E542" s="84" t="s">
        <v>67</v>
      </c>
      <c r="F542" s="84"/>
      <c r="G542" s="168">
        <f aca="true" t="shared" si="33" ref="G542:H544">G543</f>
        <v>0</v>
      </c>
      <c r="H542" s="168">
        <f t="shared" si="33"/>
        <v>0</v>
      </c>
    </row>
    <row r="543" spans="1:8" ht="15.75" hidden="1">
      <c r="A543" s="77" t="s">
        <v>34</v>
      </c>
      <c r="B543" s="167"/>
      <c r="C543" s="87" t="s">
        <v>30</v>
      </c>
      <c r="D543" s="87" t="s">
        <v>12</v>
      </c>
      <c r="E543" s="84" t="s">
        <v>489</v>
      </c>
      <c r="F543" s="84"/>
      <c r="G543" s="168">
        <f t="shared" si="33"/>
        <v>0</v>
      </c>
      <c r="H543" s="168">
        <f t="shared" si="33"/>
        <v>0</v>
      </c>
    </row>
    <row r="544" spans="1:8" ht="15.75" hidden="1">
      <c r="A544" s="77" t="s">
        <v>36</v>
      </c>
      <c r="B544" s="167"/>
      <c r="C544" s="87" t="s">
        <v>30</v>
      </c>
      <c r="D544" s="87" t="s">
        <v>12</v>
      </c>
      <c r="E544" s="84" t="s">
        <v>490</v>
      </c>
      <c r="F544" s="84"/>
      <c r="G544" s="168">
        <f t="shared" si="33"/>
        <v>0</v>
      </c>
      <c r="H544" s="168">
        <f t="shared" si="33"/>
        <v>0</v>
      </c>
    </row>
    <row r="545" spans="1:8" ht="31.5" hidden="1">
      <c r="A545" s="77" t="s">
        <v>51</v>
      </c>
      <c r="B545" s="167"/>
      <c r="C545" s="87" t="s">
        <v>30</v>
      </c>
      <c r="D545" s="87" t="s">
        <v>12</v>
      </c>
      <c r="E545" s="84" t="s">
        <v>490</v>
      </c>
      <c r="F545" s="84">
        <v>200</v>
      </c>
      <c r="G545" s="168"/>
      <c r="H545" s="168"/>
    </row>
    <row r="546" spans="1:8" ht="15.75">
      <c r="A546" s="77" t="s">
        <v>76</v>
      </c>
      <c r="B546" s="87"/>
      <c r="C546" s="87" t="s">
        <v>30</v>
      </c>
      <c r="D546" s="87" t="s">
        <v>77</v>
      </c>
      <c r="E546" s="84"/>
      <c r="F546" s="84"/>
      <c r="G546" s="90">
        <f>G562+G547</f>
        <v>35762.399999999994</v>
      </c>
      <c r="H546" s="90">
        <f>H562+H547</f>
        <v>35762.399999999994</v>
      </c>
    </row>
    <row r="547" spans="1:8" ht="31.5">
      <c r="A547" s="77" t="s">
        <v>564</v>
      </c>
      <c r="B547" s="87"/>
      <c r="C547" s="87" t="s">
        <v>30</v>
      </c>
      <c r="D547" s="87" t="s">
        <v>77</v>
      </c>
      <c r="E547" s="87" t="s">
        <v>428</v>
      </c>
      <c r="F547" s="84"/>
      <c r="G547" s="90">
        <f>G548+G552+G557</f>
        <v>28772.899999999998</v>
      </c>
      <c r="H547" s="90">
        <f>H548+H552+H557</f>
        <v>28772.899999999998</v>
      </c>
    </row>
    <row r="548" spans="1:8" ht="15.75">
      <c r="A548" s="77" t="s">
        <v>440</v>
      </c>
      <c r="B548" s="87"/>
      <c r="C548" s="87" t="s">
        <v>30</v>
      </c>
      <c r="D548" s="87" t="s">
        <v>77</v>
      </c>
      <c r="E548" s="87" t="s">
        <v>429</v>
      </c>
      <c r="F548" s="84"/>
      <c r="G548" s="90">
        <f>SUM(G549)</f>
        <v>5874.4</v>
      </c>
      <c r="H548" s="90">
        <f>SUM(H549)</f>
        <v>5874.4</v>
      </c>
    </row>
    <row r="549" spans="1:8" ht="31.5">
      <c r="A549" s="77" t="s">
        <v>463</v>
      </c>
      <c r="B549" s="87"/>
      <c r="C549" s="87" t="s">
        <v>30</v>
      </c>
      <c r="D549" s="87" t="s">
        <v>77</v>
      </c>
      <c r="E549" s="84" t="s">
        <v>723</v>
      </c>
      <c r="F549" s="84"/>
      <c r="G549" s="90">
        <f>G550+G551</f>
        <v>5874.4</v>
      </c>
      <c r="H549" s="90">
        <f>H550+H551</f>
        <v>5874.4</v>
      </c>
    </row>
    <row r="550" spans="1:8" ht="63">
      <c r="A550" s="77" t="s">
        <v>50</v>
      </c>
      <c r="B550" s="87"/>
      <c r="C550" s="87" t="s">
        <v>30</v>
      </c>
      <c r="D550" s="87" t="s">
        <v>77</v>
      </c>
      <c r="E550" s="84" t="s">
        <v>723</v>
      </c>
      <c r="F550" s="84">
        <v>100</v>
      </c>
      <c r="G550" s="90">
        <v>5295</v>
      </c>
      <c r="H550" s="90">
        <v>5295</v>
      </c>
    </row>
    <row r="551" spans="1:8" ht="31.5">
      <c r="A551" s="77" t="s">
        <v>51</v>
      </c>
      <c r="B551" s="87"/>
      <c r="C551" s="87" t="s">
        <v>30</v>
      </c>
      <c r="D551" s="87" t="s">
        <v>77</v>
      </c>
      <c r="E551" s="84" t="s">
        <v>723</v>
      </c>
      <c r="F551" s="84">
        <v>200</v>
      </c>
      <c r="G551" s="90">
        <v>579.4</v>
      </c>
      <c r="H551" s="90">
        <v>579.4</v>
      </c>
    </row>
    <row r="552" spans="1:8" ht="31.5">
      <c r="A552" s="77" t="s">
        <v>442</v>
      </c>
      <c r="B552" s="87"/>
      <c r="C552" s="87" t="s">
        <v>30</v>
      </c>
      <c r="D552" s="87" t="s">
        <v>77</v>
      </c>
      <c r="E552" s="84" t="s">
        <v>443</v>
      </c>
      <c r="F552" s="84"/>
      <c r="G552" s="90">
        <f>SUM(G553)</f>
        <v>4489.4</v>
      </c>
      <c r="H552" s="90">
        <f>SUM(H553)</f>
        <v>4489.4</v>
      </c>
    </row>
    <row r="553" spans="1:8" ht="63">
      <c r="A553" s="60" t="s">
        <v>724</v>
      </c>
      <c r="B553" s="87"/>
      <c r="C553" s="87" t="s">
        <v>30</v>
      </c>
      <c r="D553" s="87" t="s">
        <v>77</v>
      </c>
      <c r="E553" s="84" t="s">
        <v>725</v>
      </c>
      <c r="F553" s="84"/>
      <c r="G553" s="90">
        <f>SUM(G554)</f>
        <v>4489.4</v>
      </c>
      <c r="H553" s="90">
        <f>SUM(H554)</f>
        <v>4489.4</v>
      </c>
    </row>
    <row r="554" spans="1:8" ht="47.25">
      <c r="A554" s="77" t="s">
        <v>464</v>
      </c>
      <c r="B554" s="87"/>
      <c r="C554" s="87" t="s">
        <v>30</v>
      </c>
      <c r="D554" s="87" t="s">
        <v>77</v>
      </c>
      <c r="E554" s="84" t="s">
        <v>726</v>
      </c>
      <c r="F554" s="84"/>
      <c r="G554" s="90">
        <f>G555+G556</f>
        <v>4489.4</v>
      </c>
      <c r="H554" s="90">
        <f>H555+H556</f>
        <v>4489.4</v>
      </c>
    </row>
    <row r="555" spans="1:8" ht="63">
      <c r="A555" s="77" t="s">
        <v>50</v>
      </c>
      <c r="B555" s="87"/>
      <c r="C555" s="87" t="s">
        <v>30</v>
      </c>
      <c r="D555" s="87" t="s">
        <v>77</v>
      </c>
      <c r="E555" s="84" t="s">
        <v>726</v>
      </c>
      <c r="F555" s="84">
        <v>100</v>
      </c>
      <c r="G555" s="90">
        <v>3854.6</v>
      </c>
      <c r="H555" s="90">
        <v>3854.6</v>
      </c>
    </row>
    <row r="556" spans="1:8" ht="31.5">
      <c r="A556" s="77" t="s">
        <v>51</v>
      </c>
      <c r="B556" s="87"/>
      <c r="C556" s="87" t="s">
        <v>30</v>
      </c>
      <c r="D556" s="87" t="s">
        <v>77</v>
      </c>
      <c r="E556" s="84" t="s">
        <v>726</v>
      </c>
      <c r="F556" s="84">
        <v>200</v>
      </c>
      <c r="G556" s="90">
        <v>634.8</v>
      </c>
      <c r="H556" s="90">
        <v>634.8</v>
      </c>
    </row>
    <row r="557" spans="1:8" ht="47.25">
      <c r="A557" s="77" t="s">
        <v>437</v>
      </c>
      <c r="B557" s="87"/>
      <c r="C557" s="87" t="s">
        <v>30</v>
      </c>
      <c r="D557" s="87" t="s">
        <v>77</v>
      </c>
      <c r="E557" s="87" t="s">
        <v>438</v>
      </c>
      <c r="F557" s="84"/>
      <c r="G557" s="90">
        <f>SUM(G558)</f>
        <v>18409.1</v>
      </c>
      <c r="H557" s="90">
        <f>SUM(H558)</f>
        <v>18409.1</v>
      </c>
    </row>
    <row r="558" spans="1:8" ht="31.5">
      <c r="A558" s="77" t="s">
        <v>466</v>
      </c>
      <c r="B558" s="87"/>
      <c r="C558" s="87" t="s">
        <v>30</v>
      </c>
      <c r="D558" s="87" t="s">
        <v>77</v>
      </c>
      <c r="E558" s="84" t="s">
        <v>727</v>
      </c>
      <c r="F558" s="84"/>
      <c r="G558" s="90">
        <f>G559+G560+G561</f>
        <v>18409.1</v>
      </c>
      <c r="H558" s="90">
        <f>H559+H560+H561</f>
        <v>18409.1</v>
      </c>
    </row>
    <row r="559" spans="1:8" ht="63">
      <c r="A559" s="77" t="s">
        <v>50</v>
      </c>
      <c r="B559" s="87"/>
      <c r="C559" s="87" t="s">
        <v>30</v>
      </c>
      <c r="D559" s="87" t="s">
        <v>77</v>
      </c>
      <c r="E559" s="84" t="s">
        <v>727</v>
      </c>
      <c r="F559" s="84">
        <v>100</v>
      </c>
      <c r="G559" s="90">
        <v>18409.1</v>
      </c>
      <c r="H559" s="90">
        <v>18409.1</v>
      </c>
    </row>
    <row r="560" spans="1:8" ht="31.5" hidden="1">
      <c r="A560" s="77" t="s">
        <v>51</v>
      </c>
      <c r="B560" s="87"/>
      <c r="C560" s="87" t="s">
        <v>30</v>
      </c>
      <c r="D560" s="87" t="s">
        <v>77</v>
      </c>
      <c r="E560" s="84" t="s">
        <v>467</v>
      </c>
      <c r="F560" s="84">
        <v>200</v>
      </c>
      <c r="G560" s="90"/>
      <c r="H560" s="90"/>
    </row>
    <row r="561" spans="1:8" ht="15.75" hidden="1">
      <c r="A561" s="77" t="s">
        <v>21</v>
      </c>
      <c r="B561" s="87"/>
      <c r="C561" s="87" t="s">
        <v>30</v>
      </c>
      <c r="D561" s="87" t="s">
        <v>77</v>
      </c>
      <c r="E561" s="84" t="s">
        <v>467</v>
      </c>
      <c r="F561" s="84">
        <v>800</v>
      </c>
      <c r="G561" s="90"/>
      <c r="H561" s="90"/>
    </row>
    <row r="562" spans="1:8" ht="31.5">
      <c r="A562" s="77" t="s">
        <v>540</v>
      </c>
      <c r="B562" s="87"/>
      <c r="C562" s="87" t="s">
        <v>30</v>
      </c>
      <c r="D562" s="87" t="s">
        <v>77</v>
      </c>
      <c r="E562" s="84" t="s">
        <v>15</v>
      </c>
      <c r="F562" s="84"/>
      <c r="G562" s="90">
        <f>G563</f>
        <v>6989.5</v>
      </c>
      <c r="H562" s="90">
        <f>H563</f>
        <v>6989.5</v>
      </c>
    </row>
    <row r="563" spans="1:8" ht="47.25">
      <c r="A563" s="77" t="s">
        <v>651</v>
      </c>
      <c r="B563" s="87"/>
      <c r="C563" s="87" t="s">
        <v>30</v>
      </c>
      <c r="D563" s="87" t="s">
        <v>77</v>
      </c>
      <c r="E563" s="84" t="s">
        <v>78</v>
      </c>
      <c r="F563" s="84"/>
      <c r="G563" s="90">
        <f>G564</f>
        <v>6989.5</v>
      </c>
      <c r="H563" s="90">
        <f>H564</f>
        <v>6989.5</v>
      </c>
    </row>
    <row r="564" spans="1:8" ht="47.25">
      <c r="A564" s="77" t="s">
        <v>79</v>
      </c>
      <c r="B564" s="87"/>
      <c r="C564" s="87" t="s">
        <v>30</v>
      </c>
      <c r="D564" s="87" t="s">
        <v>77</v>
      </c>
      <c r="E564" s="84" t="s">
        <v>80</v>
      </c>
      <c r="F564" s="84"/>
      <c r="G564" s="90">
        <f>G565+G568+G570+G572</f>
        <v>6989.5</v>
      </c>
      <c r="H564" s="90">
        <f>H565+H568+H570+H572</f>
        <v>6989.5</v>
      </c>
    </row>
    <row r="565" spans="1:8" ht="15.75">
      <c r="A565" s="77" t="s">
        <v>81</v>
      </c>
      <c r="B565" s="87"/>
      <c r="C565" s="87" t="s">
        <v>30</v>
      </c>
      <c r="D565" s="87" t="s">
        <v>77</v>
      </c>
      <c r="E565" s="84" t="s">
        <v>82</v>
      </c>
      <c r="F565" s="84"/>
      <c r="G565" s="90">
        <f>G566+G567</f>
        <v>4253.5</v>
      </c>
      <c r="H565" s="90">
        <f>H566+H567</f>
        <v>4253.5</v>
      </c>
    </row>
    <row r="566" spans="1:8" ht="63">
      <c r="A566" s="77" t="s">
        <v>50</v>
      </c>
      <c r="B566" s="87"/>
      <c r="C566" s="87" t="s">
        <v>30</v>
      </c>
      <c r="D566" s="87" t="s">
        <v>77</v>
      </c>
      <c r="E566" s="84" t="s">
        <v>82</v>
      </c>
      <c r="F566" s="84">
        <v>100</v>
      </c>
      <c r="G566" s="90">
        <v>4246.5</v>
      </c>
      <c r="H566" s="90">
        <v>4246.5</v>
      </c>
    </row>
    <row r="567" spans="1:8" ht="31.5">
      <c r="A567" s="77" t="s">
        <v>51</v>
      </c>
      <c r="B567" s="87"/>
      <c r="C567" s="87" t="s">
        <v>30</v>
      </c>
      <c r="D567" s="87" t="s">
        <v>77</v>
      </c>
      <c r="E567" s="84" t="s">
        <v>82</v>
      </c>
      <c r="F567" s="84">
        <v>200</v>
      </c>
      <c r="G567" s="90">
        <v>7</v>
      </c>
      <c r="H567" s="90">
        <v>7</v>
      </c>
    </row>
    <row r="568" spans="1:8" ht="15.75">
      <c r="A568" s="77" t="s">
        <v>98</v>
      </c>
      <c r="B568" s="167"/>
      <c r="C568" s="87" t="s">
        <v>30</v>
      </c>
      <c r="D568" s="87" t="s">
        <v>77</v>
      </c>
      <c r="E568" s="84" t="s">
        <v>573</v>
      </c>
      <c r="F568" s="84"/>
      <c r="G568" s="168">
        <f>G569</f>
        <v>452.5</v>
      </c>
      <c r="H568" s="168">
        <f>H569</f>
        <v>452.5</v>
      </c>
    </row>
    <row r="569" spans="1:8" ht="31.5">
      <c r="A569" s="77" t="s">
        <v>51</v>
      </c>
      <c r="B569" s="167"/>
      <c r="C569" s="87" t="s">
        <v>30</v>
      </c>
      <c r="D569" s="87" t="s">
        <v>77</v>
      </c>
      <c r="E569" s="84" t="s">
        <v>573</v>
      </c>
      <c r="F569" s="84">
        <v>200</v>
      </c>
      <c r="G569" s="90">
        <v>452.5</v>
      </c>
      <c r="H569" s="90">
        <v>452.5</v>
      </c>
    </row>
    <row r="570" spans="1:8" ht="31.5">
      <c r="A570" s="77" t="s">
        <v>100</v>
      </c>
      <c r="B570" s="167"/>
      <c r="C570" s="87" t="s">
        <v>30</v>
      </c>
      <c r="D570" s="87" t="s">
        <v>77</v>
      </c>
      <c r="E570" s="84" t="s">
        <v>574</v>
      </c>
      <c r="F570" s="84"/>
      <c r="G570" s="168">
        <f>G571</f>
        <v>1343.9</v>
      </c>
      <c r="H570" s="168">
        <f>H571</f>
        <v>1303.9</v>
      </c>
    </row>
    <row r="571" spans="1:8" ht="31.5">
      <c r="A571" s="77" t="s">
        <v>51</v>
      </c>
      <c r="B571" s="167"/>
      <c r="C571" s="87" t="s">
        <v>30</v>
      </c>
      <c r="D571" s="87" t="s">
        <v>77</v>
      </c>
      <c r="E571" s="84" t="s">
        <v>574</v>
      </c>
      <c r="F571" s="84">
        <v>200</v>
      </c>
      <c r="G571" s="90">
        <v>1343.9</v>
      </c>
      <c r="H571" s="90">
        <v>1303.9</v>
      </c>
    </row>
    <row r="572" spans="1:8" ht="31.5">
      <c r="A572" s="77" t="s">
        <v>101</v>
      </c>
      <c r="B572" s="167"/>
      <c r="C572" s="87" t="s">
        <v>30</v>
      </c>
      <c r="D572" s="87" t="s">
        <v>77</v>
      </c>
      <c r="E572" s="84" t="s">
        <v>575</v>
      </c>
      <c r="F572" s="84"/>
      <c r="G572" s="90">
        <f>G573+G574</f>
        <v>939.6</v>
      </c>
      <c r="H572" s="90">
        <f>H573+H574</f>
        <v>979.6</v>
      </c>
    </row>
    <row r="573" spans="1:8" ht="31.5">
      <c r="A573" s="77" t="s">
        <v>51</v>
      </c>
      <c r="B573" s="167"/>
      <c r="C573" s="87" t="s">
        <v>30</v>
      </c>
      <c r="D573" s="87" t="s">
        <v>77</v>
      </c>
      <c r="E573" s="84" t="s">
        <v>575</v>
      </c>
      <c r="F573" s="84">
        <v>200</v>
      </c>
      <c r="G573" s="90">
        <v>851.5</v>
      </c>
      <c r="H573" s="90">
        <v>853.5</v>
      </c>
    </row>
    <row r="574" spans="1:8" ht="15.75">
      <c r="A574" s="77" t="s">
        <v>21</v>
      </c>
      <c r="B574" s="167"/>
      <c r="C574" s="87" t="s">
        <v>30</v>
      </c>
      <c r="D574" s="87" t="s">
        <v>77</v>
      </c>
      <c r="E574" s="84" t="s">
        <v>575</v>
      </c>
      <c r="F574" s="84">
        <v>800</v>
      </c>
      <c r="G574" s="90">
        <v>88.1</v>
      </c>
      <c r="H574" s="90">
        <v>126.1</v>
      </c>
    </row>
    <row r="575" spans="1:8" s="11" customFormat="1" ht="31.5">
      <c r="A575" s="65" t="s">
        <v>728</v>
      </c>
      <c r="B575" s="73" t="s">
        <v>292</v>
      </c>
      <c r="C575" s="169"/>
      <c r="D575" s="169"/>
      <c r="E575" s="169"/>
      <c r="F575" s="169"/>
      <c r="G575" s="69">
        <f>G576</f>
        <v>169413.7</v>
      </c>
      <c r="H575" s="69">
        <f>H576</f>
        <v>127746.90000000001</v>
      </c>
    </row>
    <row r="576" spans="1:8" ht="15.75">
      <c r="A576" s="60" t="s">
        <v>293</v>
      </c>
      <c r="B576" s="62"/>
      <c r="C576" s="62" t="s">
        <v>181</v>
      </c>
      <c r="D576" s="62"/>
      <c r="E576" s="62"/>
      <c r="F576" s="62"/>
      <c r="G576" s="76">
        <f>SUM(G577+G588+G608+G625)</f>
        <v>169413.7</v>
      </c>
      <c r="H576" s="76">
        <f>SUM(H577+H588+H608+H625)</f>
        <v>127746.90000000001</v>
      </c>
    </row>
    <row r="577" spans="1:8" ht="15.75">
      <c r="A577" s="60" t="s">
        <v>294</v>
      </c>
      <c r="B577" s="62"/>
      <c r="C577" s="62" t="s">
        <v>181</v>
      </c>
      <c r="D577" s="62" t="s">
        <v>33</v>
      </c>
      <c r="E577" s="62"/>
      <c r="F577" s="62"/>
      <c r="G577" s="76">
        <f>+G578</f>
        <v>109486.40000000001</v>
      </c>
      <c r="H577" s="76">
        <f>+H578</f>
        <v>109486.40000000001</v>
      </c>
    </row>
    <row r="578" spans="1:8" ht="31.5">
      <c r="A578" s="60" t="s">
        <v>628</v>
      </c>
      <c r="B578" s="62"/>
      <c r="C578" s="62" t="s">
        <v>181</v>
      </c>
      <c r="D578" s="62" t="s">
        <v>33</v>
      </c>
      <c r="E578" s="62" t="s">
        <v>295</v>
      </c>
      <c r="F578" s="62"/>
      <c r="G578" s="76">
        <f>+G579+G584</f>
        <v>109486.40000000001</v>
      </c>
      <c r="H578" s="76">
        <f>+H579+H584</f>
        <v>109486.40000000001</v>
      </c>
    </row>
    <row r="579" spans="1:8" ht="31.5">
      <c r="A579" s="60" t="s">
        <v>303</v>
      </c>
      <c r="B579" s="62"/>
      <c r="C579" s="62" t="s">
        <v>181</v>
      </c>
      <c r="D579" s="62" t="s">
        <v>33</v>
      </c>
      <c r="E579" s="62" t="s">
        <v>298</v>
      </c>
      <c r="F579" s="62"/>
      <c r="G579" s="76">
        <f>G580</f>
        <v>5890.799999999999</v>
      </c>
      <c r="H579" s="76">
        <f>H580</f>
        <v>5890.799999999999</v>
      </c>
    </row>
    <row r="580" spans="1:8" ht="15.75">
      <c r="A580" s="60" t="s">
        <v>34</v>
      </c>
      <c r="B580" s="62"/>
      <c r="C580" s="62" t="s">
        <v>181</v>
      </c>
      <c r="D580" s="62" t="s">
        <v>33</v>
      </c>
      <c r="E580" s="62" t="s">
        <v>380</v>
      </c>
      <c r="F580" s="62"/>
      <c r="G580" s="76">
        <f>SUM(G581)</f>
        <v>5890.799999999999</v>
      </c>
      <c r="H580" s="76">
        <f>SUM(H581)</f>
        <v>5890.799999999999</v>
      </c>
    </row>
    <row r="581" spans="1:8" ht="15.75">
      <c r="A581" s="60" t="s">
        <v>297</v>
      </c>
      <c r="B581" s="62"/>
      <c r="C581" s="62" t="s">
        <v>181</v>
      </c>
      <c r="D581" s="62" t="s">
        <v>33</v>
      </c>
      <c r="E581" s="62" t="s">
        <v>381</v>
      </c>
      <c r="F581" s="62"/>
      <c r="G581" s="76">
        <f>+G582+G583</f>
        <v>5890.799999999999</v>
      </c>
      <c r="H581" s="76">
        <f>+H582+H583</f>
        <v>5890.799999999999</v>
      </c>
    </row>
    <row r="582" spans="1:8" ht="31.5">
      <c r="A582" s="60" t="s">
        <v>91</v>
      </c>
      <c r="B582" s="62"/>
      <c r="C582" s="62" t="s">
        <v>181</v>
      </c>
      <c r="D582" s="62" t="s">
        <v>33</v>
      </c>
      <c r="E582" s="62" t="s">
        <v>381</v>
      </c>
      <c r="F582" s="62" t="s">
        <v>92</v>
      </c>
      <c r="G582" s="76">
        <v>2360</v>
      </c>
      <c r="H582" s="76">
        <v>2360</v>
      </c>
    </row>
    <row r="583" spans="1:8" ht="31.5">
      <c r="A583" s="60" t="s">
        <v>51</v>
      </c>
      <c r="B583" s="62"/>
      <c r="C583" s="62" t="s">
        <v>181</v>
      </c>
      <c r="D583" s="62" t="s">
        <v>33</v>
      </c>
      <c r="E583" s="62" t="s">
        <v>381</v>
      </c>
      <c r="F583" s="62" t="s">
        <v>94</v>
      </c>
      <c r="G583" s="76">
        <f>4847.4-1100-216.6</f>
        <v>3530.7999999999997</v>
      </c>
      <c r="H583" s="76">
        <f>4847.4-1100-216.6</f>
        <v>3530.7999999999997</v>
      </c>
    </row>
    <row r="584" spans="1:8" ht="63">
      <c r="A584" s="60" t="s">
        <v>302</v>
      </c>
      <c r="B584" s="62"/>
      <c r="C584" s="62" t="s">
        <v>181</v>
      </c>
      <c r="D584" s="62" t="s">
        <v>33</v>
      </c>
      <c r="E584" s="53" t="s">
        <v>300</v>
      </c>
      <c r="F584" s="62"/>
      <c r="G584" s="76">
        <f aca="true" t="shared" si="34" ref="G584:H586">G585</f>
        <v>103595.6</v>
      </c>
      <c r="H584" s="76">
        <f t="shared" si="34"/>
        <v>103595.6</v>
      </c>
    </row>
    <row r="585" spans="1:8" ht="31.5">
      <c r="A585" s="60" t="s">
        <v>299</v>
      </c>
      <c r="B585" s="62"/>
      <c r="C585" s="62" t="s">
        <v>181</v>
      </c>
      <c r="D585" s="62" t="s">
        <v>33</v>
      </c>
      <c r="E585" s="53" t="s">
        <v>382</v>
      </c>
      <c r="F585" s="62"/>
      <c r="G585" s="76">
        <f t="shared" si="34"/>
        <v>103595.6</v>
      </c>
      <c r="H585" s="76">
        <f t="shared" si="34"/>
        <v>103595.6</v>
      </c>
    </row>
    <row r="586" spans="1:8" ht="15.75">
      <c r="A586" s="60" t="s">
        <v>297</v>
      </c>
      <c r="B586" s="62"/>
      <c r="C586" s="62" t="s">
        <v>181</v>
      </c>
      <c r="D586" s="62" t="s">
        <v>33</v>
      </c>
      <c r="E586" s="53" t="s">
        <v>383</v>
      </c>
      <c r="F586" s="62"/>
      <c r="G586" s="76">
        <f t="shared" si="34"/>
        <v>103595.6</v>
      </c>
      <c r="H586" s="76">
        <f t="shared" si="34"/>
        <v>103595.6</v>
      </c>
    </row>
    <row r="587" spans="1:8" ht="31.5">
      <c r="A587" s="60" t="s">
        <v>71</v>
      </c>
      <c r="B587" s="62"/>
      <c r="C587" s="62" t="s">
        <v>181</v>
      </c>
      <c r="D587" s="62" t="s">
        <v>33</v>
      </c>
      <c r="E587" s="53" t="s">
        <v>383</v>
      </c>
      <c r="F587" s="62" t="s">
        <v>126</v>
      </c>
      <c r="G587" s="76">
        <v>103595.6</v>
      </c>
      <c r="H587" s="76">
        <v>103595.6</v>
      </c>
    </row>
    <row r="588" spans="1:8" ht="15.75">
      <c r="A588" s="60" t="s">
        <v>202</v>
      </c>
      <c r="B588" s="62"/>
      <c r="C588" s="62" t="s">
        <v>181</v>
      </c>
      <c r="D588" s="62" t="s">
        <v>43</v>
      </c>
      <c r="E588" s="62"/>
      <c r="F588" s="62"/>
      <c r="G588" s="76">
        <f>G589+G601</f>
        <v>45268.9</v>
      </c>
      <c r="H588" s="76">
        <f>H589+H601</f>
        <v>3602.1</v>
      </c>
    </row>
    <row r="589" spans="1:8" ht="31.5">
      <c r="A589" s="60" t="s">
        <v>582</v>
      </c>
      <c r="B589" s="62"/>
      <c r="C589" s="62" t="s">
        <v>181</v>
      </c>
      <c r="D589" s="62" t="s">
        <v>43</v>
      </c>
      <c r="E589" s="62" t="s">
        <v>499</v>
      </c>
      <c r="F589" s="62"/>
      <c r="G589" s="76">
        <f>G590+G597</f>
        <v>44131.9</v>
      </c>
      <c r="H589" s="76">
        <f>H590+H597</f>
        <v>2465.1</v>
      </c>
    </row>
    <row r="590" spans="1:8" ht="31.5">
      <c r="A590" s="60" t="s">
        <v>493</v>
      </c>
      <c r="B590" s="62"/>
      <c r="C590" s="62" t="s">
        <v>181</v>
      </c>
      <c r="D590" s="62" t="s">
        <v>43</v>
      </c>
      <c r="E590" s="62" t="s">
        <v>494</v>
      </c>
      <c r="F590" s="62"/>
      <c r="G590" s="76">
        <f>+G591+G594</f>
        <v>43251.5</v>
      </c>
      <c r="H590" s="76">
        <f>+H591+H594</f>
        <v>1584.7</v>
      </c>
    </row>
    <row r="591" spans="1:8" ht="31.5">
      <c r="A591" s="60" t="s">
        <v>495</v>
      </c>
      <c r="B591" s="62"/>
      <c r="C591" s="62" t="s">
        <v>181</v>
      </c>
      <c r="D591" s="62" t="s">
        <v>43</v>
      </c>
      <c r="E591" s="62" t="s">
        <v>733</v>
      </c>
      <c r="F591" s="62"/>
      <c r="G591" s="76">
        <f>G592</f>
        <v>1584.7</v>
      </c>
      <c r="H591" s="76">
        <f>H592</f>
        <v>1584.7</v>
      </c>
    </row>
    <row r="592" spans="1:8" ht="47.25">
      <c r="A592" s="60" t="s">
        <v>734</v>
      </c>
      <c r="B592" s="62"/>
      <c r="C592" s="62" t="s">
        <v>181</v>
      </c>
      <c r="D592" s="62" t="s">
        <v>43</v>
      </c>
      <c r="E592" s="62" t="s">
        <v>735</v>
      </c>
      <c r="F592" s="62"/>
      <c r="G592" s="76">
        <f>G593</f>
        <v>1584.7</v>
      </c>
      <c r="H592" s="76">
        <f>H593</f>
        <v>1584.7</v>
      </c>
    </row>
    <row r="593" spans="1:8" ht="31.5">
      <c r="A593" s="60" t="s">
        <v>71</v>
      </c>
      <c r="B593" s="62"/>
      <c r="C593" s="62" t="s">
        <v>181</v>
      </c>
      <c r="D593" s="62" t="s">
        <v>43</v>
      </c>
      <c r="E593" s="62" t="s">
        <v>735</v>
      </c>
      <c r="F593" s="62" t="s">
        <v>126</v>
      </c>
      <c r="G593" s="76">
        <v>1584.7</v>
      </c>
      <c r="H593" s="76">
        <v>1584.7</v>
      </c>
    </row>
    <row r="594" spans="1:8" ht="15.75">
      <c r="A594" s="60" t="s">
        <v>736</v>
      </c>
      <c r="B594" s="62"/>
      <c r="C594" s="62" t="s">
        <v>181</v>
      </c>
      <c r="D594" s="62" t="s">
        <v>43</v>
      </c>
      <c r="E594" s="62" t="s">
        <v>737</v>
      </c>
      <c r="F594" s="62"/>
      <c r="G594" s="76">
        <f>G595</f>
        <v>41666.8</v>
      </c>
      <c r="H594" s="76">
        <f>H595</f>
        <v>0</v>
      </c>
    </row>
    <row r="595" spans="1:8" ht="31.5">
      <c r="A595" s="60" t="s">
        <v>583</v>
      </c>
      <c r="B595" s="62"/>
      <c r="C595" s="62" t="s">
        <v>181</v>
      </c>
      <c r="D595" s="62" t="s">
        <v>43</v>
      </c>
      <c r="E595" s="62" t="s">
        <v>738</v>
      </c>
      <c r="F595" s="62"/>
      <c r="G595" s="76">
        <f>G596</f>
        <v>41666.8</v>
      </c>
      <c r="H595" s="76">
        <f>H596</f>
        <v>0</v>
      </c>
    </row>
    <row r="596" spans="1:8" ht="31.5">
      <c r="A596" s="60" t="s">
        <v>71</v>
      </c>
      <c r="B596" s="62"/>
      <c r="C596" s="62" t="s">
        <v>181</v>
      </c>
      <c r="D596" s="62" t="s">
        <v>43</v>
      </c>
      <c r="E596" s="62" t="s">
        <v>738</v>
      </c>
      <c r="F596" s="62" t="s">
        <v>126</v>
      </c>
      <c r="G596" s="76">
        <f>0+41666.8</f>
        <v>41666.8</v>
      </c>
      <c r="H596" s="76">
        <v>0</v>
      </c>
    </row>
    <row r="597" spans="1:8" ht="15.75">
      <c r="A597" s="60" t="s">
        <v>496</v>
      </c>
      <c r="B597" s="62"/>
      <c r="C597" s="62" t="s">
        <v>181</v>
      </c>
      <c r="D597" s="62" t="s">
        <v>43</v>
      </c>
      <c r="E597" s="62" t="s">
        <v>497</v>
      </c>
      <c r="F597" s="62"/>
      <c r="G597" s="76">
        <f aca="true" t="shared" si="35" ref="G597:H599">G598</f>
        <v>880.4</v>
      </c>
      <c r="H597" s="76">
        <f t="shared" si="35"/>
        <v>880.4</v>
      </c>
    </row>
    <row r="598" spans="1:8" ht="31.5">
      <c r="A598" s="60" t="s">
        <v>495</v>
      </c>
      <c r="B598" s="62"/>
      <c r="C598" s="62" t="s">
        <v>181</v>
      </c>
      <c r="D598" s="62" t="s">
        <v>43</v>
      </c>
      <c r="E598" s="62" t="s">
        <v>739</v>
      </c>
      <c r="F598" s="62"/>
      <c r="G598" s="76">
        <f t="shared" si="35"/>
        <v>880.4</v>
      </c>
      <c r="H598" s="76">
        <f t="shared" si="35"/>
        <v>880.4</v>
      </c>
    </row>
    <row r="599" spans="1:8" ht="47.25">
      <c r="A599" s="60" t="s">
        <v>740</v>
      </c>
      <c r="B599" s="62"/>
      <c r="C599" s="62" t="s">
        <v>181</v>
      </c>
      <c r="D599" s="62" t="s">
        <v>43</v>
      </c>
      <c r="E599" s="62" t="s">
        <v>741</v>
      </c>
      <c r="F599" s="62"/>
      <c r="G599" s="76">
        <f t="shared" si="35"/>
        <v>880.4</v>
      </c>
      <c r="H599" s="76">
        <f t="shared" si="35"/>
        <v>880.4</v>
      </c>
    </row>
    <row r="600" spans="1:8" ht="31.5">
      <c r="A600" s="60" t="s">
        <v>71</v>
      </c>
      <c r="B600" s="62"/>
      <c r="C600" s="62" t="s">
        <v>181</v>
      </c>
      <c r="D600" s="62" t="s">
        <v>43</v>
      </c>
      <c r="E600" s="62" t="s">
        <v>741</v>
      </c>
      <c r="F600" s="62" t="s">
        <v>126</v>
      </c>
      <c r="G600" s="76">
        <v>880.4</v>
      </c>
      <c r="H600" s="76">
        <v>880.4</v>
      </c>
    </row>
    <row r="601" spans="1:8" ht="31.5">
      <c r="A601" s="60" t="s">
        <v>628</v>
      </c>
      <c r="B601" s="62"/>
      <c r="C601" s="62" t="s">
        <v>181</v>
      </c>
      <c r="D601" s="62" t="s">
        <v>43</v>
      </c>
      <c r="E601" s="62" t="s">
        <v>295</v>
      </c>
      <c r="F601" s="62"/>
      <c r="G601" s="76">
        <f>G602</f>
        <v>1137</v>
      </c>
      <c r="H601" s="76">
        <f>H602</f>
        <v>1137</v>
      </c>
    </row>
    <row r="602" spans="1:8" ht="31.5">
      <c r="A602" s="60" t="s">
        <v>303</v>
      </c>
      <c r="B602" s="62"/>
      <c r="C602" s="62" t="s">
        <v>181</v>
      </c>
      <c r="D602" s="62" t="s">
        <v>43</v>
      </c>
      <c r="E602" s="62" t="s">
        <v>298</v>
      </c>
      <c r="F602" s="62"/>
      <c r="G602" s="76">
        <f>G603</f>
        <v>1137</v>
      </c>
      <c r="H602" s="76">
        <f>H603</f>
        <v>1137</v>
      </c>
    </row>
    <row r="603" spans="1:8" ht="15.75">
      <c r="A603" s="60" t="s">
        <v>34</v>
      </c>
      <c r="B603" s="62"/>
      <c r="C603" s="62" t="s">
        <v>181</v>
      </c>
      <c r="D603" s="62" t="s">
        <v>43</v>
      </c>
      <c r="E603" s="62" t="s">
        <v>380</v>
      </c>
      <c r="F603" s="62"/>
      <c r="G603" s="76">
        <f>G604+G606</f>
        <v>1137</v>
      </c>
      <c r="H603" s="76">
        <f>H604+H606</f>
        <v>1137</v>
      </c>
    </row>
    <row r="604" spans="1:8" ht="78.75">
      <c r="A604" s="60" t="s">
        <v>729</v>
      </c>
      <c r="B604" s="62"/>
      <c r="C604" s="62" t="s">
        <v>181</v>
      </c>
      <c r="D604" s="62" t="s">
        <v>43</v>
      </c>
      <c r="E604" s="62" t="s">
        <v>742</v>
      </c>
      <c r="F604" s="62"/>
      <c r="G604" s="76">
        <f>G605</f>
        <v>972</v>
      </c>
      <c r="H604" s="76">
        <f>H605</f>
        <v>972</v>
      </c>
    </row>
    <row r="605" spans="1:8" ht="31.5">
      <c r="A605" s="60" t="s">
        <v>259</v>
      </c>
      <c r="B605" s="62"/>
      <c r="C605" s="62" t="s">
        <v>181</v>
      </c>
      <c r="D605" s="62" t="s">
        <v>43</v>
      </c>
      <c r="E605" s="62" t="s">
        <v>742</v>
      </c>
      <c r="F605" s="62" t="s">
        <v>126</v>
      </c>
      <c r="G605" s="76">
        <v>972</v>
      </c>
      <c r="H605" s="76">
        <v>972</v>
      </c>
    </row>
    <row r="606" spans="1:8" ht="78.75">
      <c r="A606" s="60" t="s">
        <v>731</v>
      </c>
      <c r="B606" s="62"/>
      <c r="C606" s="62" t="s">
        <v>181</v>
      </c>
      <c r="D606" s="62" t="s">
        <v>43</v>
      </c>
      <c r="E606" s="62" t="s">
        <v>743</v>
      </c>
      <c r="F606" s="62"/>
      <c r="G606" s="76">
        <f>G607</f>
        <v>165</v>
      </c>
      <c r="H606" s="76">
        <f>H607</f>
        <v>165</v>
      </c>
    </row>
    <row r="607" spans="1:8" ht="31.5">
      <c r="A607" s="60" t="s">
        <v>259</v>
      </c>
      <c r="B607" s="62"/>
      <c r="C607" s="62" t="s">
        <v>181</v>
      </c>
      <c r="D607" s="62" t="s">
        <v>43</v>
      </c>
      <c r="E607" s="62" t="s">
        <v>743</v>
      </c>
      <c r="F607" s="62" t="s">
        <v>126</v>
      </c>
      <c r="G607" s="76">
        <v>165</v>
      </c>
      <c r="H607" s="76">
        <v>165</v>
      </c>
    </row>
    <row r="608" spans="1:8" ht="15.75">
      <c r="A608" s="60" t="s">
        <v>203</v>
      </c>
      <c r="B608" s="62"/>
      <c r="C608" s="62" t="s">
        <v>181</v>
      </c>
      <c r="D608" s="62" t="s">
        <v>53</v>
      </c>
      <c r="E608" s="62"/>
      <c r="F608" s="62"/>
      <c r="G608" s="76">
        <f>G609+G618</f>
        <v>5536</v>
      </c>
      <c r="H608" s="76">
        <f>H609+H618</f>
        <v>5536</v>
      </c>
    </row>
    <row r="609" spans="1:8" ht="31.5">
      <c r="A609" s="60" t="s">
        <v>586</v>
      </c>
      <c r="B609" s="62"/>
      <c r="C609" s="62" t="s">
        <v>181</v>
      </c>
      <c r="D609" s="62" t="s">
        <v>53</v>
      </c>
      <c r="E609" s="62" t="s">
        <v>499</v>
      </c>
      <c r="F609" s="62"/>
      <c r="G609" s="76">
        <f>G614+G610</f>
        <v>4016</v>
      </c>
      <c r="H609" s="76">
        <f>H614+H610</f>
        <v>4016</v>
      </c>
    </row>
    <row r="610" spans="1:8" ht="31.5">
      <c r="A610" s="60" t="s">
        <v>493</v>
      </c>
      <c r="B610" s="62"/>
      <c r="C610" s="62" t="s">
        <v>181</v>
      </c>
      <c r="D610" s="62" t="s">
        <v>53</v>
      </c>
      <c r="E610" s="62" t="s">
        <v>494</v>
      </c>
      <c r="F610" s="62"/>
      <c r="G610" s="76">
        <f aca="true" t="shared" si="36" ref="G610:H612">G611</f>
        <v>2000</v>
      </c>
      <c r="H610" s="76">
        <f t="shared" si="36"/>
        <v>2000</v>
      </c>
    </row>
    <row r="611" spans="1:8" ht="31.5">
      <c r="A611" s="60" t="s">
        <v>495</v>
      </c>
      <c r="B611" s="62"/>
      <c r="C611" s="62" t="s">
        <v>181</v>
      </c>
      <c r="D611" s="62" t="s">
        <v>53</v>
      </c>
      <c r="E611" s="62" t="s">
        <v>733</v>
      </c>
      <c r="F611" s="62"/>
      <c r="G611" s="76">
        <f t="shared" si="36"/>
        <v>2000</v>
      </c>
      <c r="H611" s="76">
        <f t="shared" si="36"/>
        <v>2000</v>
      </c>
    </row>
    <row r="612" spans="1:8" ht="47.25">
      <c r="A612" s="60" t="s">
        <v>585</v>
      </c>
      <c r="B612" s="62"/>
      <c r="C612" s="62" t="s">
        <v>181</v>
      </c>
      <c r="D612" s="62" t="s">
        <v>53</v>
      </c>
      <c r="E612" s="62" t="s">
        <v>749</v>
      </c>
      <c r="F612" s="62"/>
      <c r="G612" s="76">
        <f t="shared" si="36"/>
        <v>2000</v>
      </c>
      <c r="H612" s="76">
        <f t="shared" si="36"/>
        <v>2000</v>
      </c>
    </row>
    <row r="613" spans="1:8" ht="31.5">
      <c r="A613" s="60" t="s">
        <v>51</v>
      </c>
      <c r="B613" s="62"/>
      <c r="C613" s="62" t="s">
        <v>181</v>
      </c>
      <c r="D613" s="62" t="s">
        <v>53</v>
      </c>
      <c r="E613" s="62" t="s">
        <v>749</v>
      </c>
      <c r="F613" s="62" t="s">
        <v>94</v>
      </c>
      <c r="G613" s="76">
        <v>2000</v>
      </c>
      <c r="H613" s="76">
        <v>2000</v>
      </c>
    </row>
    <row r="614" spans="1:8" ht="15.75">
      <c r="A614" s="60" t="s">
        <v>744</v>
      </c>
      <c r="B614" s="62"/>
      <c r="C614" s="62" t="s">
        <v>181</v>
      </c>
      <c r="D614" s="62" t="s">
        <v>53</v>
      </c>
      <c r="E614" s="62" t="s">
        <v>498</v>
      </c>
      <c r="F614" s="62"/>
      <c r="G614" s="76">
        <f>G615</f>
        <v>2016</v>
      </c>
      <c r="H614" s="76">
        <f>H615</f>
        <v>2016</v>
      </c>
    </row>
    <row r="615" spans="1:8" ht="31.5">
      <c r="A615" s="60" t="s">
        <v>495</v>
      </c>
      <c r="B615" s="62"/>
      <c r="C615" s="62" t="s">
        <v>181</v>
      </c>
      <c r="D615" s="62" t="s">
        <v>53</v>
      </c>
      <c r="E615" s="62" t="s">
        <v>745</v>
      </c>
      <c r="F615" s="62"/>
      <c r="G615" s="76">
        <f>+G617</f>
        <v>2016</v>
      </c>
      <c r="H615" s="76">
        <f>+H617</f>
        <v>2016</v>
      </c>
    </row>
    <row r="616" spans="1:8" ht="31.5">
      <c r="A616" s="60" t="s">
        <v>500</v>
      </c>
      <c r="B616" s="62"/>
      <c r="C616" s="62" t="s">
        <v>181</v>
      </c>
      <c r="D616" s="62" t="s">
        <v>53</v>
      </c>
      <c r="E616" s="62" t="s">
        <v>746</v>
      </c>
      <c r="F616" s="62"/>
      <c r="G616" s="76">
        <f>G617</f>
        <v>2016</v>
      </c>
      <c r="H616" s="76">
        <f>H617</f>
        <v>2016</v>
      </c>
    </row>
    <row r="617" spans="1:8" ht="31.5">
      <c r="A617" s="60" t="s">
        <v>71</v>
      </c>
      <c r="B617" s="62"/>
      <c r="C617" s="62" t="s">
        <v>181</v>
      </c>
      <c r="D617" s="62" t="s">
        <v>53</v>
      </c>
      <c r="E617" s="62" t="s">
        <v>746</v>
      </c>
      <c r="F617" s="62" t="s">
        <v>126</v>
      </c>
      <c r="G617" s="76">
        <v>2016</v>
      </c>
      <c r="H617" s="76">
        <v>2016</v>
      </c>
    </row>
    <row r="618" spans="1:8" ht="31.5">
      <c r="A618" s="60" t="s">
        <v>628</v>
      </c>
      <c r="B618" s="62"/>
      <c r="C618" s="62" t="s">
        <v>181</v>
      </c>
      <c r="D618" s="62" t="s">
        <v>53</v>
      </c>
      <c r="E618" s="62" t="s">
        <v>295</v>
      </c>
      <c r="F618" s="62"/>
      <c r="G618" s="76">
        <f>G619</f>
        <v>1520</v>
      </c>
      <c r="H618" s="76">
        <f>H619</f>
        <v>1520</v>
      </c>
    </row>
    <row r="619" spans="1:8" ht="31.5">
      <c r="A619" s="60" t="s">
        <v>303</v>
      </c>
      <c r="B619" s="62"/>
      <c r="C619" s="62" t="s">
        <v>181</v>
      </c>
      <c r="D619" s="62" t="s">
        <v>53</v>
      </c>
      <c r="E619" s="62" t="s">
        <v>298</v>
      </c>
      <c r="F619" s="62"/>
      <c r="G619" s="76">
        <f>G620</f>
        <v>1520</v>
      </c>
      <c r="H619" s="76">
        <f>H620</f>
        <v>1520</v>
      </c>
    </row>
    <row r="620" spans="1:8" ht="15.75">
      <c r="A620" s="60" t="s">
        <v>34</v>
      </c>
      <c r="B620" s="62"/>
      <c r="C620" s="62" t="s">
        <v>181</v>
      </c>
      <c r="D620" s="62" t="s">
        <v>53</v>
      </c>
      <c r="E620" s="62" t="s">
        <v>380</v>
      </c>
      <c r="F620" s="62"/>
      <c r="G620" s="76">
        <f>G621+G623</f>
        <v>1520</v>
      </c>
      <c r="H620" s="76">
        <f>H621+H623</f>
        <v>1520</v>
      </c>
    </row>
    <row r="621" spans="1:8" ht="94.5">
      <c r="A621" s="60" t="s">
        <v>730</v>
      </c>
      <c r="B621" s="62"/>
      <c r="C621" s="62" t="s">
        <v>181</v>
      </c>
      <c r="D621" s="62" t="s">
        <v>53</v>
      </c>
      <c r="E621" s="62" t="s">
        <v>747</v>
      </c>
      <c r="F621" s="62"/>
      <c r="G621" s="76">
        <v>1100</v>
      </c>
      <c r="H621" s="76">
        <v>1100</v>
      </c>
    </row>
    <row r="622" spans="1:8" ht="31.5">
      <c r="A622" s="60" t="s">
        <v>51</v>
      </c>
      <c r="B622" s="62"/>
      <c r="C622" s="62" t="s">
        <v>181</v>
      </c>
      <c r="D622" s="62" t="s">
        <v>53</v>
      </c>
      <c r="E622" s="62" t="s">
        <v>747</v>
      </c>
      <c r="F622" s="62" t="s">
        <v>94</v>
      </c>
      <c r="G622" s="76">
        <v>1100</v>
      </c>
      <c r="H622" s="76">
        <v>1100</v>
      </c>
    </row>
    <row r="623" spans="1:8" ht="63">
      <c r="A623" s="60" t="s">
        <v>732</v>
      </c>
      <c r="B623" s="62"/>
      <c r="C623" s="62" t="s">
        <v>181</v>
      </c>
      <c r="D623" s="62" t="s">
        <v>53</v>
      </c>
      <c r="E623" s="62" t="s">
        <v>748</v>
      </c>
      <c r="F623" s="62"/>
      <c r="G623" s="76">
        <v>420</v>
      </c>
      <c r="H623" s="76">
        <v>420</v>
      </c>
    </row>
    <row r="624" spans="1:8" ht="31.5">
      <c r="A624" s="60" t="s">
        <v>259</v>
      </c>
      <c r="B624" s="62"/>
      <c r="C624" s="62" t="s">
        <v>181</v>
      </c>
      <c r="D624" s="62" t="s">
        <v>53</v>
      </c>
      <c r="E624" s="62" t="s">
        <v>748</v>
      </c>
      <c r="F624" s="62" t="s">
        <v>126</v>
      </c>
      <c r="G624" s="76">
        <v>420</v>
      </c>
      <c r="H624" s="76">
        <v>420</v>
      </c>
    </row>
    <row r="625" spans="1:8" ht="15.75">
      <c r="A625" s="60" t="s">
        <v>204</v>
      </c>
      <c r="B625" s="62"/>
      <c r="C625" s="62" t="s">
        <v>181</v>
      </c>
      <c r="D625" s="62" t="s">
        <v>180</v>
      </c>
      <c r="E625" s="62"/>
      <c r="F625" s="62"/>
      <c r="G625" s="76">
        <f>+G626</f>
        <v>9122.4</v>
      </c>
      <c r="H625" s="76">
        <f>+H626</f>
        <v>9122.4</v>
      </c>
    </row>
    <row r="626" spans="1:8" ht="31.5">
      <c r="A626" s="60" t="s">
        <v>628</v>
      </c>
      <c r="B626" s="62"/>
      <c r="C626" s="62" t="s">
        <v>181</v>
      </c>
      <c r="D626" s="62" t="s">
        <v>180</v>
      </c>
      <c r="E626" s="62" t="s">
        <v>295</v>
      </c>
      <c r="F626" s="62"/>
      <c r="G626" s="76">
        <f>G627</f>
        <v>9122.4</v>
      </c>
      <c r="H626" s="76">
        <f>H627</f>
        <v>9122.4</v>
      </c>
    </row>
    <row r="627" spans="1:8" ht="31.5">
      <c r="A627" s="60" t="s">
        <v>379</v>
      </c>
      <c r="B627" s="170"/>
      <c r="C627" s="62" t="s">
        <v>181</v>
      </c>
      <c r="D627" s="62" t="s">
        <v>180</v>
      </c>
      <c r="E627" s="85" t="s">
        <v>296</v>
      </c>
      <c r="F627" s="85"/>
      <c r="G627" s="63">
        <f>G628</f>
        <v>9122.4</v>
      </c>
      <c r="H627" s="63">
        <f>H628</f>
        <v>9122.4</v>
      </c>
    </row>
    <row r="628" spans="1:8" ht="47.25">
      <c r="A628" s="60" t="s">
        <v>79</v>
      </c>
      <c r="B628" s="170"/>
      <c r="C628" s="62" t="s">
        <v>181</v>
      </c>
      <c r="D628" s="62" t="s">
        <v>180</v>
      </c>
      <c r="E628" s="85" t="s">
        <v>576</v>
      </c>
      <c r="F628" s="85"/>
      <c r="G628" s="63">
        <f>G632+G635+G637+G629</f>
        <v>9122.4</v>
      </c>
      <c r="H628" s="63">
        <f>H629+H632+H635+H637</f>
        <v>9122.4</v>
      </c>
    </row>
    <row r="629" spans="1:8" ht="15.75">
      <c r="A629" s="60" t="s">
        <v>81</v>
      </c>
      <c r="B629" s="170"/>
      <c r="C629" s="62" t="s">
        <v>181</v>
      </c>
      <c r="D629" s="62" t="s">
        <v>180</v>
      </c>
      <c r="E629" s="85" t="s">
        <v>577</v>
      </c>
      <c r="F629" s="85"/>
      <c r="G629" s="63">
        <f>G630+G631</f>
        <v>7732.8</v>
      </c>
      <c r="H629" s="63">
        <f>H630+H631</f>
        <v>7732.8</v>
      </c>
    </row>
    <row r="630" spans="1:8" ht="63">
      <c r="A630" s="60" t="s">
        <v>50</v>
      </c>
      <c r="B630" s="170"/>
      <c r="C630" s="62" t="s">
        <v>181</v>
      </c>
      <c r="D630" s="62" t="s">
        <v>180</v>
      </c>
      <c r="E630" s="85" t="s">
        <v>577</v>
      </c>
      <c r="F630" s="85">
        <v>100</v>
      </c>
      <c r="G630" s="90">
        <f>7732.6</f>
        <v>7732.6</v>
      </c>
      <c r="H630" s="90">
        <f>7732.6</f>
        <v>7732.6</v>
      </c>
    </row>
    <row r="631" spans="1:8" ht="31.5">
      <c r="A631" s="60" t="s">
        <v>51</v>
      </c>
      <c r="B631" s="170"/>
      <c r="C631" s="62" t="s">
        <v>181</v>
      </c>
      <c r="D631" s="62" t="s">
        <v>180</v>
      </c>
      <c r="E631" s="85" t="s">
        <v>577</v>
      </c>
      <c r="F631" s="85">
        <v>200</v>
      </c>
      <c r="G631" s="131">
        <v>0.2</v>
      </c>
      <c r="H631" s="131">
        <v>0.2</v>
      </c>
    </row>
    <row r="632" spans="1:8" ht="15.75">
      <c r="A632" s="60" t="s">
        <v>98</v>
      </c>
      <c r="B632" s="170"/>
      <c r="C632" s="62" t="s">
        <v>181</v>
      </c>
      <c r="D632" s="62" t="s">
        <v>180</v>
      </c>
      <c r="E632" s="85" t="s">
        <v>578</v>
      </c>
      <c r="F632" s="85"/>
      <c r="G632" s="131">
        <f>G633+G634</f>
        <v>150.6</v>
      </c>
      <c r="H632" s="131">
        <f>H633+H634</f>
        <v>150.6</v>
      </c>
    </row>
    <row r="633" spans="1:8" ht="31.5">
      <c r="A633" s="60" t="s">
        <v>51</v>
      </c>
      <c r="B633" s="170"/>
      <c r="C633" s="62" t="s">
        <v>181</v>
      </c>
      <c r="D633" s="62" t="s">
        <v>180</v>
      </c>
      <c r="E633" s="85" t="s">
        <v>578</v>
      </c>
      <c r="F633" s="85">
        <v>200</v>
      </c>
      <c r="G633" s="63">
        <f>139.6+10</f>
        <v>149.6</v>
      </c>
      <c r="H633" s="63">
        <f>139.6+10</f>
        <v>149.6</v>
      </c>
    </row>
    <row r="634" spans="1:8" ht="15.75">
      <c r="A634" s="60" t="s">
        <v>21</v>
      </c>
      <c r="B634" s="170"/>
      <c r="C634" s="62" t="s">
        <v>181</v>
      </c>
      <c r="D634" s="62" t="s">
        <v>180</v>
      </c>
      <c r="E634" s="85" t="s">
        <v>578</v>
      </c>
      <c r="F634" s="85">
        <v>800</v>
      </c>
      <c r="G634" s="63">
        <f>1</f>
        <v>1</v>
      </c>
      <c r="H634" s="63">
        <f>1</f>
        <v>1</v>
      </c>
    </row>
    <row r="635" spans="1:8" ht="31.5">
      <c r="A635" s="60" t="s">
        <v>100</v>
      </c>
      <c r="B635" s="170"/>
      <c r="C635" s="62" t="s">
        <v>181</v>
      </c>
      <c r="D635" s="62" t="s">
        <v>180</v>
      </c>
      <c r="E635" s="85" t="s">
        <v>579</v>
      </c>
      <c r="F635" s="85"/>
      <c r="G635" s="63">
        <f>G636</f>
        <v>390.7</v>
      </c>
      <c r="H635" s="63">
        <f>H636</f>
        <v>390.7</v>
      </c>
    </row>
    <row r="636" spans="1:8" ht="31.5">
      <c r="A636" s="60" t="s">
        <v>51</v>
      </c>
      <c r="B636" s="170"/>
      <c r="C636" s="62" t="s">
        <v>181</v>
      </c>
      <c r="D636" s="62" t="s">
        <v>180</v>
      </c>
      <c r="E636" s="85" t="s">
        <v>579</v>
      </c>
      <c r="F636" s="85">
        <v>200</v>
      </c>
      <c r="G636" s="63">
        <v>390.7</v>
      </c>
      <c r="H636" s="63">
        <v>390.7</v>
      </c>
    </row>
    <row r="637" spans="1:8" ht="31.5">
      <c r="A637" s="60" t="s">
        <v>101</v>
      </c>
      <c r="B637" s="170"/>
      <c r="C637" s="62" t="s">
        <v>181</v>
      </c>
      <c r="D637" s="62" t="s">
        <v>180</v>
      </c>
      <c r="E637" s="85" t="s">
        <v>580</v>
      </c>
      <c r="F637" s="85"/>
      <c r="G637" s="63">
        <f>G638+G639</f>
        <v>848.2999999999996</v>
      </c>
      <c r="H637" s="63">
        <f>H638+H639</f>
        <v>848.2999999999996</v>
      </c>
    </row>
    <row r="638" spans="1:8" ht="31.5">
      <c r="A638" s="60" t="s">
        <v>51</v>
      </c>
      <c r="B638" s="170"/>
      <c r="C638" s="62" t="s">
        <v>181</v>
      </c>
      <c r="D638" s="62" t="s">
        <v>180</v>
      </c>
      <c r="E638" s="85" t="s">
        <v>580</v>
      </c>
      <c r="F638" s="85">
        <v>200</v>
      </c>
      <c r="G638" s="90">
        <f>9122.4-G629-G632-G639-G635</f>
        <v>739.1999999999996</v>
      </c>
      <c r="H638" s="90">
        <f>9122.4-H629-H632-H639-H635</f>
        <v>739.1999999999996</v>
      </c>
    </row>
    <row r="639" spans="1:8" ht="15.75">
      <c r="A639" s="60" t="s">
        <v>21</v>
      </c>
      <c r="B639" s="170"/>
      <c r="C639" s="62" t="s">
        <v>181</v>
      </c>
      <c r="D639" s="62" t="s">
        <v>180</v>
      </c>
      <c r="E639" s="85" t="s">
        <v>580</v>
      </c>
      <c r="F639" s="85">
        <v>800</v>
      </c>
      <c r="G639" s="63">
        <f>105.1+4</f>
        <v>109.1</v>
      </c>
      <c r="H639" s="63">
        <f>105.1+4</f>
        <v>109.1</v>
      </c>
    </row>
    <row r="640" spans="1:8" ht="31.5">
      <c r="A640" s="55" t="s">
        <v>660</v>
      </c>
      <c r="B640" s="72" t="s">
        <v>384</v>
      </c>
      <c r="C640" s="150"/>
      <c r="D640" s="150"/>
      <c r="E640" s="150"/>
      <c r="F640" s="150"/>
      <c r="G640" s="98">
        <f>SUM(G641+G781)</f>
        <v>2179470.9</v>
      </c>
      <c r="H640" s="98">
        <f>SUM(H641+H781)</f>
        <v>2185535.3</v>
      </c>
    </row>
    <row r="641" spans="1:8" ht="15.75">
      <c r="A641" s="77" t="s">
        <v>116</v>
      </c>
      <c r="B641" s="64"/>
      <c r="C641" s="64" t="s">
        <v>117</v>
      </c>
      <c r="D641" s="64"/>
      <c r="E641" s="64"/>
      <c r="F641" s="64"/>
      <c r="G641" s="76">
        <f>G642+G666+G715+G725+G752</f>
        <v>2110040.4</v>
      </c>
      <c r="H641" s="76">
        <f>H642+H666+H715+H725+H752</f>
        <v>2116104.8</v>
      </c>
    </row>
    <row r="642" spans="1:8" ht="15.75">
      <c r="A642" s="60" t="s">
        <v>191</v>
      </c>
      <c r="B642" s="62"/>
      <c r="C642" s="62" t="s">
        <v>117</v>
      </c>
      <c r="D642" s="62" t="s">
        <v>33</v>
      </c>
      <c r="E642" s="62"/>
      <c r="F642" s="62"/>
      <c r="G642" s="76">
        <f>G643</f>
        <v>855318.9</v>
      </c>
      <c r="H642" s="76">
        <f>H643</f>
        <v>860179.7000000001</v>
      </c>
    </row>
    <row r="643" spans="1:8" ht="31.5">
      <c r="A643" s="60" t="s">
        <v>653</v>
      </c>
      <c r="B643" s="62"/>
      <c r="C643" s="62" t="s">
        <v>117</v>
      </c>
      <c r="D643" s="62" t="s">
        <v>33</v>
      </c>
      <c r="E643" s="85" t="s">
        <v>385</v>
      </c>
      <c r="F643" s="62"/>
      <c r="G643" s="76">
        <f>G644+G649+G654+G662</f>
        <v>855318.9</v>
      </c>
      <c r="H643" s="76">
        <f>H644+H649+H654+H662</f>
        <v>860179.7000000001</v>
      </c>
    </row>
    <row r="644" spans="1:8" ht="15.75">
      <c r="A644" s="60" t="s">
        <v>34</v>
      </c>
      <c r="B644" s="62"/>
      <c r="C644" s="62" t="s">
        <v>117</v>
      </c>
      <c r="D644" s="62" t="s">
        <v>33</v>
      </c>
      <c r="E644" s="53" t="s">
        <v>386</v>
      </c>
      <c r="F644" s="62"/>
      <c r="G644" s="76">
        <f>G645</f>
        <v>0</v>
      </c>
      <c r="H644" s="76">
        <f>H645</f>
        <v>0</v>
      </c>
    </row>
    <row r="645" spans="1:8" ht="15.75">
      <c r="A645" s="60" t="s">
        <v>388</v>
      </c>
      <c r="B645" s="62"/>
      <c r="C645" s="62" t="s">
        <v>117</v>
      </c>
      <c r="D645" s="62" t="s">
        <v>33</v>
      </c>
      <c r="E645" s="123" t="s">
        <v>470</v>
      </c>
      <c r="F645" s="62"/>
      <c r="G645" s="76">
        <f>SUM(G646:G648)</f>
        <v>0</v>
      </c>
      <c r="H645" s="76">
        <f>SUM(H646:H648)</f>
        <v>0</v>
      </c>
    </row>
    <row r="646" spans="1:8" ht="63">
      <c r="A646" s="60" t="s">
        <v>50</v>
      </c>
      <c r="B646" s="62"/>
      <c r="C646" s="62" t="s">
        <v>117</v>
      </c>
      <c r="D646" s="62" t="s">
        <v>33</v>
      </c>
      <c r="E646" s="123" t="s">
        <v>470</v>
      </c>
      <c r="F646" s="62" t="s">
        <v>92</v>
      </c>
      <c r="G646" s="76"/>
      <c r="H646" s="76"/>
    </row>
    <row r="647" spans="1:8" ht="31.5">
      <c r="A647" s="60" t="s">
        <v>51</v>
      </c>
      <c r="B647" s="62"/>
      <c r="C647" s="62" t="s">
        <v>117</v>
      </c>
      <c r="D647" s="62" t="s">
        <v>33</v>
      </c>
      <c r="E647" s="123" t="s">
        <v>470</v>
      </c>
      <c r="F647" s="62" t="s">
        <v>94</v>
      </c>
      <c r="G647" s="76">
        <v>0</v>
      </c>
      <c r="H647" s="76">
        <v>0</v>
      </c>
    </row>
    <row r="648" spans="1:8" ht="31.5">
      <c r="A648" s="60" t="s">
        <v>259</v>
      </c>
      <c r="B648" s="62"/>
      <c r="C648" s="62" t="s">
        <v>117</v>
      </c>
      <c r="D648" s="62" t="s">
        <v>33</v>
      </c>
      <c r="E648" s="123" t="s">
        <v>470</v>
      </c>
      <c r="F648" s="62" t="s">
        <v>126</v>
      </c>
      <c r="G648" s="76">
        <v>0</v>
      </c>
      <c r="H648" s="76">
        <v>0</v>
      </c>
    </row>
    <row r="649" spans="1:8" ht="47.25">
      <c r="A649" s="60" t="s">
        <v>25</v>
      </c>
      <c r="B649" s="62"/>
      <c r="C649" s="62" t="s">
        <v>117</v>
      </c>
      <c r="D649" s="62" t="s">
        <v>33</v>
      </c>
      <c r="E649" s="123" t="s">
        <v>387</v>
      </c>
      <c r="F649" s="62"/>
      <c r="G649" s="76">
        <f>G650+G652</f>
        <v>713803.1</v>
      </c>
      <c r="H649" s="76">
        <f>H650+H652</f>
        <v>718663.9</v>
      </c>
    </row>
    <row r="650" spans="1:8" ht="47.25">
      <c r="A650" s="60" t="s">
        <v>469</v>
      </c>
      <c r="B650" s="62"/>
      <c r="C650" s="62" t="s">
        <v>117</v>
      </c>
      <c r="D650" s="62" t="s">
        <v>33</v>
      </c>
      <c r="E650" s="123" t="s">
        <v>758</v>
      </c>
      <c r="F650" s="62"/>
      <c r="G650" s="76">
        <f>G651</f>
        <v>487753.7</v>
      </c>
      <c r="H650" s="76">
        <f>H651</f>
        <v>487753.7</v>
      </c>
    </row>
    <row r="651" spans="1:8" ht="31.5">
      <c r="A651" s="60" t="s">
        <v>259</v>
      </c>
      <c r="B651" s="62"/>
      <c r="C651" s="62" t="s">
        <v>117</v>
      </c>
      <c r="D651" s="62" t="s">
        <v>33</v>
      </c>
      <c r="E651" s="123" t="s">
        <v>758</v>
      </c>
      <c r="F651" s="62" t="s">
        <v>126</v>
      </c>
      <c r="G651" s="76">
        <f>473438.2+14315.5</f>
        <v>487753.7</v>
      </c>
      <c r="H651" s="76">
        <f>473438.2+14315.5</f>
        <v>487753.7</v>
      </c>
    </row>
    <row r="652" spans="1:8" ht="15.75">
      <c r="A652" s="60" t="s">
        <v>388</v>
      </c>
      <c r="B652" s="62"/>
      <c r="C652" s="62" t="s">
        <v>117</v>
      </c>
      <c r="D652" s="62" t="s">
        <v>33</v>
      </c>
      <c r="E652" s="85" t="s">
        <v>389</v>
      </c>
      <c r="F652" s="62"/>
      <c r="G652" s="76">
        <f>G653</f>
        <v>226049.4</v>
      </c>
      <c r="H652" s="76">
        <f>H653</f>
        <v>230910.2</v>
      </c>
    </row>
    <row r="653" spans="1:8" ht="31.5">
      <c r="A653" s="60" t="s">
        <v>259</v>
      </c>
      <c r="B653" s="62"/>
      <c r="C653" s="62" t="s">
        <v>117</v>
      </c>
      <c r="D653" s="62" t="s">
        <v>33</v>
      </c>
      <c r="E653" s="85" t="s">
        <v>389</v>
      </c>
      <c r="F653" s="62" t="s">
        <v>126</v>
      </c>
      <c r="G653" s="76">
        <v>226049.4</v>
      </c>
      <c r="H653" s="76">
        <v>230910.2</v>
      </c>
    </row>
    <row r="654" spans="1:8" ht="31.5">
      <c r="A654" s="60" t="s">
        <v>44</v>
      </c>
      <c r="B654" s="62"/>
      <c r="C654" s="62" t="s">
        <v>117</v>
      </c>
      <c r="D654" s="62" t="s">
        <v>33</v>
      </c>
      <c r="E654" s="123" t="s">
        <v>391</v>
      </c>
      <c r="F654" s="62"/>
      <c r="G654" s="76">
        <f>G655+G658</f>
        <v>138761.40000000002</v>
      </c>
      <c r="H654" s="76">
        <f>H655+H658</f>
        <v>138761.40000000002</v>
      </c>
    </row>
    <row r="655" spans="1:8" ht="47.25">
      <c r="A655" s="60" t="s">
        <v>469</v>
      </c>
      <c r="B655" s="62"/>
      <c r="C655" s="62" t="s">
        <v>117</v>
      </c>
      <c r="D655" s="62" t="s">
        <v>33</v>
      </c>
      <c r="E655" s="123" t="s">
        <v>760</v>
      </c>
      <c r="F655" s="62"/>
      <c r="G655" s="76">
        <f>G656+G657</f>
        <v>79652.40000000001</v>
      </c>
      <c r="H655" s="76">
        <f>H656+H657</f>
        <v>79652.40000000001</v>
      </c>
    </row>
    <row r="656" spans="1:8" ht="63">
      <c r="A656" s="60" t="s">
        <v>50</v>
      </c>
      <c r="B656" s="62"/>
      <c r="C656" s="62" t="s">
        <v>117</v>
      </c>
      <c r="D656" s="62" t="s">
        <v>33</v>
      </c>
      <c r="E656" s="123" t="s">
        <v>760</v>
      </c>
      <c r="F656" s="62" t="s">
        <v>92</v>
      </c>
      <c r="G656" s="76">
        <f>75555.8+2277.6</f>
        <v>77833.40000000001</v>
      </c>
      <c r="H656" s="76">
        <f>75555.8+2277.6</f>
        <v>77833.40000000001</v>
      </c>
    </row>
    <row r="657" spans="1:8" ht="31.5">
      <c r="A657" s="60" t="s">
        <v>51</v>
      </c>
      <c r="B657" s="62"/>
      <c r="C657" s="62" t="s">
        <v>117</v>
      </c>
      <c r="D657" s="62" t="s">
        <v>33</v>
      </c>
      <c r="E657" s="123" t="s">
        <v>760</v>
      </c>
      <c r="F657" s="62" t="s">
        <v>94</v>
      </c>
      <c r="G657" s="76">
        <v>1819</v>
      </c>
      <c r="H657" s="76">
        <v>1819</v>
      </c>
    </row>
    <row r="658" spans="1:8" ht="15.75">
      <c r="A658" s="60" t="s">
        <v>388</v>
      </c>
      <c r="B658" s="85"/>
      <c r="C658" s="62" t="s">
        <v>117</v>
      </c>
      <c r="D658" s="62" t="s">
        <v>33</v>
      </c>
      <c r="E658" s="85" t="s">
        <v>392</v>
      </c>
      <c r="F658" s="62"/>
      <c r="G658" s="76">
        <f>G659+G660+G661</f>
        <v>59109</v>
      </c>
      <c r="H658" s="76">
        <f>H659+H660+H661</f>
        <v>59109</v>
      </c>
    </row>
    <row r="659" spans="1:8" ht="63">
      <c r="A659" s="126" t="s">
        <v>50</v>
      </c>
      <c r="B659" s="62"/>
      <c r="C659" s="62" t="s">
        <v>117</v>
      </c>
      <c r="D659" s="62" t="s">
        <v>33</v>
      </c>
      <c r="E659" s="85" t="s">
        <v>392</v>
      </c>
      <c r="F659" s="62" t="s">
        <v>92</v>
      </c>
      <c r="G659" s="76">
        <v>24513.3</v>
      </c>
      <c r="H659" s="76">
        <v>24513.3</v>
      </c>
    </row>
    <row r="660" spans="1:8" ht="31.5">
      <c r="A660" s="60" t="s">
        <v>51</v>
      </c>
      <c r="B660" s="62"/>
      <c r="C660" s="62" t="s">
        <v>117</v>
      </c>
      <c r="D660" s="62" t="s">
        <v>33</v>
      </c>
      <c r="E660" s="85" t="s">
        <v>392</v>
      </c>
      <c r="F660" s="62" t="s">
        <v>94</v>
      </c>
      <c r="G660" s="76">
        <v>32547.8</v>
      </c>
      <c r="H660" s="76">
        <v>32547.8</v>
      </c>
    </row>
    <row r="661" spans="1:8" ht="15.75">
      <c r="A661" s="60" t="s">
        <v>21</v>
      </c>
      <c r="B661" s="62"/>
      <c r="C661" s="62" t="s">
        <v>117</v>
      </c>
      <c r="D661" s="62" t="s">
        <v>33</v>
      </c>
      <c r="E661" s="85" t="s">
        <v>392</v>
      </c>
      <c r="F661" s="62" t="s">
        <v>99</v>
      </c>
      <c r="G661" s="76">
        <v>2047.9</v>
      </c>
      <c r="H661" s="76">
        <v>2047.9</v>
      </c>
    </row>
    <row r="662" spans="1:8" ht="31.5">
      <c r="A662" s="60" t="s">
        <v>654</v>
      </c>
      <c r="B662" s="62"/>
      <c r="C662" s="62" t="s">
        <v>117</v>
      </c>
      <c r="D662" s="62" t="s">
        <v>33</v>
      </c>
      <c r="E662" s="85" t="s">
        <v>393</v>
      </c>
      <c r="F662" s="62"/>
      <c r="G662" s="76">
        <f>G663</f>
        <v>2754.4</v>
      </c>
      <c r="H662" s="76">
        <f>H663</f>
        <v>2754.4</v>
      </c>
    </row>
    <row r="663" spans="1:8" ht="15.75">
      <c r="A663" s="60" t="s">
        <v>34</v>
      </c>
      <c r="B663" s="62"/>
      <c r="C663" s="62" t="s">
        <v>117</v>
      </c>
      <c r="D663" s="62" t="s">
        <v>33</v>
      </c>
      <c r="E663" s="85" t="s">
        <v>394</v>
      </c>
      <c r="F663" s="62"/>
      <c r="G663" s="76">
        <f>SUM(G664:G665)</f>
        <v>2754.4</v>
      </c>
      <c r="H663" s="76">
        <f>SUM(H664:H665)</f>
        <v>2754.4</v>
      </c>
    </row>
    <row r="664" spans="1:8" ht="31.5">
      <c r="A664" s="60" t="s">
        <v>51</v>
      </c>
      <c r="B664" s="62"/>
      <c r="C664" s="62" t="s">
        <v>117</v>
      </c>
      <c r="D664" s="62" t="s">
        <v>33</v>
      </c>
      <c r="E664" s="85" t="s">
        <v>394</v>
      </c>
      <c r="F664" s="62" t="s">
        <v>94</v>
      </c>
      <c r="G664" s="76">
        <v>1501.2</v>
      </c>
      <c r="H664" s="76">
        <v>1501.2</v>
      </c>
    </row>
    <row r="665" spans="1:8" ht="31.5">
      <c r="A665" s="60" t="s">
        <v>71</v>
      </c>
      <c r="B665" s="62"/>
      <c r="C665" s="62" t="s">
        <v>117</v>
      </c>
      <c r="D665" s="62" t="s">
        <v>33</v>
      </c>
      <c r="E665" s="85" t="s">
        <v>394</v>
      </c>
      <c r="F665" s="62" t="s">
        <v>126</v>
      </c>
      <c r="G665" s="76">
        <v>1253.2</v>
      </c>
      <c r="H665" s="76">
        <v>1253.2</v>
      </c>
    </row>
    <row r="666" spans="1:8" ht="15.75">
      <c r="A666" s="60" t="s">
        <v>192</v>
      </c>
      <c r="B666" s="62"/>
      <c r="C666" s="62" t="s">
        <v>117</v>
      </c>
      <c r="D666" s="62" t="s">
        <v>43</v>
      </c>
      <c r="E666" s="53"/>
      <c r="F666" s="62"/>
      <c r="G666" s="76">
        <f>G667+G675</f>
        <v>1081779.4999999998</v>
      </c>
      <c r="H666" s="76">
        <f>H667+H675</f>
        <v>1082020.4999999998</v>
      </c>
    </row>
    <row r="667" spans="1:8" ht="47.25" hidden="1">
      <c r="A667" s="117" t="s">
        <v>761</v>
      </c>
      <c r="B667" s="119"/>
      <c r="C667" s="119" t="s">
        <v>117</v>
      </c>
      <c r="D667" s="119" t="s">
        <v>43</v>
      </c>
      <c r="E667" s="171" t="s">
        <v>762</v>
      </c>
      <c r="F667" s="119"/>
      <c r="G667" s="120">
        <f>G671+G668</f>
        <v>0</v>
      </c>
      <c r="H667" s="120">
        <f>H671+H668</f>
        <v>0</v>
      </c>
    </row>
    <row r="668" spans="1:8" ht="15.75" hidden="1">
      <c r="A668" s="60" t="s">
        <v>34</v>
      </c>
      <c r="B668" s="119"/>
      <c r="C668" s="119" t="s">
        <v>117</v>
      </c>
      <c r="D668" s="119" t="s">
        <v>43</v>
      </c>
      <c r="E668" s="171" t="s">
        <v>763</v>
      </c>
      <c r="F668" s="119"/>
      <c r="G668" s="120">
        <f>G669</f>
        <v>0</v>
      </c>
      <c r="H668" s="120">
        <f>H669</f>
        <v>0</v>
      </c>
    </row>
    <row r="669" spans="1:8" ht="15.75" hidden="1">
      <c r="A669" s="60" t="s">
        <v>395</v>
      </c>
      <c r="B669" s="119"/>
      <c r="C669" s="119" t="s">
        <v>117</v>
      </c>
      <c r="D669" s="119" t="s">
        <v>43</v>
      </c>
      <c r="E669" s="171" t="s">
        <v>764</v>
      </c>
      <c r="F669" s="119"/>
      <c r="G669" s="120">
        <f>G670</f>
        <v>0</v>
      </c>
      <c r="H669" s="120">
        <f>H670</f>
        <v>0</v>
      </c>
    </row>
    <row r="670" spans="1:8" ht="31.5" hidden="1">
      <c r="A670" s="60" t="s">
        <v>51</v>
      </c>
      <c r="B670" s="119"/>
      <c r="C670" s="119" t="s">
        <v>117</v>
      </c>
      <c r="D670" s="119" t="s">
        <v>43</v>
      </c>
      <c r="E670" s="171" t="s">
        <v>764</v>
      </c>
      <c r="F670" s="119" t="s">
        <v>94</v>
      </c>
      <c r="G670" s="120">
        <v>0</v>
      </c>
      <c r="H670" s="120">
        <v>0</v>
      </c>
    </row>
    <row r="671" spans="1:8" ht="15.75" hidden="1">
      <c r="A671" s="117" t="s">
        <v>156</v>
      </c>
      <c r="B671" s="119"/>
      <c r="C671" s="119" t="s">
        <v>117</v>
      </c>
      <c r="D671" s="119" t="s">
        <v>43</v>
      </c>
      <c r="E671" s="171" t="s">
        <v>765</v>
      </c>
      <c r="F671" s="119"/>
      <c r="G671" s="120">
        <f aca="true" t="shared" si="37" ref="G671:H673">G672</f>
        <v>0</v>
      </c>
      <c r="H671" s="120">
        <f t="shared" si="37"/>
        <v>0</v>
      </c>
    </row>
    <row r="672" spans="1:8" ht="15.75" hidden="1">
      <c r="A672" s="117" t="s">
        <v>395</v>
      </c>
      <c r="B672" s="119"/>
      <c r="C672" s="119" t="s">
        <v>117</v>
      </c>
      <c r="D672" s="119" t="s">
        <v>43</v>
      </c>
      <c r="E672" s="171" t="s">
        <v>766</v>
      </c>
      <c r="F672" s="119"/>
      <c r="G672" s="120">
        <f t="shared" si="37"/>
        <v>0</v>
      </c>
      <c r="H672" s="120">
        <f t="shared" si="37"/>
        <v>0</v>
      </c>
    </row>
    <row r="673" spans="1:8" ht="31.5" hidden="1">
      <c r="A673" s="117" t="s">
        <v>390</v>
      </c>
      <c r="B673" s="119"/>
      <c r="C673" s="119" t="s">
        <v>117</v>
      </c>
      <c r="D673" s="119" t="s">
        <v>43</v>
      </c>
      <c r="E673" s="171" t="s">
        <v>767</v>
      </c>
      <c r="F673" s="119"/>
      <c r="G673" s="120">
        <f t="shared" si="37"/>
        <v>0</v>
      </c>
      <c r="H673" s="120">
        <f t="shared" si="37"/>
        <v>0</v>
      </c>
    </row>
    <row r="674" spans="1:8" ht="31.5" hidden="1">
      <c r="A674" s="117" t="s">
        <v>71</v>
      </c>
      <c r="B674" s="119"/>
      <c r="C674" s="119" t="s">
        <v>117</v>
      </c>
      <c r="D674" s="119" t="s">
        <v>43</v>
      </c>
      <c r="E674" s="171" t="s">
        <v>767</v>
      </c>
      <c r="F674" s="119" t="s">
        <v>126</v>
      </c>
      <c r="G674" s="120">
        <v>0</v>
      </c>
      <c r="H674" s="120">
        <v>0</v>
      </c>
    </row>
    <row r="675" spans="1:8" ht="31.5">
      <c r="A675" s="60" t="s">
        <v>653</v>
      </c>
      <c r="B675" s="62"/>
      <c r="C675" s="62" t="s">
        <v>117</v>
      </c>
      <c r="D675" s="62" t="s">
        <v>43</v>
      </c>
      <c r="E675" s="123" t="s">
        <v>385</v>
      </c>
      <c r="F675" s="53"/>
      <c r="G675" s="76">
        <f>G676+G693+G688+G681+G708+G678+G684+G711</f>
        <v>1081779.4999999998</v>
      </c>
      <c r="H675" s="76">
        <f>H676+H693+H688+H681+H708+H678+H684+H711</f>
        <v>1082020.4999999998</v>
      </c>
    </row>
    <row r="676" spans="1:8" ht="47.25">
      <c r="A676" s="60" t="s">
        <v>471</v>
      </c>
      <c r="B676" s="62"/>
      <c r="C676" s="62" t="s">
        <v>117</v>
      </c>
      <c r="D676" s="62" t="s">
        <v>43</v>
      </c>
      <c r="E676" s="61" t="s">
        <v>768</v>
      </c>
      <c r="F676" s="62"/>
      <c r="G676" s="76">
        <f>G677</f>
        <v>7180.6</v>
      </c>
      <c r="H676" s="76">
        <f>H677</f>
        <v>7180.6</v>
      </c>
    </row>
    <row r="677" spans="1:8" ht="31.5">
      <c r="A677" s="60" t="s">
        <v>125</v>
      </c>
      <c r="B677" s="62"/>
      <c r="C677" s="62" t="s">
        <v>117</v>
      </c>
      <c r="D677" s="62" t="s">
        <v>43</v>
      </c>
      <c r="E677" s="61" t="s">
        <v>768</v>
      </c>
      <c r="F677" s="62" t="s">
        <v>126</v>
      </c>
      <c r="G677" s="76">
        <v>7180.6</v>
      </c>
      <c r="H677" s="76">
        <v>7180.6</v>
      </c>
    </row>
    <row r="678" spans="1:8" ht="94.5">
      <c r="A678" s="60" t="s">
        <v>514</v>
      </c>
      <c r="B678" s="114"/>
      <c r="C678" s="62" t="s">
        <v>117</v>
      </c>
      <c r="D678" s="62" t="s">
        <v>43</v>
      </c>
      <c r="E678" s="61" t="s">
        <v>769</v>
      </c>
      <c r="F678" s="62"/>
      <c r="G678" s="76">
        <f>G679+G680</f>
        <v>118.7</v>
      </c>
      <c r="H678" s="76">
        <f>H679+H680</f>
        <v>118.7</v>
      </c>
    </row>
    <row r="679" spans="1:8" ht="31.5">
      <c r="A679" s="60" t="s">
        <v>51</v>
      </c>
      <c r="B679" s="114"/>
      <c r="C679" s="62" t="s">
        <v>117</v>
      </c>
      <c r="D679" s="62" t="s">
        <v>43</v>
      </c>
      <c r="E679" s="61" t="s">
        <v>769</v>
      </c>
      <c r="F679" s="62" t="s">
        <v>94</v>
      </c>
      <c r="G679" s="76">
        <f>98.7+20</f>
        <v>118.7</v>
      </c>
      <c r="H679" s="76">
        <f>G679</f>
        <v>118.7</v>
      </c>
    </row>
    <row r="680" spans="1:8" ht="31.5">
      <c r="A680" s="60" t="s">
        <v>71</v>
      </c>
      <c r="B680" s="114"/>
      <c r="C680" s="62" t="s">
        <v>117</v>
      </c>
      <c r="D680" s="62" t="s">
        <v>43</v>
      </c>
      <c r="E680" s="61" t="s">
        <v>769</v>
      </c>
      <c r="F680" s="62" t="s">
        <v>126</v>
      </c>
      <c r="G680" s="76">
        <v>0</v>
      </c>
      <c r="H680" s="76">
        <v>0</v>
      </c>
    </row>
    <row r="681" spans="1:8" ht="47.25">
      <c r="A681" s="60" t="s">
        <v>513</v>
      </c>
      <c r="B681" s="62"/>
      <c r="C681" s="62" t="s">
        <v>117</v>
      </c>
      <c r="D681" s="62" t="s">
        <v>43</v>
      </c>
      <c r="E681" s="123" t="s">
        <v>770</v>
      </c>
      <c r="F681" s="53"/>
      <c r="G681" s="76">
        <f>SUM(G682:G683)</f>
        <v>10832.7</v>
      </c>
      <c r="H681" s="76">
        <f>SUM(H682:H683)</f>
        <v>10832.7</v>
      </c>
    </row>
    <row r="682" spans="1:8" ht="31.5">
      <c r="A682" s="60" t="s">
        <v>51</v>
      </c>
      <c r="B682" s="62"/>
      <c r="C682" s="62" t="s">
        <v>117</v>
      </c>
      <c r="D682" s="62" t="s">
        <v>43</v>
      </c>
      <c r="E682" s="123" t="s">
        <v>770</v>
      </c>
      <c r="F682" s="62" t="s">
        <v>94</v>
      </c>
      <c r="G682" s="76">
        <v>4297.6</v>
      </c>
      <c r="H682" s="76">
        <f>4297.6+178.2-178.2</f>
        <v>4297.6</v>
      </c>
    </row>
    <row r="683" spans="1:8" ht="31.5">
      <c r="A683" s="60" t="s">
        <v>71</v>
      </c>
      <c r="B683" s="62"/>
      <c r="C683" s="62" t="s">
        <v>117</v>
      </c>
      <c r="D683" s="62" t="s">
        <v>43</v>
      </c>
      <c r="E683" s="123" t="s">
        <v>770</v>
      </c>
      <c r="F683" s="62" t="s">
        <v>126</v>
      </c>
      <c r="G683" s="76">
        <f>1103.9+5431.2</f>
        <v>6535.1</v>
      </c>
      <c r="H683" s="76">
        <f>1103.9+5431.2</f>
        <v>6535.1</v>
      </c>
    </row>
    <row r="684" spans="1:8" ht="15.75">
      <c r="A684" s="60" t="s">
        <v>34</v>
      </c>
      <c r="B684" s="62"/>
      <c r="C684" s="62" t="s">
        <v>117</v>
      </c>
      <c r="D684" s="62" t="s">
        <v>43</v>
      </c>
      <c r="E684" s="53" t="s">
        <v>386</v>
      </c>
      <c r="F684" s="53"/>
      <c r="G684" s="76">
        <f>G685</f>
        <v>2011</v>
      </c>
      <c r="H684" s="76">
        <f>H685</f>
        <v>2011</v>
      </c>
    </row>
    <row r="685" spans="1:8" ht="15.75">
      <c r="A685" s="60" t="s">
        <v>395</v>
      </c>
      <c r="B685" s="62"/>
      <c r="C685" s="62" t="s">
        <v>117</v>
      </c>
      <c r="D685" s="62" t="s">
        <v>43</v>
      </c>
      <c r="E685" s="123" t="s">
        <v>474</v>
      </c>
      <c r="F685" s="53"/>
      <c r="G685" s="76">
        <f>SUM(G686:G687)</f>
        <v>2011</v>
      </c>
      <c r="H685" s="76">
        <f>SUM(H686:H687)</f>
        <v>2011</v>
      </c>
    </row>
    <row r="686" spans="1:8" ht="31.5">
      <c r="A686" s="60" t="s">
        <v>51</v>
      </c>
      <c r="B686" s="62"/>
      <c r="C686" s="62" t="s">
        <v>117</v>
      </c>
      <c r="D686" s="62" t="s">
        <v>43</v>
      </c>
      <c r="E686" s="123" t="s">
        <v>474</v>
      </c>
      <c r="F686" s="53">
        <v>200</v>
      </c>
      <c r="G686" s="76">
        <v>1510</v>
      </c>
      <c r="H686" s="76">
        <v>1510</v>
      </c>
    </row>
    <row r="687" spans="1:8" ht="31.5">
      <c r="A687" s="60" t="s">
        <v>71</v>
      </c>
      <c r="B687" s="62"/>
      <c r="C687" s="62" t="s">
        <v>117</v>
      </c>
      <c r="D687" s="62" t="s">
        <v>43</v>
      </c>
      <c r="E687" s="123" t="s">
        <v>474</v>
      </c>
      <c r="F687" s="53">
        <v>600</v>
      </c>
      <c r="G687" s="76">
        <v>501</v>
      </c>
      <c r="H687" s="76">
        <v>501</v>
      </c>
    </row>
    <row r="688" spans="1:8" ht="47.25">
      <c r="A688" s="60" t="s">
        <v>25</v>
      </c>
      <c r="B688" s="62"/>
      <c r="C688" s="62" t="s">
        <v>117</v>
      </c>
      <c r="D688" s="62" t="s">
        <v>43</v>
      </c>
      <c r="E688" s="123" t="s">
        <v>387</v>
      </c>
      <c r="F688" s="62"/>
      <c r="G688" s="76">
        <f>G689+G691</f>
        <v>621836.8999999999</v>
      </c>
      <c r="H688" s="76">
        <f>H689+H691</f>
        <v>621836.8999999999</v>
      </c>
    </row>
    <row r="689" spans="1:8" ht="78.75">
      <c r="A689" s="60" t="s">
        <v>473</v>
      </c>
      <c r="B689" s="62"/>
      <c r="C689" s="62" t="s">
        <v>117</v>
      </c>
      <c r="D689" s="62" t="s">
        <v>43</v>
      </c>
      <c r="E689" s="61" t="s">
        <v>771</v>
      </c>
      <c r="F689" s="62"/>
      <c r="G689" s="76">
        <f>G690</f>
        <v>460948.1</v>
      </c>
      <c r="H689" s="76">
        <f>H690</f>
        <v>460948.1</v>
      </c>
    </row>
    <row r="690" spans="1:8" ht="31.5">
      <c r="A690" s="60" t="s">
        <v>125</v>
      </c>
      <c r="B690" s="62"/>
      <c r="C690" s="62" t="s">
        <v>117</v>
      </c>
      <c r="D690" s="62" t="s">
        <v>43</v>
      </c>
      <c r="E690" s="61" t="s">
        <v>771</v>
      </c>
      <c r="F690" s="62" t="s">
        <v>126</v>
      </c>
      <c r="G690" s="76">
        <v>460948.1</v>
      </c>
      <c r="H690" s="76">
        <v>460948.1</v>
      </c>
    </row>
    <row r="691" spans="1:8" ht="15.75">
      <c r="A691" s="60" t="s">
        <v>395</v>
      </c>
      <c r="B691" s="62"/>
      <c r="C691" s="62" t="s">
        <v>117</v>
      </c>
      <c r="D691" s="62" t="s">
        <v>43</v>
      </c>
      <c r="E691" s="53" t="s">
        <v>396</v>
      </c>
      <c r="F691" s="62"/>
      <c r="G691" s="76">
        <f>G692</f>
        <v>160888.8</v>
      </c>
      <c r="H691" s="76">
        <f>H692</f>
        <v>160888.8</v>
      </c>
    </row>
    <row r="692" spans="1:8" ht="31.5">
      <c r="A692" s="60" t="s">
        <v>71</v>
      </c>
      <c r="B692" s="62"/>
      <c r="C692" s="62" t="s">
        <v>117</v>
      </c>
      <c r="D692" s="62" t="s">
        <v>43</v>
      </c>
      <c r="E692" s="53" t="s">
        <v>396</v>
      </c>
      <c r="F692" s="62" t="s">
        <v>126</v>
      </c>
      <c r="G692" s="76">
        <f>160064.3+824.5</f>
        <v>160888.8</v>
      </c>
      <c r="H692" s="76">
        <f>160064.3+824.5</f>
        <v>160888.8</v>
      </c>
    </row>
    <row r="693" spans="1:8" ht="31.5">
      <c r="A693" s="60" t="s">
        <v>44</v>
      </c>
      <c r="B693" s="62"/>
      <c r="C693" s="62" t="s">
        <v>117</v>
      </c>
      <c r="D693" s="62" t="s">
        <v>43</v>
      </c>
      <c r="E693" s="123" t="s">
        <v>391</v>
      </c>
      <c r="F693" s="62"/>
      <c r="G693" s="76">
        <f>G694+G697+G700+G704</f>
        <v>437428.2</v>
      </c>
      <c r="H693" s="76">
        <f>H694+H697+H700+H704</f>
        <v>437669.2</v>
      </c>
    </row>
    <row r="694" spans="1:8" ht="94.5">
      <c r="A694" s="60" t="s">
        <v>472</v>
      </c>
      <c r="B694" s="62"/>
      <c r="C694" s="62" t="s">
        <v>117</v>
      </c>
      <c r="D694" s="62" t="s">
        <v>43</v>
      </c>
      <c r="E694" s="61" t="s">
        <v>772</v>
      </c>
      <c r="F694" s="62"/>
      <c r="G694" s="76">
        <f>G695+G696</f>
        <v>42915.9</v>
      </c>
      <c r="H694" s="76">
        <f>H695+H696</f>
        <v>42915.9</v>
      </c>
    </row>
    <row r="695" spans="1:8" ht="63">
      <c r="A695" s="126" t="s">
        <v>50</v>
      </c>
      <c r="B695" s="62"/>
      <c r="C695" s="62" t="s">
        <v>117</v>
      </c>
      <c r="D695" s="62" t="s">
        <v>43</v>
      </c>
      <c r="E695" s="61" t="s">
        <v>772</v>
      </c>
      <c r="F695" s="62" t="s">
        <v>92</v>
      </c>
      <c r="G695" s="76">
        <f>39539.2+158.3</f>
        <v>39697.5</v>
      </c>
      <c r="H695" s="76">
        <f>39539.2+158.3</f>
        <v>39697.5</v>
      </c>
    </row>
    <row r="696" spans="1:8" ht="31.5">
      <c r="A696" s="60" t="s">
        <v>51</v>
      </c>
      <c r="B696" s="62"/>
      <c r="C696" s="62" t="s">
        <v>117</v>
      </c>
      <c r="D696" s="62" t="s">
        <v>43</v>
      </c>
      <c r="E696" s="61" t="s">
        <v>772</v>
      </c>
      <c r="F696" s="62" t="s">
        <v>94</v>
      </c>
      <c r="G696" s="76">
        <v>3218.4</v>
      </c>
      <c r="H696" s="76">
        <v>3218.4</v>
      </c>
    </row>
    <row r="697" spans="1:8" ht="78.75">
      <c r="A697" s="60" t="s">
        <v>473</v>
      </c>
      <c r="B697" s="62"/>
      <c r="C697" s="62" t="s">
        <v>117</v>
      </c>
      <c r="D697" s="62" t="s">
        <v>43</v>
      </c>
      <c r="E697" s="61" t="s">
        <v>773</v>
      </c>
      <c r="F697" s="62"/>
      <c r="G697" s="76">
        <f>G698+G699</f>
        <v>287726</v>
      </c>
      <c r="H697" s="76">
        <f>H698+H699</f>
        <v>287726</v>
      </c>
    </row>
    <row r="698" spans="1:8" ht="63">
      <c r="A698" s="60" t="s">
        <v>50</v>
      </c>
      <c r="B698" s="62"/>
      <c r="C698" s="62" t="s">
        <v>117</v>
      </c>
      <c r="D698" s="62" t="s">
        <v>43</v>
      </c>
      <c r="E698" s="61" t="s">
        <v>773</v>
      </c>
      <c r="F698" s="62" t="s">
        <v>92</v>
      </c>
      <c r="G698" s="76">
        <v>284198.8</v>
      </c>
      <c r="H698" s="76">
        <v>284198.8</v>
      </c>
    </row>
    <row r="699" spans="1:8" ht="31.5">
      <c r="A699" s="60" t="s">
        <v>51</v>
      </c>
      <c r="B699" s="62"/>
      <c r="C699" s="62" t="s">
        <v>117</v>
      </c>
      <c r="D699" s="62" t="s">
        <v>43</v>
      </c>
      <c r="E699" s="61" t="s">
        <v>773</v>
      </c>
      <c r="F699" s="62" t="s">
        <v>94</v>
      </c>
      <c r="G699" s="76">
        <v>3527.2</v>
      </c>
      <c r="H699" s="76">
        <v>3527.2</v>
      </c>
    </row>
    <row r="700" spans="1:8" ht="15.75">
      <c r="A700" s="60" t="s">
        <v>395</v>
      </c>
      <c r="B700" s="62"/>
      <c r="C700" s="62" t="s">
        <v>117</v>
      </c>
      <c r="D700" s="62" t="s">
        <v>43</v>
      </c>
      <c r="E700" s="85" t="s">
        <v>397</v>
      </c>
      <c r="F700" s="85"/>
      <c r="G700" s="76">
        <f>G701+G702+G703</f>
        <v>96461.49999999999</v>
      </c>
      <c r="H700" s="76">
        <f>H701+H702+H703</f>
        <v>96702.49999999999</v>
      </c>
    </row>
    <row r="701" spans="1:8" ht="63">
      <c r="A701" s="126" t="s">
        <v>50</v>
      </c>
      <c r="B701" s="62"/>
      <c r="C701" s="62" t="s">
        <v>117</v>
      </c>
      <c r="D701" s="62" t="s">
        <v>43</v>
      </c>
      <c r="E701" s="85" t="s">
        <v>397</v>
      </c>
      <c r="F701" s="62" t="s">
        <v>92</v>
      </c>
      <c r="G701" s="76">
        <v>59047.1</v>
      </c>
      <c r="H701" s="76">
        <f>G701</f>
        <v>59047.1</v>
      </c>
    </row>
    <row r="702" spans="1:8" ht="31.5">
      <c r="A702" s="60" t="s">
        <v>51</v>
      </c>
      <c r="B702" s="62"/>
      <c r="C702" s="62" t="s">
        <v>117</v>
      </c>
      <c r="D702" s="62" t="s">
        <v>43</v>
      </c>
      <c r="E702" s="85" t="s">
        <v>397</v>
      </c>
      <c r="F702" s="62" t="s">
        <v>94</v>
      </c>
      <c r="G702" s="76">
        <f>24627.1+599.1</f>
        <v>25226.199999999997</v>
      </c>
      <c r="H702" s="76">
        <f>24868.1+599.1</f>
        <v>25467.199999999997</v>
      </c>
    </row>
    <row r="703" spans="1:8" ht="15.75">
      <c r="A703" s="60" t="s">
        <v>21</v>
      </c>
      <c r="B703" s="62"/>
      <c r="C703" s="62" t="s">
        <v>117</v>
      </c>
      <c r="D703" s="62" t="s">
        <v>43</v>
      </c>
      <c r="E703" s="85" t="s">
        <v>397</v>
      </c>
      <c r="F703" s="62" t="s">
        <v>99</v>
      </c>
      <c r="G703" s="76">
        <v>12188.2</v>
      </c>
      <c r="H703" s="76">
        <v>12188.2</v>
      </c>
    </row>
    <row r="704" spans="1:8" ht="15.75">
      <c r="A704" s="60" t="s">
        <v>398</v>
      </c>
      <c r="B704" s="62"/>
      <c r="C704" s="62" t="s">
        <v>117</v>
      </c>
      <c r="D704" s="62" t="s">
        <v>43</v>
      </c>
      <c r="E704" s="53" t="s">
        <v>399</v>
      </c>
      <c r="F704" s="53"/>
      <c r="G704" s="76">
        <f>G705+G706+G707</f>
        <v>10324.8</v>
      </c>
      <c r="H704" s="76">
        <f>H705+H706+H707</f>
        <v>10324.8</v>
      </c>
    </row>
    <row r="705" spans="1:8" ht="63">
      <c r="A705" s="126" t="s">
        <v>50</v>
      </c>
      <c r="B705" s="62"/>
      <c r="C705" s="62" t="s">
        <v>117</v>
      </c>
      <c r="D705" s="62" t="s">
        <v>43</v>
      </c>
      <c r="E705" s="53" t="s">
        <v>399</v>
      </c>
      <c r="F705" s="53">
        <v>100</v>
      </c>
      <c r="G705" s="76">
        <v>5562</v>
      </c>
      <c r="H705" s="76">
        <v>5562</v>
      </c>
    </row>
    <row r="706" spans="1:8" ht="31.5">
      <c r="A706" s="60" t="s">
        <v>51</v>
      </c>
      <c r="B706" s="62"/>
      <c r="C706" s="62" t="s">
        <v>117</v>
      </c>
      <c r="D706" s="62" t="s">
        <v>43</v>
      </c>
      <c r="E706" s="53" t="s">
        <v>399</v>
      </c>
      <c r="F706" s="53">
        <v>200</v>
      </c>
      <c r="G706" s="76">
        <v>3588.9</v>
      </c>
      <c r="H706" s="76">
        <f>G706</f>
        <v>3588.9</v>
      </c>
    </row>
    <row r="707" spans="1:8" ht="15.75">
      <c r="A707" s="60" t="s">
        <v>21</v>
      </c>
      <c r="B707" s="62"/>
      <c r="C707" s="62" t="s">
        <v>117</v>
      </c>
      <c r="D707" s="62" t="s">
        <v>43</v>
      </c>
      <c r="E707" s="53" t="s">
        <v>399</v>
      </c>
      <c r="F707" s="53">
        <v>800</v>
      </c>
      <c r="G707" s="76">
        <v>1173.9</v>
      </c>
      <c r="H707" s="76">
        <v>1173.9</v>
      </c>
    </row>
    <row r="708" spans="1:8" ht="15.75">
      <c r="A708" s="60" t="s">
        <v>774</v>
      </c>
      <c r="B708" s="62"/>
      <c r="C708" s="62" t="s">
        <v>117</v>
      </c>
      <c r="D708" s="62" t="s">
        <v>43</v>
      </c>
      <c r="E708" s="123" t="s">
        <v>775</v>
      </c>
      <c r="F708" s="62"/>
      <c r="G708" s="76">
        <f>G709</f>
        <v>803.4</v>
      </c>
      <c r="H708" s="76">
        <f>H709</f>
        <v>803.4</v>
      </c>
    </row>
    <row r="709" spans="1:8" ht="47.25">
      <c r="A709" s="60" t="s">
        <v>776</v>
      </c>
      <c r="B709" s="62"/>
      <c r="C709" s="62" t="s">
        <v>117</v>
      </c>
      <c r="D709" s="62" t="s">
        <v>43</v>
      </c>
      <c r="E709" s="123" t="s">
        <v>777</v>
      </c>
      <c r="F709" s="62"/>
      <c r="G709" s="76">
        <f>G710</f>
        <v>803.4</v>
      </c>
      <c r="H709" s="76">
        <f>H710</f>
        <v>803.4</v>
      </c>
    </row>
    <row r="710" spans="1:8" ht="31.5">
      <c r="A710" s="60" t="s">
        <v>71</v>
      </c>
      <c r="B710" s="62"/>
      <c r="C710" s="62" t="s">
        <v>117</v>
      </c>
      <c r="D710" s="62" t="s">
        <v>43</v>
      </c>
      <c r="E710" s="123" t="s">
        <v>777</v>
      </c>
      <c r="F710" s="62" t="s">
        <v>126</v>
      </c>
      <c r="G710" s="76">
        <v>803.4</v>
      </c>
      <c r="H710" s="76">
        <v>803.4</v>
      </c>
    </row>
    <row r="711" spans="1:8" ht="31.5">
      <c r="A711" s="60" t="s">
        <v>654</v>
      </c>
      <c r="B711" s="62"/>
      <c r="C711" s="62" t="s">
        <v>117</v>
      </c>
      <c r="D711" s="62" t="s">
        <v>43</v>
      </c>
      <c r="E711" s="85" t="s">
        <v>393</v>
      </c>
      <c r="F711" s="62"/>
      <c r="G711" s="76">
        <f>G712</f>
        <v>1568</v>
      </c>
      <c r="H711" s="76">
        <f>H712</f>
        <v>1568</v>
      </c>
    </row>
    <row r="712" spans="1:8" ht="15.75">
      <c r="A712" s="60" t="s">
        <v>34</v>
      </c>
      <c r="B712" s="62"/>
      <c r="C712" s="62" t="s">
        <v>117</v>
      </c>
      <c r="D712" s="62" t="s">
        <v>43</v>
      </c>
      <c r="E712" s="85" t="s">
        <v>394</v>
      </c>
      <c r="F712" s="62"/>
      <c r="G712" s="76">
        <f>SUM(G713:G714)</f>
        <v>1568</v>
      </c>
      <c r="H712" s="76">
        <f>SUM(H713:H714)</f>
        <v>1568</v>
      </c>
    </row>
    <row r="713" spans="1:8" ht="31.5">
      <c r="A713" s="60" t="s">
        <v>51</v>
      </c>
      <c r="B713" s="62"/>
      <c r="C713" s="62" t="s">
        <v>117</v>
      </c>
      <c r="D713" s="62" t="s">
        <v>43</v>
      </c>
      <c r="E713" s="85" t="s">
        <v>394</v>
      </c>
      <c r="F713" s="62" t="s">
        <v>94</v>
      </c>
      <c r="G713" s="76">
        <v>1170.3</v>
      </c>
      <c r="H713" s="76">
        <v>1170.3</v>
      </c>
    </row>
    <row r="714" spans="1:8" ht="31.5">
      <c r="A714" s="60" t="s">
        <v>71</v>
      </c>
      <c r="B714" s="62"/>
      <c r="C714" s="62" t="s">
        <v>117</v>
      </c>
      <c r="D714" s="62" t="s">
        <v>43</v>
      </c>
      <c r="E714" s="85" t="s">
        <v>394</v>
      </c>
      <c r="F714" s="62" t="s">
        <v>126</v>
      </c>
      <c r="G714" s="76">
        <v>397.7</v>
      </c>
      <c r="H714" s="76">
        <v>397.7</v>
      </c>
    </row>
    <row r="715" spans="1:8" ht="15.75">
      <c r="A715" s="60" t="s">
        <v>118</v>
      </c>
      <c r="B715" s="62"/>
      <c r="C715" s="62" t="s">
        <v>117</v>
      </c>
      <c r="D715" s="62" t="s">
        <v>53</v>
      </c>
      <c r="E715" s="62"/>
      <c r="F715" s="62"/>
      <c r="G715" s="76">
        <f>G716</f>
        <v>87382.7</v>
      </c>
      <c r="H715" s="76">
        <f>H716</f>
        <v>88641.7</v>
      </c>
    </row>
    <row r="716" spans="1:8" ht="31.5">
      <c r="A716" s="60" t="s">
        <v>653</v>
      </c>
      <c r="B716" s="62"/>
      <c r="C716" s="62" t="s">
        <v>117</v>
      </c>
      <c r="D716" s="62" t="s">
        <v>53</v>
      </c>
      <c r="E716" s="61" t="s">
        <v>385</v>
      </c>
      <c r="F716" s="62"/>
      <c r="G716" s="76">
        <f>G722+G719+G717</f>
        <v>87382.7</v>
      </c>
      <c r="H716" s="76">
        <f>H722+H719+H717</f>
        <v>88641.7</v>
      </c>
    </row>
    <row r="717" spans="1:8" ht="94.5">
      <c r="A717" s="60" t="s">
        <v>514</v>
      </c>
      <c r="B717" s="114"/>
      <c r="C717" s="62" t="s">
        <v>117</v>
      </c>
      <c r="D717" s="62" t="s">
        <v>53</v>
      </c>
      <c r="E717" s="61" t="s">
        <v>769</v>
      </c>
      <c r="F717" s="62"/>
      <c r="G717" s="76">
        <f>G718</f>
        <v>98.8</v>
      </c>
      <c r="H717" s="76">
        <f>H718</f>
        <v>98.8</v>
      </c>
    </row>
    <row r="718" spans="1:8" ht="27.75" customHeight="1">
      <c r="A718" s="60" t="s">
        <v>71</v>
      </c>
      <c r="B718" s="114"/>
      <c r="C718" s="62" t="s">
        <v>117</v>
      </c>
      <c r="D718" s="62" t="s">
        <v>53</v>
      </c>
      <c r="E718" s="61" t="s">
        <v>769</v>
      </c>
      <c r="F718" s="62" t="s">
        <v>126</v>
      </c>
      <c r="G718" s="76">
        <v>98.8</v>
      </c>
      <c r="H718" s="76">
        <v>98.8</v>
      </c>
    </row>
    <row r="719" spans="1:8" ht="15.75">
      <c r="A719" s="60" t="s">
        <v>34</v>
      </c>
      <c r="B719" s="62"/>
      <c r="C719" s="62" t="s">
        <v>117</v>
      </c>
      <c r="D719" s="62" t="s">
        <v>53</v>
      </c>
      <c r="E719" s="123" t="s">
        <v>386</v>
      </c>
      <c r="F719" s="62"/>
      <c r="G719" s="76">
        <f>G720</f>
        <v>15464.9</v>
      </c>
      <c r="H719" s="76">
        <f>H720</f>
        <v>16723.9</v>
      </c>
    </row>
    <row r="720" spans="1:8" ht="15.75">
      <c r="A720" s="60" t="s">
        <v>400</v>
      </c>
      <c r="B720" s="62"/>
      <c r="C720" s="62" t="s">
        <v>117</v>
      </c>
      <c r="D720" s="62" t="s">
        <v>53</v>
      </c>
      <c r="E720" s="61" t="s">
        <v>778</v>
      </c>
      <c r="F720" s="62"/>
      <c r="G720" s="76">
        <f>G721</f>
        <v>15464.9</v>
      </c>
      <c r="H720" s="76">
        <f>H721</f>
        <v>16723.9</v>
      </c>
    </row>
    <row r="721" spans="1:8" ht="31.5">
      <c r="A721" s="60" t="s">
        <v>259</v>
      </c>
      <c r="B721" s="62"/>
      <c r="C721" s="62" t="s">
        <v>117</v>
      </c>
      <c r="D721" s="62" t="s">
        <v>53</v>
      </c>
      <c r="E721" s="61" t="s">
        <v>778</v>
      </c>
      <c r="F721" s="62" t="s">
        <v>126</v>
      </c>
      <c r="G721" s="76">
        <v>15464.9</v>
      </c>
      <c r="H721" s="76">
        <v>16723.9</v>
      </c>
    </row>
    <row r="722" spans="1:8" ht="47.25">
      <c r="A722" s="60" t="s">
        <v>25</v>
      </c>
      <c r="B722" s="62"/>
      <c r="C722" s="62" t="s">
        <v>117</v>
      </c>
      <c r="D722" s="62" t="s">
        <v>53</v>
      </c>
      <c r="E722" s="123" t="s">
        <v>387</v>
      </c>
      <c r="F722" s="62"/>
      <c r="G722" s="76">
        <f>SUM(G723)</f>
        <v>71819</v>
      </c>
      <c r="H722" s="76">
        <f>SUM(H723)</f>
        <v>71819</v>
      </c>
    </row>
    <row r="723" spans="1:8" ht="15.75">
      <c r="A723" s="60" t="s">
        <v>400</v>
      </c>
      <c r="B723" s="62"/>
      <c r="C723" s="62" t="s">
        <v>117</v>
      </c>
      <c r="D723" s="62" t="s">
        <v>53</v>
      </c>
      <c r="E723" s="123" t="s">
        <v>401</v>
      </c>
      <c r="F723" s="62"/>
      <c r="G723" s="76">
        <f>G724</f>
        <v>71819</v>
      </c>
      <c r="H723" s="76">
        <f>H724</f>
        <v>71819</v>
      </c>
    </row>
    <row r="724" spans="1:8" ht="31.5">
      <c r="A724" s="60" t="s">
        <v>259</v>
      </c>
      <c r="B724" s="62"/>
      <c r="C724" s="62" t="s">
        <v>117</v>
      </c>
      <c r="D724" s="62" t="s">
        <v>53</v>
      </c>
      <c r="E724" s="123" t="s">
        <v>401</v>
      </c>
      <c r="F724" s="62" t="s">
        <v>126</v>
      </c>
      <c r="G724" s="76">
        <v>71819</v>
      </c>
      <c r="H724" s="76">
        <v>71819</v>
      </c>
    </row>
    <row r="725" spans="1:8" ht="15.75">
      <c r="A725" s="60" t="s">
        <v>402</v>
      </c>
      <c r="B725" s="62"/>
      <c r="C725" s="62" t="s">
        <v>117</v>
      </c>
      <c r="D725" s="62" t="s">
        <v>117</v>
      </c>
      <c r="E725" s="62"/>
      <c r="F725" s="62"/>
      <c r="G725" s="76">
        <f>G726+G729+G732</f>
        <v>29846.4</v>
      </c>
      <c r="H725" s="76">
        <f>H726+H729+H732</f>
        <v>29550</v>
      </c>
    </row>
    <row r="726" spans="1:8" ht="31.5">
      <c r="A726" s="60" t="s">
        <v>655</v>
      </c>
      <c r="B726" s="92"/>
      <c r="C726" s="92" t="s">
        <v>117</v>
      </c>
      <c r="D726" s="92" t="s">
        <v>117</v>
      </c>
      <c r="E726" s="92" t="s">
        <v>254</v>
      </c>
      <c r="F726" s="92"/>
      <c r="G726" s="63">
        <f>G727</f>
        <v>78</v>
      </c>
      <c r="H726" s="63">
        <f>H727</f>
        <v>78</v>
      </c>
    </row>
    <row r="727" spans="1:8" ht="15.75">
      <c r="A727" s="60" t="s">
        <v>34</v>
      </c>
      <c r="B727" s="92"/>
      <c r="C727" s="92" t="s">
        <v>117</v>
      </c>
      <c r="D727" s="92" t="s">
        <v>117</v>
      </c>
      <c r="E727" s="92" t="s">
        <v>403</v>
      </c>
      <c r="F727" s="92"/>
      <c r="G727" s="63">
        <f>SUM(G728)</f>
        <v>78</v>
      </c>
      <c r="H727" s="63">
        <f>SUM(H728)</f>
        <v>78</v>
      </c>
    </row>
    <row r="728" spans="1:8" ht="31.5">
      <c r="A728" s="60" t="s">
        <v>51</v>
      </c>
      <c r="B728" s="92"/>
      <c r="C728" s="92" t="s">
        <v>117</v>
      </c>
      <c r="D728" s="92" t="s">
        <v>117</v>
      </c>
      <c r="E728" s="92" t="s">
        <v>403</v>
      </c>
      <c r="F728" s="92" t="s">
        <v>94</v>
      </c>
      <c r="G728" s="63">
        <v>78</v>
      </c>
      <c r="H728" s="63">
        <v>78</v>
      </c>
    </row>
    <row r="729" spans="1:8" ht="47.25">
      <c r="A729" s="60" t="s">
        <v>656</v>
      </c>
      <c r="B729" s="92"/>
      <c r="C729" s="92" t="s">
        <v>117</v>
      </c>
      <c r="D729" s="92" t="s">
        <v>117</v>
      </c>
      <c r="E729" s="92" t="s">
        <v>404</v>
      </c>
      <c r="F729" s="92"/>
      <c r="G729" s="63">
        <f>G730</f>
        <v>78.5</v>
      </c>
      <c r="H729" s="63">
        <f>H730</f>
        <v>78.5</v>
      </c>
    </row>
    <row r="730" spans="1:8" ht="15.75">
      <c r="A730" s="60" t="s">
        <v>34</v>
      </c>
      <c r="B730" s="92"/>
      <c r="C730" s="92" t="s">
        <v>117</v>
      </c>
      <c r="D730" s="92" t="s">
        <v>117</v>
      </c>
      <c r="E730" s="92" t="s">
        <v>405</v>
      </c>
      <c r="F730" s="92"/>
      <c r="G730" s="63">
        <f>SUM(G731)</f>
        <v>78.5</v>
      </c>
      <c r="H730" s="63">
        <f>SUM(H731)</f>
        <v>78.5</v>
      </c>
    </row>
    <row r="731" spans="1:8" ht="31.5">
      <c r="A731" s="60" t="s">
        <v>51</v>
      </c>
      <c r="B731" s="92"/>
      <c r="C731" s="92" t="s">
        <v>117</v>
      </c>
      <c r="D731" s="92" t="s">
        <v>117</v>
      </c>
      <c r="E731" s="92" t="s">
        <v>405</v>
      </c>
      <c r="F731" s="92" t="s">
        <v>94</v>
      </c>
      <c r="G731" s="63">
        <v>78.5</v>
      </c>
      <c r="H731" s="63">
        <v>78.5</v>
      </c>
    </row>
    <row r="732" spans="1:8" ht="31.5">
      <c r="A732" s="60" t="s">
        <v>653</v>
      </c>
      <c r="B732" s="92"/>
      <c r="C732" s="92" t="s">
        <v>117</v>
      </c>
      <c r="D732" s="92" t="s">
        <v>117</v>
      </c>
      <c r="E732" s="85" t="s">
        <v>385</v>
      </c>
      <c r="F732" s="92"/>
      <c r="G732" s="63">
        <f>G736+G739+G733</f>
        <v>29689.9</v>
      </c>
      <c r="H732" s="63">
        <f>H736+H739+H733</f>
        <v>29393.5</v>
      </c>
    </row>
    <row r="733" spans="1:8" ht="15.75">
      <c r="A733" s="60" t="s">
        <v>515</v>
      </c>
      <c r="B733" s="62"/>
      <c r="C733" s="62" t="s">
        <v>117</v>
      </c>
      <c r="D733" s="62" t="s">
        <v>117</v>
      </c>
      <c r="E733" s="62" t="s">
        <v>779</v>
      </c>
      <c r="F733" s="62"/>
      <c r="G733" s="76">
        <f>G734+G735</f>
        <v>22835.5</v>
      </c>
      <c r="H733" s="76">
        <f>H734+H735</f>
        <v>22835.5</v>
      </c>
    </row>
    <row r="734" spans="1:8" ht="31.5">
      <c r="A734" s="60" t="s">
        <v>51</v>
      </c>
      <c r="B734" s="62"/>
      <c r="C734" s="62" t="s">
        <v>117</v>
      </c>
      <c r="D734" s="62" t="s">
        <v>117</v>
      </c>
      <c r="E734" s="62" t="s">
        <v>779</v>
      </c>
      <c r="F734" s="92" t="s">
        <v>94</v>
      </c>
      <c r="G734" s="76">
        <f>15079.8+2974</f>
        <v>18053.8</v>
      </c>
      <c r="H734" s="76">
        <f>15079.8+2974</f>
        <v>18053.8</v>
      </c>
    </row>
    <row r="735" spans="1:8" ht="31.5">
      <c r="A735" s="60" t="s">
        <v>259</v>
      </c>
      <c r="B735" s="62"/>
      <c r="C735" s="62" t="s">
        <v>117</v>
      </c>
      <c r="D735" s="62" t="s">
        <v>117</v>
      </c>
      <c r="E735" s="62" t="s">
        <v>779</v>
      </c>
      <c r="F735" s="92" t="s">
        <v>126</v>
      </c>
      <c r="G735" s="76">
        <v>4781.7</v>
      </c>
      <c r="H735" s="76">
        <v>4781.7</v>
      </c>
    </row>
    <row r="736" spans="1:8" ht="15.75">
      <c r="A736" s="60" t="s">
        <v>34</v>
      </c>
      <c r="B736" s="92"/>
      <c r="C736" s="92" t="s">
        <v>117</v>
      </c>
      <c r="D736" s="92" t="s">
        <v>117</v>
      </c>
      <c r="E736" s="85" t="s">
        <v>386</v>
      </c>
      <c r="F736" s="92"/>
      <c r="G736" s="63">
        <f>SUM(G737)</f>
        <v>3026</v>
      </c>
      <c r="H736" s="63">
        <f>SUM(H737)</f>
        <v>3026</v>
      </c>
    </row>
    <row r="737" spans="1:8" ht="15.75">
      <c r="A737" s="113" t="s">
        <v>407</v>
      </c>
      <c r="B737" s="62"/>
      <c r="C737" s="62" t="s">
        <v>117</v>
      </c>
      <c r="D737" s="62" t="s">
        <v>117</v>
      </c>
      <c r="E737" s="62" t="s">
        <v>408</v>
      </c>
      <c r="F737" s="92"/>
      <c r="G737" s="63">
        <f>SUM(G738:G738)</f>
        <v>3026</v>
      </c>
      <c r="H737" s="63">
        <f>SUM(H738:H738)</f>
        <v>3026</v>
      </c>
    </row>
    <row r="738" spans="1:8" ht="31.5">
      <c r="A738" s="60" t="s">
        <v>51</v>
      </c>
      <c r="B738" s="92"/>
      <c r="C738" s="92" t="s">
        <v>117</v>
      </c>
      <c r="D738" s="92" t="s">
        <v>117</v>
      </c>
      <c r="E738" s="53" t="s">
        <v>408</v>
      </c>
      <c r="F738" s="92" t="s">
        <v>94</v>
      </c>
      <c r="G738" s="63">
        <v>3026</v>
      </c>
      <c r="H738" s="63">
        <v>3026</v>
      </c>
    </row>
    <row r="739" spans="1:8" ht="31.5">
      <c r="A739" s="60" t="s">
        <v>657</v>
      </c>
      <c r="B739" s="62"/>
      <c r="C739" s="62" t="s">
        <v>117</v>
      </c>
      <c r="D739" s="62" t="s">
        <v>117</v>
      </c>
      <c r="E739" s="62" t="s">
        <v>409</v>
      </c>
      <c r="F739" s="62"/>
      <c r="G739" s="76">
        <f>G740+G745+G748</f>
        <v>3828.4</v>
      </c>
      <c r="H739" s="76">
        <f>H740+H745+H748</f>
        <v>3532</v>
      </c>
    </row>
    <row r="740" spans="1:8" ht="15.75">
      <c r="A740" s="60" t="s">
        <v>34</v>
      </c>
      <c r="B740" s="62"/>
      <c r="C740" s="62" t="s">
        <v>117</v>
      </c>
      <c r="D740" s="62" t="s">
        <v>117</v>
      </c>
      <c r="E740" s="62" t="s">
        <v>410</v>
      </c>
      <c r="F740" s="62"/>
      <c r="G740" s="76">
        <f>G743+G741</f>
        <v>3502</v>
      </c>
      <c r="H740" s="76">
        <f>H743+H741</f>
        <v>3532</v>
      </c>
    </row>
    <row r="741" spans="1:8" ht="15.75">
      <c r="A741" s="60" t="s">
        <v>516</v>
      </c>
      <c r="B741" s="62"/>
      <c r="C741" s="62" t="s">
        <v>117</v>
      </c>
      <c r="D741" s="62" t="s">
        <v>117</v>
      </c>
      <c r="E741" s="123" t="s">
        <v>611</v>
      </c>
      <c r="F741" s="62"/>
      <c r="G741" s="76">
        <f>G742</f>
        <v>502</v>
      </c>
      <c r="H741" s="76">
        <f>H742</f>
        <v>532</v>
      </c>
    </row>
    <row r="742" spans="1:8" ht="31.5">
      <c r="A742" s="60" t="s">
        <v>51</v>
      </c>
      <c r="B742" s="62"/>
      <c r="C742" s="62" t="s">
        <v>117</v>
      </c>
      <c r="D742" s="62" t="s">
        <v>117</v>
      </c>
      <c r="E742" s="123" t="s">
        <v>611</v>
      </c>
      <c r="F742" s="62" t="s">
        <v>94</v>
      </c>
      <c r="G742" s="76">
        <v>502</v>
      </c>
      <c r="H742" s="76">
        <v>532</v>
      </c>
    </row>
    <row r="743" spans="1:8" ht="31.5">
      <c r="A743" s="60" t="s">
        <v>411</v>
      </c>
      <c r="B743" s="85"/>
      <c r="C743" s="62" t="s">
        <v>117</v>
      </c>
      <c r="D743" s="62" t="s">
        <v>117</v>
      </c>
      <c r="E743" s="62" t="s">
        <v>412</v>
      </c>
      <c r="F743" s="62"/>
      <c r="G743" s="76">
        <f>SUM(G744:G744)</f>
        <v>3000</v>
      </c>
      <c r="H743" s="76">
        <f>SUM(H744:H744)</f>
        <v>3000</v>
      </c>
    </row>
    <row r="744" spans="1:8" ht="31.5">
      <c r="A744" s="60" t="s">
        <v>51</v>
      </c>
      <c r="B744" s="85"/>
      <c r="C744" s="62" t="s">
        <v>117</v>
      </c>
      <c r="D744" s="62" t="s">
        <v>117</v>
      </c>
      <c r="E744" s="62" t="s">
        <v>412</v>
      </c>
      <c r="F744" s="62" t="s">
        <v>94</v>
      </c>
      <c r="G744" s="76">
        <v>3000</v>
      </c>
      <c r="H744" s="76">
        <v>3000</v>
      </c>
    </row>
    <row r="745" spans="1:8" ht="31.5">
      <c r="A745" s="60" t="s">
        <v>44</v>
      </c>
      <c r="B745" s="62"/>
      <c r="C745" s="62" t="s">
        <v>117</v>
      </c>
      <c r="D745" s="62" t="s">
        <v>117</v>
      </c>
      <c r="E745" s="85" t="s">
        <v>413</v>
      </c>
      <c r="F745" s="62"/>
      <c r="G745" s="76">
        <f>SUM(G746)</f>
        <v>0</v>
      </c>
      <c r="H745" s="76">
        <f>SUM(H746)</f>
        <v>0</v>
      </c>
    </row>
    <row r="746" spans="1:8" ht="31.5">
      <c r="A746" s="60" t="s">
        <v>414</v>
      </c>
      <c r="B746" s="62"/>
      <c r="C746" s="62" t="s">
        <v>117</v>
      </c>
      <c r="D746" s="62" t="s">
        <v>117</v>
      </c>
      <c r="E746" s="85" t="s">
        <v>415</v>
      </c>
      <c r="F746" s="62"/>
      <c r="G746" s="76">
        <f>G747</f>
        <v>0</v>
      </c>
      <c r="H746" s="76">
        <f>H747</f>
        <v>0</v>
      </c>
    </row>
    <row r="747" spans="1:8" ht="63">
      <c r="A747" s="126" t="s">
        <v>50</v>
      </c>
      <c r="B747" s="62"/>
      <c r="C747" s="62" t="s">
        <v>117</v>
      </c>
      <c r="D747" s="62" t="s">
        <v>117</v>
      </c>
      <c r="E747" s="85" t="s">
        <v>415</v>
      </c>
      <c r="F747" s="62" t="s">
        <v>92</v>
      </c>
      <c r="G747" s="76">
        <v>0</v>
      </c>
      <c r="H747" s="76">
        <v>0</v>
      </c>
    </row>
    <row r="748" spans="1:8" ht="15.75">
      <c r="A748" s="60" t="s">
        <v>780</v>
      </c>
      <c r="B748" s="62"/>
      <c r="C748" s="62" t="s">
        <v>117</v>
      </c>
      <c r="D748" s="62" t="s">
        <v>117</v>
      </c>
      <c r="E748" s="62" t="s">
        <v>781</v>
      </c>
      <c r="F748" s="62"/>
      <c r="G748" s="76">
        <f>G749</f>
        <v>326.4</v>
      </c>
      <c r="H748" s="76">
        <f>H749</f>
        <v>0</v>
      </c>
    </row>
    <row r="749" spans="1:8" ht="27.75" customHeight="1">
      <c r="A749" s="60" t="s">
        <v>516</v>
      </c>
      <c r="B749" s="62"/>
      <c r="C749" s="62" t="s">
        <v>117</v>
      </c>
      <c r="D749" s="62" t="s">
        <v>117</v>
      </c>
      <c r="E749" s="62" t="s">
        <v>782</v>
      </c>
      <c r="F749" s="62"/>
      <c r="G749" s="76">
        <f>G750+G751</f>
        <v>326.4</v>
      </c>
      <c r="H749" s="76">
        <f>H750+H751</f>
        <v>0</v>
      </c>
    </row>
    <row r="750" spans="1:8" ht="63">
      <c r="A750" s="126" t="s">
        <v>50</v>
      </c>
      <c r="B750" s="62"/>
      <c r="C750" s="62" t="s">
        <v>117</v>
      </c>
      <c r="D750" s="62" t="s">
        <v>117</v>
      </c>
      <c r="E750" s="62" t="s">
        <v>782</v>
      </c>
      <c r="F750" s="62" t="s">
        <v>92</v>
      </c>
      <c r="G750" s="76">
        <v>18</v>
      </c>
      <c r="H750" s="76">
        <v>0</v>
      </c>
    </row>
    <row r="751" spans="1:8" ht="31.5">
      <c r="A751" s="60" t="s">
        <v>51</v>
      </c>
      <c r="B751" s="62"/>
      <c r="C751" s="62" t="s">
        <v>117</v>
      </c>
      <c r="D751" s="62" t="s">
        <v>117</v>
      </c>
      <c r="E751" s="62" t="s">
        <v>782</v>
      </c>
      <c r="F751" s="62" t="s">
        <v>94</v>
      </c>
      <c r="G751" s="76">
        <f>308.4</f>
        <v>308.4</v>
      </c>
      <c r="H751" s="76">
        <v>0</v>
      </c>
    </row>
    <row r="752" spans="1:8" ht="15.75">
      <c r="A752" s="60" t="s">
        <v>194</v>
      </c>
      <c r="B752" s="85"/>
      <c r="C752" s="62" t="s">
        <v>117</v>
      </c>
      <c r="D752" s="62" t="s">
        <v>184</v>
      </c>
      <c r="E752" s="85"/>
      <c r="F752" s="85"/>
      <c r="G752" s="63">
        <f>G753</f>
        <v>55712.9</v>
      </c>
      <c r="H752" s="63">
        <f>H753</f>
        <v>55712.9</v>
      </c>
    </row>
    <row r="753" spans="1:8" ht="31.5">
      <c r="A753" s="60" t="s">
        <v>653</v>
      </c>
      <c r="B753" s="92"/>
      <c r="C753" s="92" t="s">
        <v>117</v>
      </c>
      <c r="D753" s="92" t="s">
        <v>184</v>
      </c>
      <c r="E753" s="85" t="s">
        <v>385</v>
      </c>
      <c r="F753" s="85"/>
      <c r="G753" s="63">
        <f>G754+G756+G759+G766+G769</f>
        <v>55712.9</v>
      </c>
      <c r="H753" s="63">
        <f>H754+H756+H759+H766+H769</f>
        <v>55712.9</v>
      </c>
    </row>
    <row r="754" spans="1:8" ht="31.5">
      <c r="A754" s="60" t="s">
        <v>517</v>
      </c>
      <c r="B754" s="62"/>
      <c r="C754" s="62" t="s">
        <v>117</v>
      </c>
      <c r="D754" s="62" t="s">
        <v>184</v>
      </c>
      <c r="E754" s="123" t="s">
        <v>783</v>
      </c>
      <c r="F754" s="53"/>
      <c r="G754" s="76">
        <f>G755</f>
        <v>1390</v>
      </c>
      <c r="H754" s="76">
        <f>H755</f>
        <v>1390</v>
      </c>
    </row>
    <row r="755" spans="1:8" ht="31.5">
      <c r="A755" s="60" t="s">
        <v>51</v>
      </c>
      <c r="B755" s="62"/>
      <c r="C755" s="62" t="s">
        <v>117</v>
      </c>
      <c r="D755" s="62" t="s">
        <v>184</v>
      </c>
      <c r="E755" s="123" t="s">
        <v>783</v>
      </c>
      <c r="F755" s="53">
        <v>200</v>
      </c>
      <c r="G755" s="76">
        <f>1120+180+90</f>
        <v>1390</v>
      </c>
      <c r="H755" s="76">
        <f>1120+180+90</f>
        <v>1390</v>
      </c>
    </row>
    <row r="756" spans="1:8" ht="15.75">
      <c r="A756" s="60" t="s">
        <v>34</v>
      </c>
      <c r="B756" s="62"/>
      <c r="C756" s="62" t="s">
        <v>117</v>
      </c>
      <c r="D756" s="62" t="s">
        <v>184</v>
      </c>
      <c r="E756" s="123" t="s">
        <v>386</v>
      </c>
      <c r="F756" s="62"/>
      <c r="G756" s="76">
        <f>SUM(G757)</f>
        <v>490</v>
      </c>
      <c r="H756" s="76">
        <f>SUM(H757)</f>
        <v>490</v>
      </c>
    </row>
    <row r="757" spans="1:8" ht="15.75">
      <c r="A757" s="113" t="s">
        <v>663</v>
      </c>
      <c r="B757" s="62"/>
      <c r="C757" s="62" t="s">
        <v>117</v>
      </c>
      <c r="D757" s="62" t="s">
        <v>184</v>
      </c>
      <c r="E757" s="123" t="s">
        <v>480</v>
      </c>
      <c r="F757" s="62"/>
      <c r="G757" s="76">
        <f>G758</f>
        <v>490</v>
      </c>
      <c r="H757" s="76">
        <f>H758</f>
        <v>490</v>
      </c>
    </row>
    <row r="758" spans="1:8" ht="31.5">
      <c r="A758" s="60" t="s">
        <v>51</v>
      </c>
      <c r="B758" s="62"/>
      <c r="C758" s="62" t="s">
        <v>117</v>
      </c>
      <c r="D758" s="62" t="s">
        <v>184</v>
      </c>
      <c r="E758" s="123" t="s">
        <v>480</v>
      </c>
      <c r="F758" s="62" t="s">
        <v>94</v>
      </c>
      <c r="G758" s="76">
        <v>490</v>
      </c>
      <c r="H758" s="76">
        <v>490</v>
      </c>
    </row>
    <row r="759" spans="1:8" ht="31.5">
      <c r="A759" s="127" t="s">
        <v>44</v>
      </c>
      <c r="B759" s="119"/>
      <c r="C759" s="119" t="s">
        <v>117</v>
      </c>
      <c r="D759" s="119" t="s">
        <v>184</v>
      </c>
      <c r="E759" s="128" t="s">
        <v>391</v>
      </c>
      <c r="F759" s="119"/>
      <c r="G759" s="120">
        <f>G760+G763</f>
        <v>4040.4</v>
      </c>
      <c r="H759" s="120">
        <f>H760+H763</f>
        <v>4040.4</v>
      </c>
    </row>
    <row r="760" spans="1:8" ht="63">
      <c r="A760" s="60" t="s">
        <v>475</v>
      </c>
      <c r="B760" s="62"/>
      <c r="C760" s="62" t="s">
        <v>117</v>
      </c>
      <c r="D760" s="62" t="s">
        <v>184</v>
      </c>
      <c r="E760" s="123" t="s">
        <v>784</v>
      </c>
      <c r="F760" s="62"/>
      <c r="G760" s="63">
        <f>G761+G762</f>
        <v>2977.9</v>
      </c>
      <c r="H760" s="63">
        <f>H761+H762</f>
        <v>2977.9</v>
      </c>
    </row>
    <row r="761" spans="1:8" ht="63">
      <c r="A761" s="60" t="s">
        <v>50</v>
      </c>
      <c r="B761" s="62"/>
      <c r="C761" s="62" t="s">
        <v>117</v>
      </c>
      <c r="D761" s="62" t="s">
        <v>184</v>
      </c>
      <c r="E761" s="123" t="s">
        <v>784</v>
      </c>
      <c r="F761" s="62" t="s">
        <v>92</v>
      </c>
      <c r="G761" s="63">
        <v>2575.4</v>
      </c>
      <c r="H761" s="63">
        <v>2575.4</v>
      </c>
    </row>
    <row r="762" spans="1:8" ht="31.5">
      <c r="A762" s="60" t="s">
        <v>51</v>
      </c>
      <c r="B762" s="62"/>
      <c r="C762" s="62" t="s">
        <v>117</v>
      </c>
      <c r="D762" s="62" t="s">
        <v>184</v>
      </c>
      <c r="E762" s="123" t="s">
        <v>784</v>
      </c>
      <c r="F762" s="62" t="s">
        <v>94</v>
      </c>
      <c r="G762" s="63">
        <v>402.5</v>
      </c>
      <c r="H762" s="63">
        <v>402.5</v>
      </c>
    </row>
    <row r="763" spans="1:8" ht="31.5">
      <c r="A763" s="127" t="s">
        <v>785</v>
      </c>
      <c r="B763" s="119"/>
      <c r="C763" s="119" t="s">
        <v>117</v>
      </c>
      <c r="D763" s="119" t="s">
        <v>184</v>
      </c>
      <c r="E763" s="128" t="s">
        <v>612</v>
      </c>
      <c r="F763" s="119"/>
      <c r="G763" s="120">
        <f>G764+G765</f>
        <v>1062.5</v>
      </c>
      <c r="H763" s="120">
        <f>H764+H765</f>
        <v>1062.5</v>
      </c>
    </row>
    <row r="764" spans="1:8" ht="63">
      <c r="A764" s="127" t="s">
        <v>50</v>
      </c>
      <c r="B764" s="119"/>
      <c r="C764" s="119" t="s">
        <v>117</v>
      </c>
      <c r="D764" s="119" t="s">
        <v>184</v>
      </c>
      <c r="E764" s="128" t="s">
        <v>612</v>
      </c>
      <c r="F764" s="119" t="s">
        <v>92</v>
      </c>
      <c r="G764" s="120">
        <f>785.4+132.6</f>
        <v>918</v>
      </c>
      <c r="H764" s="120">
        <f>785.4+132.6</f>
        <v>918</v>
      </c>
    </row>
    <row r="765" spans="1:8" ht="31.5">
      <c r="A765" s="117" t="s">
        <v>51</v>
      </c>
      <c r="B765" s="119"/>
      <c r="C765" s="119" t="s">
        <v>117</v>
      </c>
      <c r="D765" s="119" t="s">
        <v>184</v>
      </c>
      <c r="E765" s="128" t="s">
        <v>612</v>
      </c>
      <c r="F765" s="119" t="s">
        <v>94</v>
      </c>
      <c r="G765" s="120">
        <v>144.5</v>
      </c>
      <c r="H765" s="120">
        <v>144.5</v>
      </c>
    </row>
    <row r="766" spans="1:8" ht="31.5">
      <c r="A766" s="60" t="s">
        <v>654</v>
      </c>
      <c r="B766" s="62"/>
      <c r="C766" s="62" t="s">
        <v>117</v>
      </c>
      <c r="D766" s="62" t="s">
        <v>184</v>
      </c>
      <c r="E766" s="85" t="s">
        <v>393</v>
      </c>
      <c r="F766" s="53"/>
      <c r="G766" s="76">
        <f>SUM(G767)</f>
        <v>228</v>
      </c>
      <c r="H766" s="76">
        <f>SUM(H767)</f>
        <v>228</v>
      </c>
    </row>
    <row r="767" spans="1:8" ht="15.75">
      <c r="A767" s="60" t="s">
        <v>34</v>
      </c>
      <c r="B767" s="62"/>
      <c r="C767" s="62" t="s">
        <v>117</v>
      </c>
      <c r="D767" s="62" t="s">
        <v>184</v>
      </c>
      <c r="E767" s="85" t="s">
        <v>394</v>
      </c>
      <c r="F767" s="53"/>
      <c r="G767" s="76">
        <f>SUM(G768)</f>
        <v>228</v>
      </c>
      <c r="H767" s="76">
        <f>SUM(H768)</f>
        <v>228</v>
      </c>
    </row>
    <row r="768" spans="1:8" ht="31.5">
      <c r="A768" s="60" t="s">
        <v>51</v>
      </c>
      <c r="B768" s="62"/>
      <c r="C768" s="62" t="s">
        <v>117</v>
      </c>
      <c r="D768" s="62" t="s">
        <v>184</v>
      </c>
      <c r="E768" s="85" t="s">
        <v>394</v>
      </c>
      <c r="F768" s="53">
        <v>200</v>
      </c>
      <c r="G768" s="76">
        <v>228</v>
      </c>
      <c r="H768" s="76">
        <v>228</v>
      </c>
    </row>
    <row r="769" spans="1:8" ht="47.25">
      <c r="A769" s="60" t="s">
        <v>664</v>
      </c>
      <c r="B769" s="62"/>
      <c r="C769" s="62" t="s">
        <v>117</v>
      </c>
      <c r="D769" s="62" t="s">
        <v>184</v>
      </c>
      <c r="E769" s="61" t="s">
        <v>416</v>
      </c>
      <c r="F769" s="62"/>
      <c r="G769" s="76">
        <f>SUM(G776+G770)</f>
        <v>49564.5</v>
      </c>
      <c r="H769" s="76">
        <f>SUM(H776+H770)</f>
        <v>49564.5</v>
      </c>
    </row>
    <row r="770" spans="1:8" ht="47.25">
      <c r="A770" s="117" t="s">
        <v>79</v>
      </c>
      <c r="B770" s="119"/>
      <c r="C770" s="119" t="s">
        <v>117</v>
      </c>
      <c r="D770" s="119" t="s">
        <v>184</v>
      </c>
      <c r="E770" s="118" t="s">
        <v>613</v>
      </c>
      <c r="F770" s="119"/>
      <c r="G770" s="120">
        <f>G771+G774</f>
        <v>13456.2</v>
      </c>
      <c r="H770" s="120">
        <f>H771+H774</f>
        <v>13456.2</v>
      </c>
    </row>
    <row r="771" spans="1:8" ht="15.75">
      <c r="A771" s="117" t="s">
        <v>81</v>
      </c>
      <c r="B771" s="119"/>
      <c r="C771" s="119" t="s">
        <v>117</v>
      </c>
      <c r="D771" s="119" t="s">
        <v>184</v>
      </c>
      <c r="E771" s="118" t="s">
        <v>614</v>
      </c>
      <c r="F771" s="119"/>
      <c r="G771" s="120">
        <f>+G772+G773</f>
        <v>13456.2</v>
      </c>
      <c r="H771" s="120">
        <f>+H772+H773</f>
        <v>13456.2</v>
      </c>
    </row>
    <row r="772" spans="1:8" ht="63">
      <c r="A772" s="117" t="s">
        <v>50</v>
      </c>
      <c r="B772" s="119"/>
      <c r="C772" s="119" t="s">
        <v>117</v>
      </c>
      <c r="D772" s="119" t="s">
        <v>184</v>
      </c>
      <c r="E772" s="118" t="s">
        <v>614</v>
      </c>
      <c r="F772" s="119" t="s">
        <v>92</v>
      </c>
      <c r="G772" s="120">
        <v>13456</v>
      </c>
      <c r="H772" s="120">
        <v>13456</v>
      </c>
    </row>
    <row r="773" spans="1:8" ht="31.5">
      <c r="A773" s="117" t="s">
        <v>51</v>
      </c>
      <c r="B773" s="119"/>
      <c r="C773" s="119" t="s">
        <v>117</v>
      </c>
      <c r="D773" s="119" t="s">
        <v>184</v>
      </c>
      <c r="E773" s="118" t="s">
        <v>614</v>
      </c>
      <c r="F773" s="119" t="s">
        <v>94</v>
      </c>
      <c r="G773" s="120">
        <v>0.2</v>
      </c>
      <c r="H773" s="120">
        <v>0.2</v>
      </c>
    </row>
    <row r="774" spans="1:8" ht="31.5">
      <c r="A774" s="117" t="s">
        <v>786</v>
      </c>
      <c r="B774" s="119"/>
      <c r="C774" s="119" t="s">
        <v>117</v>
      </c>
      <c r="D774" s="119" t="s">
        <v>184</v>
      </c>
      <c r="E774" s="118" t="s">
        <v>787</v>
      </c>
      <c r="F774" s="119"/>
      <c r="G774" s="120">
        <f>SUM(G775)</f>
        <v>0</v>
      </c>
      <c r="H774" s="120">
        <f>SUM(H775)</f>
        <v>0</v>
      </c>
    </row>
    <row r="775" spans="1:8" ht="31.5">
      <c r="A775" s="117" t="s">
        <v>51</v>
      </c>
      <c r="B775" s="119"/>
      <c r="C775" s="119" t="s">
        <v>117</v>
      </c>
      <c r="D775" s="119" t="s">
        <v>184</v>
      </c>
      <c r="E775" s="118" t="s">
        <v>787</v>
      </c>
      <c r="F775" s="119" t="s">
        <v>94</v>
      </c>
      <c r="G775" s="120">
        <v>0</v>
      </c>
      <c r="H775" s="120">
        <v>0</v>
      </c>
    </row>
    <row r="776" spans="1:8" ht="31.5">
      <c r="A776" s="60" t="s">
        <v>44</v>
      </c>
      <c r="B776" s="62"/>
      <c r="C776" s="62" t="s">
        <v>117</v>
      </c>
      <c r="D776" s="62" t="s">
        <v>184</v>
      </c>
      <c r="E776" s="53" t="s">
        <v>417</v>
      </c>
      <c r="F776" s="62"/>
      <c r="G776" s="76">
        <f>SUM(G777)</f>
        <v>36108.299999999996</v>
      </c>
      <c r="H776" s="76">
        <f>SUM(H777)</f>
        <v>36108.299999999996</v>
      </c>
    </row>
    <row r="777" spans="1:8" ht="15.75">
      <c r="A777" s="113" t="s">
        <v>663</v>
      </c>
      <c r="B777" s="62"/>
      <c r="C777" s="62" t="s">
        <v>117</v>
      </c>
      <c r="D777" s="62" t="s">
        <v>184</v>
      </c>
      <c r="E777" s="53" t="s">
        <v>418</v>
      </c>
      <c r="F777" s="62"/>
      <c r="G777" s="76">
        <f>G778+G779+G780</f>
        <v>36108.299999999996</v>
      </c>
      <c r="H777" s="76">
        <f>H778+H779+H780</f>
        <v>36108.299999999996</v>
      </c>
    </row>
    <row r="778" spans="1:8" ht="63">
      <c r="A778" s="126" t="s">
        <v>50</v>
      </c>
      <c r="B778" s="62"/>
      <c r="C778" s="62" t="s">
        <v>117</v>
      </c>
      <c r="D778" s="62" t="s">
        <v>184</v>
      </c>
      <c r="E778" s="53" t="s">
        <v>418</v>
      </c>
      <c r="F778" s="62" t="s">
        <v>92</v>
      </c>
      <c r="G778" s="76">
        <v>30001.9</v>
      </c>
      <c r="H778" s="76">
        <v>30001.9</v>
      </c>
    </row>
    <row r="779" spans="1:8" ht="31.5">
      <c r="A779" s="60" t="s">
        <v>51</v>
      </c>
      <c r="B779" s="62"/>
      <c r="C779" s="62" t="s">
        <v>117</v>
      </c>
      <c r="D779" s="62" t="s">
        <v>184</v>
      </c>
      <c r="E779" s="53" t="s">
        <v>418</v>
      </c>
      <c r="F779" s="62" t="s">
        <v>94</v>
      </c>
      <c r="G779" s="76">
        <v>5661.2</v>
      </c>
      <c r="H779" s="76">
        <v>5661.2</v>
      </c>
    </row>
    <row r="780" spans="1:8" ht="15.75">
      <c r="A780" s="60" t="s">
        <v>21</v>
      </c>
      <c r="B780" s="62"/>
      <c r="C780" s="62" t="s">
        <v>117</v>
      </c>
      <c r="D780" s="62" t="s">
        <v>184</v>
      </c>
      <c r="E780" s="53" t="s">
        <v>418</v>
      </c>
      <c r="F780" s="62" t="s">
        <v>99</v>
      </c>
      <c r="G780" s="76">
        <v>445.2</v>
      </c>
      <c r="H780" s="76">
        <v>445.2</v>
      </c>
    </row>
    <row r="781" spans="1:8" ht="15.75">
      <c r="A781" s="60" t="s">
        <v>29</v>
      </c>
      <c r="B781" s="62"/>
      <c r="C781" s="62" t="s">
        <v>30</v>
      </c>
      <c r="D781" s="62" t="s">
        <v>31</v>
      </c>
      <c r="E781" s="123"/>
      <c r="F781" s="62"/>
      <c r="G781" s="76">
        <f>SUM(G782+G791)</f>
        <v>69430.5</v>
      </c>
      <c r="H781" s="76">
        <f>SUM(H782+H791)</f>
        <v>69430.5</v>
      </c>
    </row>
    <row r="782" spans="1:8" ht="15.75">
      <c r="A782" s="60" t="s">
        <v>52</v>
      </c>
      <c r="B782" s="62"/>
      <c r="C782" s="62" t="s">
        <v>30</v>
      </c>
      <c r="D782" s="62" t="s">
        <v>53</v>
      </c>
      <c r="E782" s="123"/>
      <c r="F782" s="62"/>
      <c r="G782" s="76">
        <f>G783+G788</f>
        <v>27448</v>
      </c>
      <c r="H782" s="76">
        <f>H783+H788</f>
        <v>27448</v>
      </c>
    </row>
    <row r="783" spans="1:8" ht="31.5">
      <c r="A783" s="60" t="s">
        <v>564</v>
      </c>
      <c r="B783" s="92"/>
      <c r="C783" s="92" t="s">
        <v>30</v>
      </c>
      <c r="D783" s="92" t="s">
        <v>53</v>
      </c>
      <c r="E783" s="61" t="s">
        <v>428</v>
      </c>
      <c r="F783" s="62"/>
      <c r="G783" s="76">
        <f>G784</f>
        <v>5113</v>
      </c>
      <c r="H783" s="76">
        <f>H784</f>
        <v>5113</v>
      </c>
    </row>
    <row r="784" spans="1:8" ht="31.5">
      <c r="A784" s="60" t="s">
        <v>442</v>
      </c>
      <c r="B784" s="92"/>
      <c r="C784" s="92" t="s">
        <v>30</v>
      </c>
      <c r="D784" s="92" t="s">
        <v>53</v>
      </c>
      <c r="E784" s="61" t="s">
        <v>443</v>
      </c>
      <c r="F784" s="62"/>
      <c r="G784" s="76">
        <f>G785</f>
        <v>5113</v>
      </c>
      <c r="H784" s="76">
        <f>H785</f>
        <v>5113</v>
      </c>
    </row>
    <row r="785" spans="1:8" ht="47.25">
      <c r="A785" s="60" t="s">
        <v>455</v>
      </c>
      <c r="B785" s="92"/>
      <c r="C785" s="92" t="s">
        <v>30</v>
      </c>
      <c r="D785" s="92" t="s">
        <v>53</v>
      </c>
      <c r="E785" s="61" t="s">
        <v>707</v>
      </c>
      <c r="F785" s="62"/>
      <c r="G785" s="76">
        <f>G786+G787</f>
        <v>5113</v>
      </c>
      <c r="H785" s="76">
        <f>H786+H787</f>
        <v>5113</v>
      </c>
    </row>
    <row r="786" spans="1:8" ht="15.75">
      <c r="A786" s="60" t="s">
        <v>41</v>
      </c>
      <c r="B786" s="92"/>
      <c r="C786" s="92" t="s">
        <v>30</v>
      </c>
      <c r="D786" s="92" t="s">
        <v>53</v>
      </c>
      <c r="E786" s="61" t="s">
        <v>707</v>
      </c>
      <c r="F786" s="92" t="s">
        <v>102</v>
      </c>
      <c r="G786" s="76">
        <v>4656</v>
      </c>
      <c r="H786" s="76">
        <v>4656</v>
      </c>
    </row>
    <row r="787" spans="1:8" ht="31.5">
      <c r="A787" s="60" t="s">
        <v>125</v>
      </c>
      <c r="B787" s="62"/>
      <c r="C787" s="92" t="s">
        <v>30</v>
      </c>
      <c r="D787" s="92" t="s">
        <v>53</v>
      </c>
      <c r="E787" s="61" t="s">
        <v>707</v>
      </c>
      <c r="F787" s="62" t="s">
        <v>126</v>
      </c>
      <c r="G787" s="76">
        <v>457</v>
      </c>
      <c r="H787" s="76">
        <v>457</v>
      </c>
    </row>
    <row r="788" spans="1:8" ht="31.5">
      <c r="A788" s="60" t="s">
        <v>788</v>
      </c>
      <c r="B788" s="62"/>
      <c r="C788" s="62" t="s">
        <v>30</v>
      </c>
      <c r="D788" s="62" t="s">
        <v>53</v>
      </c>
      <c r="E788" s="61" t="s">
        <v>233</v>
      </c>
      <c r="F788" s="62"/>
      <c r="G788" s="63">
        <f>G789</f>
        <v>22335</v>
      </c>
      <c r="H788" s="63">
        <f>H789</f>
        <v>22335</v>
      </c>
    </row>
    <row r="789" spans="1:8" ht="47.25">
      <c r="A789" s="60" t="s">
        <v>476</v>
      </c>
      <c r="B789" s="62"/>
      <c r="C789" s="62" t="s">
        <v>30</v>
      </c>
      <c r="D789" s="62" t="s">
        <v>53</v>
      </c>
      <c r="E789" s="61" t="s">
        <v>789</v>
      </c>
      <c r="F789" s="62"/>
      <c r="G789" s="63">
        <f>G790</f>
        <v>22335</v>
      </c>
      <c r="H789" s="63">
        <f>H790</f>
        <v>22335</v>
      </c>
    </row>
    <row r="790" spans="1:8" ht="15.75">
      <c r="A790" s="60" t="s">
        <v>41</v>
      </c>
      <c r="B790" s="62"/>
      <c r="C790" s="62" t="s">
        <v>30</v>
      </c>
      <c r="D790" s="62" t="s">
        <v>53</v>
      </c>
      <c r="E790" s="61" t="s">
        <v>789</v>
      </c>
      <c r="F790" s="62" t="s">
        <v>102</v>
      </c>
      <c r="G790" s="63">
        <v>22335</v>
      </c>
      <c r="H790" s="63">
        <v>22335</v>
      </c>
    </row>
    <row r="791" spans="1:8" ht="15.75">
      <c r="A791" s="60" t="s">
        <v>200</v>
      </c>
      <c r="B791" s="85"/>
      <c r="C791" s="62" t="s">
        <v>30</v>
      </c>
      <c r="D791" s="62" t="s">
        <v>12</v>
      </c>
      <c r="E791" s="61"/>
      <c r="F791" s="85"/>
      <c r="G791" s="63">
        <f>G792+G795</f>
        <v>41982.5</v>
      </c>
      <c r="H791" s="63">
        <f>H792+H795</f>
        <v>41982.5</v>
      </c>
    </row>
    <row r="792" spans="1:8" ht="31.5">
      <c r="A792" s="60" t="s">
        <v>642</v>
      </c>
      <c r="B792" s="62"/>
      <c r="C792" s="62" t="s">
        <v>30</v>
      </c>
      <c r="D792" s="62" t="s">
        <v>12</v>
      </c>
      <c r="E792" s="123" t="s">
        <v>468</v>
      </c>
      <c r="F792" s="62"/>
      <c r="G792" s="63">
        <f>G793</f>
        <v>31687.8</v>
      </c>
      <c r="H792" s="63">
        <f>H793</f>
        <v>31687.8</v>
      </c>
    </row>
    <row r="793" spans="1:8" ht="78.75">
      <c r="A793" s="60" t="s">
        <v>477</v>
      </c>
      <c r="B793" s="62"/>
      <c r="C793" s="62" t="s">
        <v>30</v>
      </c>
      <c r="D793" s="62" t="s">
        <v>12</v>
      </c>
      <c r="E793" s="61" t="s">
        <v>790</v>
      </c>
      <c r="F793" s="62"/>
      <c r="G793" s="63">
        <f>G794</f>
        <v>31687.8</v>
      </c>
      <c r="H793" s="63">
        <f>H794</f>
        <v>31687.8</v>
      </c>
    </row>
    <row r="794" spans="1:8" ht="15.75">
      <c r="A794" s="60" t="s">
        <v>41</v>
      </c>
      <c r="B794" s="92"/>
      <c r="C794" s="62" t="s">
        <v>30</v>
      </c>
      <c r="D794" s="62" t="s">
        <v>12</v>
      </c>
      <c r="E794" s="61" t="s">
        <v>790</v>
      </c>
      <c r="F794" s="62">
        <v>300</v>
      </c>
      <c r="G794" s="63">
        <v>31687.8</v>
      </c>
      <c r="H794" s="63">
        <v>31687.8</v>
      </c>
    </row>
    <row r="795" spans="1:8" ht="31.5">
      <c r="A795" s="60" t="s">
        <v>653</v>
      </c>
      <c r="B795" s="85"/>
      <c r="C795" s="62" t="s">
        <v>30</v>
      </c>
      <c r="D795" s="62" t="s">
        <v>12</v>
      </c>
      <c r="E795" s="85" t="s">
        <v>385</v>
      </c>
      <c r="F795" s="85"/>
      <c r="G795" s="63">
        <f>G796</f>
        <v>10294.7</v>
      </c>
      <c r="H795" s="63">
        <f>H796</f>
        <v>10294.7</v>
      </c>
    </row>
    <row r="796" spans="1:8" ht="110.25">
      <c r="A796" s="60" t="s">
        <v>791</v>
      </c>
      <c r="B796" s="62"/>
      <c r="C796" s="62" t="s">
        <v>30</v>
      </c>
      <c r="D796" s="62" t="s">
        <v>12</v>
      </c>
      <c r="E796" s="85" t="s">
        <v>792</v>
      </c>
      <c r="F796" s="62"/>
      <c r="G796" s="76">
        <f>G797</f>
        <v>10294.7</v>
      </c>
      <c r="H796" s="76">
        <f>H797</f>
        <v>10294.7</v>
      </c>
    </row>
    <row r="797" spans="1:8" ht="15.75">
      <c r="A797" s="60" t="s">
        <v>41</v>
      </c>
      <c r="B797" s="62"/>
      <c r="C797" s="62" t="s">
        <v>30</v>
      </c>
      <c r="D797" s="62" t="s">
        <v>12</v>
      </c>
      <c r="E797" s="85" t="s">
        <v>792</v>
      </c>
      <c r="F797" s="62" t="s">
        <v>102</v>
      </c>
      <c r="G797" s="76">
        <f>3000+7294.7</f>
        <v>10294.7</v>
      </c>
      <c r="H797" s="76">
        <f>3000+7294.7</f>
        <v>10294.7</v>
      </c>
    </row>
    <row r="798" spans="1:8" s="11" customFormat="1" ht="31.5">
      <c r="A798" s="172" t="s">
        <v>659</v>
      </c>
      <c r="B798" s="72" t="s">
        <v>115</v>
      </c>
      <c r="C798" s="72"/>
      <c r="D798" s="72"/>
      <c r="E798" s="72"/>
      <c r="F798" s="72"/>
      <c r="G798" s="98">
        <f>G799+G812+G865</f>
        <v>245345.30000000002</v>
      </c>
      <c r="H798" s="98">
        <f>H799+H812+H865</f>
        <v>241243.4</v>
      </c>
    </row>
    <row r="799" spans="1:8" ht="15.75">
      <c r="A799" s="77" t="s">
        <v>116</v>
      </c>
      <c r="B799" s="64"/>
      <c r="C799" s="64" t="s">
        <v>117</v>
      </c>
      <c r="D799" s="64"/>
      <c r="E799" s="64"/>
      <c r="F799" s="64"/>
      <c r="G799" s="99">
        <f>G800</f>
        <v>82752.40000000001</v>
      </c>
      <c r="H799" s="99">
        <f>H800</f>
        <v>91770.09999999999</v>
      </c>
    </row>
    <row r="800" spans="1:8" ht="15.75">
      <c r="A800" s="77" t="s">
        <v>118</v>
      </c>
      <c r="B800" s="64"/>
      <c r="C800" s="64" t="s">
        <v>117</v>
      </c>
      <c r="D800" s="64" t="s">
        <v>53</v>
      </c>
      <c r="E800" s="64"/>
      <c r="F800" s="64"/>
      <c r="G800" s="99">
        <f>G807+G801</f>
        <v>82752.40000000001</v>
      </c>
      <c r="H800" s="99">
        <f>H807+H801</f>
        <v>91770.09999999999</v>
      </c>
    </row>
    <row r="801" spans="1:8" ht="31.5">
      <c r="A801" s="60" t="s">
        <v>587</v>
      </c>
      <c r="B801" s="62"/>
      <c r="C801" s="62" t="s">
        <v>117</v>
      </c>
      <c r="D801" s="62" t="s">
        <v>53</v>
      </c>
      <c r="E801" s="62" t="s">
        <v>588</v>
      </c>
      <c r="F801" s="62"/>
      <c r="G801" s="76">
        <f aca="true" t="shared" si="38" ref="G801:H805">G802</f>
        <v>349.8</v>
      </c>
      <c r="H801" s="76">
        <f t="shared" si="38"/>
        <v>6247.9</v>
      </c>
    </row>
    <row r="802" spans="1:8" ht="31.5">
      <c r="A802" s="100" t="s">
        <v>161</v>
      </c>
      <c r="B802" s="62"/>
      <c r="C802" s="62" t="s">
        <v>117</v>
      </c>
      <c r="D802" s="62" t="s">
        <v>53</v>
      </c>
      <c r="E802" s="62" t="s">
        <v>589</v>
      </c>
      <c r="F802" s="62"/>
      <c r="G802" s="76">
        <f t="shared" si="38"/>
        <v>349.8</v>
      </c>
      <c r="H802" s="76">
        <f t="shared" si="38"/>
        <v>6247.9</v>
      </c>
    </row>
    <row r="803" spans="1:8" ht="15.75">
      <c r="A803" s="100" t="s">
        <v>750</v>
      </c>
      <c r="B803" s="62"/>
      <c r="C803" s="62" t="s">
        <v>117</v>
      </c>
      <c r="D803" s="62" t="s">
        <v>53</v>
      </c>
      <c r="E803" s="62" t="s">
        <v>751</v>
      </c>
      <c r="F803" s="62"/>
      <c r="G803" s="76">
        <f t="shared" si="38"/>
        <v>349.8</v>
      </c>
      <c r="H803" s="76">
        <f t="shared" si="38"/>
        <v>6247.9</v>
      </c>
    </row>
    <row r="804" spans="1:8" ht="15.75">
      <c r="A804" s="101" t="s">
        <v>752</v>
      </c>
      <c r="B804" s="62"/>
      <c r="C804" s="62" t="s">
        <v>117</v>
      </c>
      <c r="D804" s="62" t="s">
        <v>53</v>
      </c>
      <c r="E804" s="62" t="s">
        <v>753</v>
      </c>
      <c r="F804" s="62"/>
      <c r="G804" s="76">
        <f t="shared" si="38"/>
        <v>349.8</v>
      </c>
      <c r="H804" s="76">
        <f t="shared" si="38"/>
        <v>6247.9</v>
      </c>
    </row>
    <row r="805" spans="1:8" ht="47.25">
      <c r="A805" s="100" t="s">
        <v>754</v>
      </c>
      <c r="B805" s="62"/>
      <c r="C805" s="62" t="s">
        <v>117</v>
      </c>
      <c r="D805" s="62" t="s">
        <v>53</v>
      </c>
      <c r="E805" s="62" t="s">
        <v>755</v>
      </c>
      <c r="F805" s="62"/>
      <c r="G805" s="76">
        <f t="shared" si="38"/>
        <v>349.8</v>
      </c>
      <c r="H805" s="76">
        <f t="shared" si="38"/>
        <v>6247.9</v>
      </c>
    </row>
    <row r="806" spans="1:8" ht="31.5">
      <c r="A806" s="60" t="s">
        <v>125</v>
      </c>
      <c r="B806" s="62"/>
      <c r="C806" s="62" t="s">
        <v>117</v>
      </c>
      <c r="D806" s="62" t="s">
        <v>53</v>
      </c>
      <c r="E806" s="62" t="s">
        <v>755</v>
      </c>
      <c r="F806" s="62" t="s">
        <v>126</v>
      </c>
      <c r="G806" s="76">
        <v>349.8</v>
      </c>
      <c r="H806" s="76">
        <v>6247.9</v>
      </c>
    </row>
    <row r="807" spans="1:8" ht="31.5">
      <c r="A807" s="60" t="s">
        <v>591</v>
      </c>
      <c r="B807" s="62"/>
      <c r="C807" s="62" t="s">
        <v>117</v>
      </c>
      <c r="D807" s="62" t="s">
        <v>53</v>
      </c>
      <c r="E807" s="62" t="s">
        <v>119</v>
      </c>
      <c r="F807" s="62"/>
      <c r="G807" s="76">
        <f>SUM(G808)</f>
        <v>82402.6</v>
      </c>
      <c r="H807" s="76">
        <f>SUM(H808)</f>
        <v>85522.2</v>
      </c>
    </row>
    <row r="808" spans="1:8" ht="15.75">
      <c r="A808" s="60" t="s">
        <v>120</v>
      </c>
      <c r="B808" s="62"/>
      <c r="C808" s="62" t="s">
        <v>117</v>
      </c>
      <c r="D808" s="62" t="s">
        <v>53</v>
      </c>
      <c r="E808" s="62" t="s">
        <v>121</v>
      </c>
      <c r="F808" s="62"/>
      <c r="G808" s="76">
        <f aca="true" t="shared" si="39" ref="G808:H810">G809</f>
        <v>82402.6</v>
      </c>
      <c r="H808" s="76">
        <f t="shared" si="39"/>
        <v>85522.2</v>
      </c>
    </row>
    <row r="809" spans="1:8" ht="47.25">
      <c r="A809" s="60" t="s">
        <v>25</v>
      </c>
      <c r="B809" s="62"/>
      <c r="C809" s="62" t="s">
        <v>117</v>
      </c>
      <c r="D809" s="62" t="s">
        <v>53</v>
      </c>
      <c r="E809" s="62" t="s">
        <v>122</v>
      </c>
      <c r="F809" s="62"/>
      <c r="G809" s="76">
        <f t="shared" si="39"/>
        <v>82402.6</v>
      </c>
      <c r="H809" s="76">
        <f t="shared" si="39"/>
        <v>85522.2</v>
      </c>
    </row>
    <row r="810" spans="1:8" ht="15.75">
      <c r="A810" s="60" t="s">
        <v>123</v>
      </c>
      <c r="B810" s="62"/>
      <c r="C810" s="62" t="s">
        <v>117</v>
      </c>
      <c r="D810" s="62" t="s">
        <v>53</v>
      </c>
      <c r="E810" s="62" t="s">
        <v>124</v>
      </c>
      <c r="F810" s="62"/>
      <c r="G810" s="76">
        <f t="shared" si="39"/>
        <v>82402.6</v>
      </c>
      <c r="H810" s="76">
        <f t="shared" si="39"/>
        <v>85522.2</v>
      </c>
    </row>
    <row r="811" spans="1:8" ht="31.5">
      <c r="A811" s="60" t="s">
        <v>125</v>
      </c>
      <c r="B811" s="62"/>
      <c r="C811" s="62" t="s">
        <v>117</v>
      </c>
      <c r="D811" s="62" t="s">
        <v>53</v>
      </c>
      <c r="E811" s="62" t="s">
        <v>124</v>
      </c>
      <c r="F811" s="62" t="s">
        <v>126</v>
      </c>
      <c r="G811" s="76">
        <v>82402.6</v>
      </c>
      <c r="H811" s="76">
        <v>85522.2</v>
      </c>
    </row>
    <row r="812" spans="1:8" ht="15.75">
      <c r="A812" s="77" t="s">
        <v>127</v>
      </c>
      <c r="B812" s="64"/>
      <c r="C812" s="64" t="s">
        <v>14</v>
      </c>
      <c r="D812" s="64"/>
      <c r="E812" s="64"/>
      <c r="F812" s="64"/>
      <c r="G812" s="99">
        <f>SUM(G813+G848)</f>
        <v>162203.5</v>
      </c>
      <c r="H812" s="99">
        <f>SUM(H813+H848)</f>
        <v>149083.9</v>
      </c>
    </row>
    <row r="813" spans="1:8" ht="15.75">
      <c r="A813" s="77" t="s">
        <v>128</v>
      </c>
      <c r="B813" s="64"/>
      <c r="C813" s="64" t="s">
        <v>14</v>
      </c>
      <c r="D813" s="64" t="s">
        <v>33</v>
      </c>
      <c r="E813" s="64"/>
      <c r="F813" s="64"/>
      <c r="G813" s="99">
        <f>G819+G814</f>
        <v>128101.6</v>
      </c>
      <c r="H813" s="99">
        <f>H819+H814</f>
        <v>113074.59999999999</v>
      </c>
    </row>
    <row r="814" spans="1:8" ht="31.5">
      <c r="A814" s="60" t="s">
        <v>597</v>
      </c>
      <c r="B814" s="62"/>
      <c r="C814" s="62" t="s">
        <v>14</v>
      </c>
      <c r="D814" s="62" t="s">
        <v>33</v>
      </c>
      <c r="E814" s="62" t="s">
        <v>588</v>
      </c>
      <c r="F814" s="62"/>
      <c r="G814" s="76">
        <f aca="true" t="shared" si="40" ref="G814:H817">G815</f>
        <v>0</v>
      </c>
      <c r="H814" s="76">
        <f t="shared" si="40"/>
        <v>0</v>
      </c>
    </row>
    <row r="815" spans="1:8" ht="15.75">
      <c r="A815" s="60" t="s">
        <v>598</v>
      </c>
      <c r="B815" s="62"/>
      <c r="C815" s="62" t="s">
        <v>14</v>
      </c>
      <c r="D815" s="62" t="s">
        <v>33</v>
      </c>
      <c r="E815" s="62" t="s">
        <v>592</v>
      </c>
      <c r="F815" s="62"/>
      <c r="G815" s="76">
        <f t="shared" si="40"/>
        <v>0</v>
      </c>
      <c r="H815" s="76">
        <f t="shared" si="40"/>
        <v>0</v>
      </c>
    </row>
    <row r="816" spans="1:8" ht="15.75">
      <c r="A816" s="60" t="s">
        <v>752</v>
      </c>
      <c r="B816" s="62"/>
      <c r="C816" s="62" t="s">
        <v>14</v>
      </c>
      <c r="D816" s="62" t="s">
        <v>33</v>
      </c>
      <c r="E816" s="62" t="s">
        <v>756</v>
      </c>
      <c r="F816" s="62"/>
      <c r="G816" s="76">
        <f t="shared" si="40"/>
        <v>0</v>
      </c>
      <c r="H816" s="76">
        <f t="shared" si="40"/>
        <v>0</v>
      </c>
    </row>
    <row r="817" spans="1:8" ht="31.5">
      <c r="A817" s="60" t="s">
        <v>665</v>
      </c>
      <c r="B817" s="62"/>
      <c r="C817" s="62" t="s">
        <v>14</v>
      </c>
      <c r="D817" s="62" t="s">
        <v>33</v>
      </c>
      <c r="E817" s="62" t="s">
        <v>757</v>
      </c>
      <c r="F817" s="62"/>
      <c r="G817" s="76">
        <f t="shared" si="40"/>
        <v>0</v>
      </c>
      <c r="H817" s="76">
        <f t="shared" si="40"/>
        <v>0</v>
      </c>
    </row>
    <row r="818" spans="1:8" ht="31.5">
      <c r="A818" s="60" t="s">
        <v>51</v>
      </c>
      <c r="B818" s="62"/>
      <c r="C818" s="62" t="s">
        <v>14</v>
      </c>
      <c r="D818" s="62" t="s">
        <v>33</v>
      </c>
      <c r="E818" s="62" t="s">
        <v>757</v>
      </c>
      <c r="F818" s="62" t="s">
        <v>94</v>
      </c>
      <c r="G818" s="76">
        <v>0</v>
      </c>
      <c r="H818" s="76">
        <v>0</v>
      </c>
    </row>
    <row r="819" spans="1:8" ht="31.5">
      <c r="A819" s="77" t="s">
        <v>599</v>
      </c>
      <c r="B819" s="64"/>
      <c r="C819" s="64" t="s">
        <v>14</v>
      </c>
      <c r="D819" s="64" t="s">
        <v>33</v>
      </c>
      <c r="E819" s="64" t="s">
        <v>119</v>
      </c>
      <c r="F819" s="64"/>
      <c r="G819" s="99">
        <f>G820+G829+G835+G839</f>
        <v>128101.6</v>
      </c>
      <c r="H819" s="99">
        <f>H820+H829+H835</f>
        <v>113074.59999999999</v>
      </c>
    </row>
    <row r="820" spans="1:8" ht="15.75">
      <c r="A820" s="77" t="s">
        <v>129</v>
      </c>
      <c r="B820" s="64"/>
      <c r="C820" s="64" t="s">
        <v>14</v>
      </c>
      <c r="D820" s="64" t="s">
        <v>33</v>
      </c>
      <c r="E820" s="64" t="s">
        <v>130</v>
      </c>
      <c r="F820" s="64"/>
      <c r="G820" s="99">
        <f>G821+G824</f>
        <v>57716.40000000001</v>
      </c>
      <c r="H820" s="99">
        <f>H821+H824</f>
        <v>59734.8</v>
      </c>
    </row>
    <row r="821" spans="1:8" ht="47.25">
      <c r="A821" s="77" t="s">
        <v>25</v>
      </c>
      <c r="B821" s="64"/>
      <c r="C821" s="64" t="s">
        <v>14</v>
      </c>
      <c r="D821" s="64" t="s">
        <v>33</v>
      </c>
      <c r="E821" s="64" t="s">
        <v>131</v>
      </c>
      <c r="F821" s="64"/>
      <c r="G821" s="99">
        <f>G822</f>
        <v>36077.8</v>
      </c>
      <c r="H821" s="99">
        <f>H822</f>
        <v>36077.8</v>
      </c>
    </row>
    <row r="822" spans="1:8" ht="15.75">
      <c r="A822" s="77" t="s">
        <v>132</v>
      </c>
      <c r="B822" s="64"/>
      <c r="C822" s="64" t="s">
        <v>14</v>
      </c>
      <c r="D822" s="64" t="s">
        <v>33</v>
      </c>
      <c r="E822" s="64" t="s">
        <v>133</v>
      </c>
      <c r="F822" s="64"/>
      <c r="G822" s="99">
        <f>G823</f>
        <v>36077.8</v>
      </c>
      <c r="H822" s="99">
        <f>H823</f>
        <v>36077.8</v>
      </c>
    </row>
    <row r="823" spans="1:8" ht="31.5">
      <c r="A823" s="77" t="s">
        <v>125</v>
      </c>
      <c r="B823" s="64"/>
      <c r="C823" s="64" t="s">
        <v>14</v>
      </c>
      <c r="D823" s="64" t="s">
        <v>33</v>
      </c>
      <c r="E823" s="64" t="s">
        <v>133</v>
      </c>
      <c r="F823" s="64" t="s">
        <v>126</v>
      </c>
      <c r="G823" s="99">
        <v>36077.8</v>
      </c>
      <c r="H823" s="99">
        <v>36077.8</v>
      </c>
    </row>
    <row r="824" spans="1:8" ht="31.5">
      <c r="A824" s="77" t="s">
        <v>44</v>
      </c>
      <c r="B824" s="64"/>
      <c r="C824" s="64" t="s">
        <v>14</v>
      </c>
      <c r="D824" s="64" t="s">
        <v>33</v>
      </c>
      <c r="E824" s="64" t="s">
        <v>134</v>
      </c>
      <c r="F824" s="64"/>
      <c r="G824" s="99">
        <f>G825</f>
        <v>21638.600000000002</v>
      </c>
      <c r="H824" s="99">
        <f>H825</f>
        <v>23657</v>
      </c>
    </row>
    <row r="825" spans="1:8" ht="15.75">
      <c r="A825" s="77" t="s">
        <v>132</v>
      </c>
      <c r="B825" s="64"/>
      <c r="C825" s="64" t="s">
        <v>14</v>
      </c>
      <c r="D825" s="64" t="s">
        <v>33</v>
      </c>
      <c r="E825" s="64" t="s">
        <v>135</v>
      </c>
      <c r="F825" s="64"/>
      <c r="G825" s="99">
        <f>G826+G827+G828</f>
        <v>21638.600000000002</v>
      </c>
      <c r="H825" s="99">
        <f>H826+H827+H828</f>
        <v>23657</v>
      </c>
    </row>
    <row r="826" spans="1:8" ht="63">
      <c r="A826" s="117" t="s">
        <v>50</v>
      </c>
      <c r="B826" s="64"/>
      <c r="C826" s="64" t="s">
        <v>14</v>
      </c>
      <c r="D826" s="64" t="s">
        <v>33</v>
      </c>
      <c r="E826" s="64" t="s">
        <v>135</v>
      </c>
      <c r="F826" s="64" t="s">
        <v>92</v>
      </c>
      <c r="G826" s="99">
        <v>20987.2</v>
      </c>
      <c r="H826" s="99">
        <v>20987.2</v>
      </c>
    </row>
    <row r="827" spans="1:8" ht="31.5">
      <c r="A827" s="77" t="s">
        <v>51</v>
      </c>
      <c r="B827" s="64"/>
      <c r="C827" s="64" t="s">
        <v>14</v>
      </c>
      <c r="D827" s="64" t="s">
        <v>33</v>
      </c>
      <c r="E827" s="64" t="s">
        <v>135</v>
      </c>
      <c r="F827" s="64" t="s">
        <v>94</v>
      </c>
      <c r="G827" s="90">
        <v>318.4</v>
      </c>
      <c r="H827" s="90">
        <v>2336.8</v>
      </c>
    </row>
    <row r="828" spans="1:8" ht="15.75">
      <c r="A828" s="77" t="s">
        <v>21</v>
      </c>
      <c r="B828" s="64"/>
      <c r="C828" s="64" t="s">
        <v>14</v>
      </c>
      <c r="D828" s="64" t="s">
        <v>33</v>
      </c>
      <c r="E828" s="64" t="s">
        <v>135</v>
      </c>
      <c r="F828" s="64" t="s">
        <v>99</v>
      </c>
      <c r="G828" s="99">
        <v>333</v>
      </c>
      <c r="H828" s="99">
        <v>333</v>
      </c>
    </row>
    <row r="829" spans="1:8" ht="31.5">
      <c r="A829" s="77" t="s">
        <v>137</v>
      </c>
      <c r="B829" s="64"/>
      <c r="C829" s="64" t="s">
        <v>14</v>
      </c>
      <c r="D829" s="64" t="s">
        <v>33</v>
      </c>
      <c r="E829" s="64" t="s">
        <v>138</v>
      </c>
      <c r="F829" s="64"/>
      <c r="G829" s="99">
        <f>G830</f>
        <v>43966.799999999996</v>
      </c>
      <c r="H829" s="99">
        <f>H830</f>
        <v>45561.99999999999</v>
      </c>
    </row>
    <row r="830" spans="1:8" ht="31.5">
      <c r="A830" s="77" t="s">
        <v>44</v>
      </c>
      <c r="B830" s="64"/>
      <c r="C830" s="64" t="s">
        <v>14</v>
      </c>
      <c r="D830" s="64" t="s">
        <v>33</v>
      </c>
      <c r="E830" s="64" t="s">
        <v>139</v>
      </c>
      <c r="F830" s="64"/>
      <c r="G830" s="99">
        <f>G831</f>
        <v>43966.799999999996</v>
      </c>
      <c r="H830" s="99">
        <f>H831</f>
        <v>45561.99999999999</v>
      </c>
    </row>
    <row r="831" spans="1:8" ht="15.75">
      <c r="A831" s="77" t="s">
        <v>140</v>
      </c>
      <c r="B831" s="64"/>
      <c r="C831" s="64" t="s">
        <v>14</v>
      </c>
      <c r="D831" s="64" t="s">
        <v>33</v>
      </c>
      <c r="E831" s="64" t="s">
        <v>141</v>
      </c>
      <c r="F831" s="64"/>
      <c r="G831" s="99">
        <f>G832+G833+G834</f>
        <v>43966.799999999996</v>
      </c>
      <c r="H831" s="99">
        <f>H832+H833+H834</f>
        <v>45561.99999999999</v>
      </c>
    </row>
    <row r="832" spans="1:8" ht="63">
      <c r="A832" s="117" t="s">
        <v>50</v>
      </c>
      <c r="B832" s="64"/>
      <c r="C832" s="64" t="s">
        <v>14</v>
      </c>
      <c r="D832" s="64" t="s">
        <v>33</v>
      </c>
      <c r="E832" s="64" t="s">
        <v>141</v>
      </c>
      <c r="F832" s="64" t="s">
        <v>92</v>
      </c>
      <c r="G832" s="99">
        <v>43271.7</v>
      </c>
      <c r="H832" s="99">
        <v>43271.7</v>
      </c>
    </row>
    <row r="833" spans="1:8" ht="31.5">
      <c r="A833" s="77" t="s">
        <v>51</v>
      </c>
      <c r="B833" s="64"/>
      <c r="C833" s="64" t="s">
        <v>14</v>
      </c>
      <c r="D833" s="64" t="s">
        <v>33</v>
      </c>
      <c r="E833" s="64" t="s">
        <v>141</v>
      </c>
      <c r="F833" s="64" t="s">
        <v>94</v>
      </c>
      <c r="G833" s="90">
        <v>617.2</v>
      </c>
      <c r="H833" s="90">
        <v>1813.7</v>
      </c>
    </row>
    <row r="834" spans="1:8" ht="15.75">
      <c r="A834" s="77" t="s">
        <v>21</v>
      </c>
      <c r="B834" s="64"/>
      <c r="C834" s="64" t="s">
        <v>14</v>
      </c>
      <c r="D834" s="64" t="s">
        <v>33</v>
      </c>
      <c r="E834" s="64" t="s">
        <v>141</v>
      </c>
      <c r="F834" s="64" t="s">
        <v>99</v>
      </c>
      <c r="G834" s="99">
        <v>77.9</v>
      </c>
      <c r="H834" s="99">
        <v>476.6</v>
      </c>
    </row>
    <row r="835" spans="1:8" ht="31.5">
      <c r="A835" s="77" t="s">
        <v>142</v>
      </c>
      <c r="B835" s="64"/>
      <c r="C835" s="64" t="s">
        <v>14</v>
      </c>
      <c r="D835" s="64" t="s">
        <v>33</v>
      </c>
      <c r="E835" s="64" t="s">
        <v>143</v>
      </c>
      <c r="F835" s="64"/>
      <c r="G835" s="99">
        <f aca="true" t="shared" si="41" ref="G835:H837">G836</f>
        <v>7777.8</v>
      </c>
      <c r="H835" s="99">
        <f t="shared" si="41"/>
        <v>7777.8</v>
      </c>
    </row>
    <row r="836" spans="1:8" ht="47.25">
      <c r="A836" s="77" t="s">
        <v>25</v>
      </c>
      <c r="B836" s="64"/>
      <c r="C836" s="64" t="s">
        <v>14</v>
      </c>
      <c r="D836" s="64" t="s">
        <v>33</v>
      </c>
      <c r="E836" s="64" t="s">
        <v>144</v>
      </c>
      <c r="F836" s="64"/>
      <c r="G836" s="99">
        <f t="shared" si="41"/>
        <v>7777.8</v>
      </c>
      <c r="H836" s="99">
        <f t="shared" si="41"/>
        <v>7777.8</v>
      </c>
    </row>
    <row r="837" spans="1:8" ht="15.75">
      <c r="A837" s="77" t="s">
        <v>145</v>
      </c>
      <c r="B837" s="64"/>
      <c r="C837" s="64" t="s">
        <v>14</v>
      </c>
      <c r="D837" s="64" t="s">
        <v>33</v>
      </c>
      <c r="E837" s="64" t="s">
        <v>146</v>
      </c>
      <c r="F837" s="64"/>
      <c r="G837" s="99">
        <f t="shared" si="41"/>
        <v>7777.8</v>
      </c>
      <c r="H837" s="99">
        <f t="shared" si="41"/>
        <v>7777.8</v>
      </c>
    </row>
    <row r="838" spans="1:8" ht="31.5">
      <c r="A838" s="77" t="s">
        <v>125</v>
      </c>
      <c r="B838" s="64"/>
      <c r="C838" s="64" t="s">
        <v>14</v>
      </c>
      <c r="D838" s="64" t="s">
        <v>33</v>
      </c>
      <c r="E838" s="64" t="s">
        <v>146</v>
      </c>
      <c r="F838" s="64" t="s">
        <v>126</v>
      </c>
      <c r="G838" s="99">
        <v>7777.8</v>
      </c>
      <c r="H838" s="99">
        <v>7777.8</v>
      </c>
    </row>
    <row r="839" spans="1:8" ht="31.5">
      <c r="A839" s="60" t="s">
        <v>154</v>
      </c>
      <c r="B839" s="114"/>
      <c r="C839" s="64" t="s">
        <v>14</v>
      </c>
      <c r="D839" s="64" t="s">
        <v>33</v>
      </c>
      <c r="E839" s="62" t="s">
        <v>155</v>
      </c>
      <c r="F839" s="64"/>
      <c r="G839" s="99">
        <f>SUM(G844+G840)</f>
        <v>18640.6</v>
      </c>
      <c r="H839" s="99">
        <f>SUM(H844+H840)</f>
        <v>0</v>
      </c>
    </row>
    <row r="840" spans="1:8" ht="15.75">
      <c r="A840" s="60" t="s">
        <v>34</v>
      </c>
      <c r="B840" s="173"/>
      <c r="C840" s="62" t="s">
        <v>14</v>
      </c>
      <c r="D840" s="62" t="s">
        <v>33</v>
      </c>
      <c r="E840" s="62" t="s">
        <v>600</v>
      </c>
      <c r="F840" s="114"/>
      <c r="G840" s="76">
        <f aca="true" t="shared" si="42" ref="G840:H842">G841</f>
        <v>8985.3</v>
      </c>
      <c r="H840" s="76">
        <f t="shared" si="42"/>
        <v>0</v>
      </c>
    </row>
    <row r="841" spans="1:8" ht="15.75">
      <c r="A841" s="60" t="s">
        <v>158</v>
      </c>
      <c r="B841" s="173"/>
      <c r="C841" s="62" t="s">
        <v>14</v>
      </c>
      <c r="D841" s="62" t="s">
        <v>33</v>
      </c>
      <c r="E841" s="62" t="s">
        <v>601</v>
      </c>
      <c r="F841" s="114"/>
      <c r="G841" s="76">
        <f t="shared" si="42"/>
        <v>8985.3</v>
      </c>
      <c r="H841" s="76">
        <f t="shared" si="42"/>
        <v>0</v>
      </c>
    </row>
    <row r="842" spans="1:8" ht="15.75">
      <c r="A842" s="60" t="s">
        <v>132</v>
      </c>
      <c r="B842" s="173"/>
      <c r="C842" s="62" t="s">
        <v>14</v>
      </c>
      <c r="D842" s="62" t="s">
        <v>33</v>
      </c>
      <c r="E842" s="62" t="s">
        <v>602</v>
      </c>
      <c r="F842" s="62"/>
      <c r="G842" s="76">
        <f t="shared" si="42"/>
        <v>8985.3</v>
      </c>
      <c r="H842" s="76">
        <f t="shared" si="42"/>
        <v>0</v>
      </c>
    </row>
    <row r="843" spans="1:8" ht="31.5">
      <c r="A843" s="60" t="s">
        <v>51</v>
      </c>
      <c r="B843" s="173"/>
      <c r="C843" s="62" t="s">
        <v>14</v>
      </c>
      <c r="D843" s="62" t="s">
        <v>33</v>
      </c>
      <c r="E843" s="62" t="s">
        <v>602</v>
      </c>
      <c r="F843" s="62" t="s">
        <v>94</v>
      </c>
      <c r="G843" s="76">
        <v>8985.3</v>
      </c>
      <c r="H843" s="99"/>
    </row>
    <row r="844" spans="1:8" ht="15.75">
      <c r="A844" s="60" t="s">
        <v>156</v>
      </c>
      <c r="B844" s="114"/>
      <c r="C844" s="64" t="s">
        <v>14</v>
      </c>
      <c r="D844" s="64" t="s">
        <v>33</v>
      </c>
      <c r="E844" s="62" t="s">
        <v>157</v>
      </c>
      <c r="F844" s="62"/>
      <c r="G844" s="99">
        <f aca="true" t="shared" si="43" ref="G844:H846">SUM(G845)</f>
        <v>9655.3</v>
      </c>
      <c r="H844" s="99">
        <f t="shared" si="43"/>
        <v>0</v>
      </c>
    </row>
    <row r="845" spans="1:8" ht="15.75">
      <c r="A845" s="60" t="s">
        <v>145</v>
      </c>
      <c r="B845" s="114"/>
      <c r="C845" s="64" t="s">
        <v>14</v>
      </c>
      <c r="D845" s="64" t="s">
        <v>33</v>
      </c>
      <c r="E845" s="62" t="s">
        <v>603</v>
      </c>
      <c r="F845" s="62"/>
      <c r="G845" s="99">
        <f t="shared" si="43"/>
        <v>9655.3</v>
      </c>
      <c r="H845" s="99">
        <f t="shared" si="43"/>
        <v>0</v>
      </c>
    </row>
    <row r="846" spans="1:8" ht="31.5">
      <c r="A846" s="60" t="s">
        <v>604</v>
      </c>
      <c r="B846" s="114"/>
      <c r="C846" s="64" t="s">
        <v>14</v>
      </c>
      <c r="D846" s="64" t="s">
        <v>33</v>
      </c>
      <c r="E846" s="62" t="s">
        <v>605</v>
      </c>
      <c r="F846" s="62"/>
      <c r="G846" s="99">
        <f t="shared" si="43"/>
        <v>9655.3</v>
      </c>
      <c r="H846" s="99">
        <f t="shared" si="43"/>
        <v>0</v>
      </c>
    </row>
    <row r="847" spans="1:8" ht="31.5">
      <c r="A847" s="60" t="s">
        <v>71</v>
      </c>
      <c r="B847" s="114"/>
      <c r="C847" s="64" t="s">
        <v>14</v>
      </c>
      <c r="D847" s="64" t="s">
        <v>33</v>
      </c>
      <c r="E847" s="62" t="s">
        <v>605</v>
      </c>
      <c r="F847" s="62" t="s">
        <v>126</v>
      </c>
      <c r="G847" s="99">
        <v>9655.3</v>
      </c>
      <c r="H847" s="99"/>
    </row>
    <row r="848" spans="1:8" ht="15.75">
      <c r="A848" s="151" t="s">
        <v>147</v>
      </c>
      <c r="B848" s="64"/>
      <c r="C848" s="64" t="s">
        <v>14</v>
      </c>
      <c r="D848" s="64" t="s">
        <v>12</v>
      </c>
      <c r="E848" s="64"/>
      <c r="F848" s="64"/>
      <c r="G848" s="99">
        <f>SUM(G849)</f>
        <v>34101.9</v>
      </c>
      <c r="H848" s="99">
        <f>SUM(H849)</f>
        <v>36009.3</v>
      </c>
    </row>
    <row r="849" spans="1:8" ht="31.5">
      <c r="A849" s="77" t="s">
        <v>591</v>
      </c>
      <c r="B849" s="64"/>
      <c r="C849" s="64" t="s">
        <v>14</v>
      </c>
      <c r="D849" s="64" t="s">
        <v>12</v>
      </c>
      <c r="E849" s="64" t="s">
        <v>119</v>
      </c>
      <c r="F849" s="64"/>
      <c r="G849" s="99">
        <f>SUM(G855+G850)</f>
        <v>34101.9</v>
      </c>
      <c r="H849" s="99">
        <f>SUM(H855+H850)</f>
        <v>36009.3</v>
      </c>
    </row>
    <row r="850" spans="1:8" ht="15.75">
      <c r="A850" s="60" t="s">
        <v>159</v>
      </c>
      <c r="B850" s="114"/>
      <c r="C850" s="62" t="s">
        <v>14</v>
      </c>
      <c r="D850" s="62" t="s">
        <v>12</v>
      </c>
      <c r="E850" s="62" t="s">
        <v>160</v>
      </c>
      <c r="F850" s="62"/>
      <c r="G850" s="76">
        <f>G851</f>
        <v>2755.3</v>
      </c>
      <c r="H850" s="76">
        <f>H851</f>
        <v>3155.8</v>
      </c>
    </row>
    <row r="851" spans="1:8" ht="15.75">
      <c r="A851" s="60" t="s">
        <v>34</v>
      </c>
      <c r="B851" s="114"/>
      <c r="C851" s="62" t="s">
        <v>14</v>
      </c>
      <c r="D851" s="62" t="s">
        <v>12</v>
      </c>
      <c r="E851" s="62" t="s">
        <v>606</v>
      </c>
      <c r="F851" s="62"/>
      <c r="G851" s="76">
        <f>G852</f>
        <v>2755.3</v>
      </c>
      <c r="H851" s="76">
        <f>H852</f>
        <v>3155.8</v>
      </c>
    </row>
    <row r="852" spans="1:8" ht="15.75">
      <c r="A852" s="60" t="s">
        <v>158</v>
      </c>
      <c r="B852" s="114"/>
      <c r="C852" s="62" t="s">
        <v>14</v>
      </c>
      <c r="D852" s="62" t="s">
        <v>12</v>
      </c>
      <c r="E852" s="62" t="s">
        <v>607</v>
      </c>
      <c r="F852" s="62"/>
      <c r="G852" s="76">
        <f>G853+G854</f>
        <v>2755.3</v>
      </c>
      <c r="H852" s="76">
        <f>H853+H854</f>
        <v>3155.8</v>
      </c>
    </row>
    <row r="853" spans="1:8" ht="63" hidden="1">
      <c r="A853" s="60" t="s">
        <v>136</v>
      </c>
      <c r="B853" s="114"/>
      <c r="C853" s="62" t="s">
        <v>14</v>
      </c>
      <c r="D853" s="62" t="s">
        <v>12</v>
      </c>
      <c r="E853" s="62" t="s">
        <v>607</v>
      </c>
      <c r="F853" s="62" t="s">
        <v>92</v>
      </c>
      <c r="G853" s="76"/>
      <c r="H853" s="76"/>
    </row>
    <row r="854" spans="1:8" ht="31.5">
      <c r="A854" s="60" t="s">
        <v>51</v>
      </c>
      <c r="B854" s="114"/>
      <c r="C854" s="62" t="s">
        <v>14</v>
      </c>
      <c r="D854" s="62" t="s">
        <v>12</v>
      </c>
      <c r="E854" s="62" t="s">
        <v>607</v>
      </c>
      <c r="F854" s="62" t="s">
        <v>94</v>
      </c>
      <c r="G854" s="76">
        <v>2755.3</v>
      </c>
      <c r="H854" s="76">
        <v>3155.8</v>
      </c>
    </row>
    <row r="855" spans="1:8" ht="31.5">
      <c r="A855" s="116" t="s">
        <v>666</v>
      </c>
      <c r="B855" s="64"/>
      <c r="C855" s="64" t="s">
        <v>14</v>
      </c>
      <c r="D855" s="64" t="s">
        <v>12</v>
      </c>
      <c r="E855" s="64" t="s">
        <v>151</v>
      </c>
      <c r="F855" s="64"/>
      <c r="G855" s="99">
        <f>G860+G856</f>
        <v>31346.6</v>
      </c>
      <c r="H855" s="99">
        <f>H860+H856</f>
        <v>32853.5</v>
      </c>
    </row>
    <row r="856" spans="1:8" ht="47.25">
      <c r="A856" s="117" t="s">
        <v>79</v>
      </c>
      <c r="B856" s="119"/>
      <c r="C856" s="119" t="s">
        <v>14</v>
      </c>
      <c r="D856" s="119" t="s">
        <v>12</v>
      </c>
      <c r="E856" s="118" t="s">
        <v>608</v>
      </c>
      <c r="F856" s="119"/>
      <c r="G856" s="120">
        <f>G857</f>
        <v>2473.8</v>
      </c>
      <c r="H856" s="120">
        <f>H857</f>
        <v>2473.8</v>
      </c>
    </row>
    <row r="857" spans="1:8" ht="15.75">
      <c r="A857" s="117" t="s">
        <v>81</v>
      </c>
      <c r="B857" s="119"/>
      <c r="C857" s="119" t="s">
        <v>14</v>
      </c>
      <c r="D857" s="119" t="s">
        <v>12</v>
      </c>
      <c r="E857" s="118" t="s">
        <v>609</v>
      </c>
      <c r="F857" s="119"/>
      <c r="G857" s="120">
        <f>+G858+G859</f>
        <v>2473.8</v>
      </c>
      <c r="H857" s="120">
        <f>+H858+H859</f>
        <v>2473.8</v>
      </c>
    </row>
    <row r="858" spans="1:8" ht="44.25" customHeight="1">
      <c r="A858" s="117" t="s">
        <v>50</v>
      </c>
      <c r="B858" s="119"/>
      <c r="C858" s="119" t="s">
        <v>14</v>
      </c>
      <c r="D858" s="119" t="s">
        <v>12</v>
      </c>
      <c r="E858" s="118" t="s">
        <v>609</v>
      </c>
      <c r="F858" s="119" t="s">
        <v>92</v>
      </c>
      <c r="G858" s="120">
        <v>2473.8</v>
      </c>
      <c r="H858" s="120">
        <v>2473.8</v>
      </c>
    </row>
    <row r="859" spans="1:8" ht="31.5" hidden="1">
      <c r="A859" s="117" t="s">
        <v>51</v>
      </c>
      <c r="B859" s="119"/>
      <c r="C859" s="119" t="s">
        <v>14</v>
      </c>
      <c r="D859" s="119" t="s">
        <v>12</v>
      </c>
      <c r="E859" s="118" t="s">
        <v>609</v>
      </c>
      <c r="F859" s="119" t="s">
        <v>94</v>
      </c>
      <c r="G859" s="120"/>
      <c r="H859" s="120"/>
    </row>
    <row r="860" spans="1:8" ht="31.5">
      <c r="A860" s="60" t="s">
        <v>44</v>
      </c>
      <c r="B860" s="173"/>
      <c r="C860" s="62" t="s">
        <v>14</v>
      </c>
      <c r="D860" s="62" t="s">
        <v>12</v>
      </c>
      <c r="E860" s="62" t="s">
        <v>152</v>
      </c>
      <c r="F860" s="62"/>
      <c r="G860" s="76">
        <f>G861</f>
        <v>28872.8</v>
      </c>
      <c r="H860" s="76">
        <f>H861</f>
        <v>30379.7</v>
      </c>
    </row>
    <row r="861" spans="1:8" ht="15.75">
      <c r="A861" s="116" t="s">
        <v>667</v>
      </c>
      <c r="B861" s="173"/>
      <c r="C861" s="62" t="s">
        <v>14</v>
      </c>
      <c r="D861" s="62" t="s">
        <v>12</v>
      </c>
      <c r="E861" s="62" t="s">
        <v>153</v>
      </c>
      <c r="F861" s="62"/>
      <c r="G861" s="76">
        <f>G862+G863+G864</f>
        <v>28872.8</v>
      </c>
      <c r="H861" s="76">
        <f>H862+H863+H864</f>
        <v>30379.7</v>
      </c>
    </row>
    <row r="862" spans="1:8" s="11" customFormat="1" ht="63">
      <c r="A862" s="60" t="s">
        <v>50</v>
      </c>
      <c r="B862" s="114"/>
      <c r="C862" s="62" t="s">
        <v>14</v>
      </c>
      <c r="D862" s="62" t="s">
        <v>12</v>
      </c>
      <c r="E862" s="62" t="s">
        <v>153</v>
      </c>
      <c r="F862" s="62" t="s">
        <v>92</v>
      </c>
      <c r="G862" s="76">
        <v>28829.2</v>
      </c>
      <c r="H862" s="76">
        <v>28829.2</v>
      </c>
    </row>
    <row r="863" spans="1:8" ht="31.5">
      <c r="A863" s="60" t="s">
        <v>51</v>
      </c>
      <c r="B863" s="114"/>
      <c r="C863" s="62" t="s">
        <v>14</v>
      </c>
      <c r="D863" s="62" t="s">
        <v>12</v>
      </c>
      <c r="E863" s="62" t="s">
        <v>153</v>
      </c>
      <c r="F863" s="62" t="s">
        <v>94</v>
      </c>
      <c r="G863" s="76"/>
      <c r="H863" s="76">
        <v>1506.9</v>
      </c>
    </row>
    <row r="864" spans="1:8" ht="15.75">
      <c r="A864" s="60" t="s">
        <v>21</v>
      </c>
      <c r="B864" s="114"/>
      <c r="C864" s="62" t="s">
        <v>14</v>
      </c>
      <c r="D864" s="62" t="s">
        <v>12</v>
      </c>
      <c r="E864" s="62" t="s">
        <v>153</v>
      </c>
      <c r="F864" s="62" t="s">
        <v>99</v>
      </c>
      <c r="G864" s="76">
        <v>43.6</v>
      </c>
      <c r="H864" s="76">
        <v>43.6</v>
      </c>
    </row>
    <row r="865" spans="1:8" ht="15.75">
      <c r="A865" s="77" t="s">
        <v>29</v>
      </c>
      <c r="B865" s="87"/>
      <c r="C865" s="87" t="s">
        <v>30</v>
      </c>
      <c r="D865" s="87" t="s">
        <v>31</v>
      </c>
      <c r="E865" s="84"/>
      <c r="F865" s="84"/>
      <c r="G865" s="90">
        <f>SUM(G866)</f>
        <v>389.4</v>
      </c>
      <c r="H865" s="90">
        <f>SUM(H866)</f>
        <v>389.4</v>
      </c>
    </row>
    <row r="866" spans="1:8" ht="15.75">
      <c r="A866" s="77" t="s">
        <v>52</v>
      </c>
      <c r="B866" s="64"/>
      <c r="C866" s="64" t="s">
        <v>30</v>
      </c>
      <c r="D866" s="64" t="s">
        <v>53</v>
      </c>
      <c r="E866" s="137"/>
      <c r="F866" s="64"/>
      <c r="G866" s="99">
        <f aca="true" t="shared" si="44" ref="G866:H869">G867</f>
        <v>389.4</v>
      </c>
      <c r="H866" s="99">
        <f t="shared" si="44"/>
        <v>389.4</v>
      </c>
    </row>
    <row r="867" spans="1:8" ht="31.5">
      <c r="A867" s="60" t="s">
        <v>564</v>
      </c>
      <c r="B867" s="170"/>
      <c r="C867" s="92" t="s">
        <v>30</v>
      </c>
      <c r="D867" s="92" t="s">
        <v>53</v>
      </c>
      <c r="E867" s="92" t="s">
        <v>428</v>
      </c>
      <c r="F867" s="174"/>
      <c r="G867" s="175">
        <f t="shared" si="44"/>
        <v>389.4</v>
      </c>
      <c r="H867" s="176">
        <f t="shared" si="44"/>
        <v>389.4</v>
      </c>
    </row>
    <row r="868" spans="1:8" ht="31.5">
      <c r="A868" s="60" t="s">
        <v>442</v>
      </c>
      <c r="B868" s="170"/>
      <c r="C868" s="92" t="s">
        <v>30</v>
      </c>
      <c r="D868" s="92" t="s">
        <v>53</v>
      </c>
      <c r="E868" s="92" t="s">
        <v>443</v>
      </c>
      <c r="F868" s="174"/>
      <c r="G868" s="175">
        <f>SUM(G869)</f>
        <v>389.4</v>
      </c>
      <c r="H868" s="175">
        <f>SUM(H869)</f>
        <v>389.4</v>
      </c>
    </row>
    <row r="869" spans="1:8" ht="47.25">
      <c r="A869" s="60" t="s">
        <v>455</v>
      </c>
      <c r="B869" s="170"/>
      <c r="C869" s="177" t="s">
        <v>30</v>
      </c>
      <c r="D869" s="177" t="s">
        <v>53</v>
      </c>
      <c r="E869" s="177" t="s">
        <v>707</v>
      </c>
      <c r="F869" s="174"/>
      <c r="G869" s="175">
        <f t="shared" si="44"/>
        <v>389.4</v>
      </c>
      <c r="H869" s="176">
        <f t="shared" si="44"/>
        <v>389.4</v>
      </c>
    </row>
    <row r="870" spans="1:8" ht="15.75">
      <c r="A870" s="60" t="s">
        <v>41</v>
      </c>
      <c r="B870" s="170"/>
      <c r="C870" s="92" t="s">
        <v>30</v>
      </c>
      <c r="D870" s="92" t="s">
        <v>53</v>
      </c>
      <c r="E870" s="177" t="s">
        <v>707</v>
      </c>
      <c r="F870" s="174">
        <v>300</v>
      </c>
      <c r="G870" s="175">
        <v>389.4</v>
      </c>
      <c r="H870" s="99">
        <v>389.4</v>
      </c>
    </row>
    <row r="871" spans="1:8" ht="15.75">
      <c r="A871" s="104" t="s">
        <v>478</v>
      </c>
      <c r="B871" s="79"/>
      <c r="C871" s="178"/>
      <c r="D871" s="178"/>
      <c r="E871" s="178"/>
      <c r="F871" s="178"/>
      <c r="G871" s="166">
        <f>SUM(G11+G33+G54+G356+G392+G798+G575)+G640</f>
        <v>4437098.4</v>
      </c>
      <c r="H871" s="166">
        <f>SUM(H11+H33+H54+H356+H392+H798+H575)+H640</f>
        <v>4319478.9</v>
      </c>
    </row>
    <row r="872" spans="1:8" ht="15.75">
      <c r="A872" s="134" t="s">
        <v>518</v>
      </c>
      <c r="B872" s="179"/>
      <c r="C872" s="180"/>
      <c r="D872" s="180"/>
      <c r="E872" s="180"/>
      <c r="F872" s="180"/>
      <c r="G872" s="90">
        <v>51510</v>
      </c>
      <c r="H872" s="90">
        <v>92962.3</v>
      </c>
    </row>
    <row r="873" spans="1:8" ht="14.25" customHeight="1">
      <c r="A873" s="104" t="s">
        <v>479</v>
      </c>
      <c r="B873" s="181"/>
      <c r="C873" s="182"/>
      <c r="D873" s="182"/>
      <c r="E873" s="182"/>
      <c r="F873" s="182"/>
      <c r="G873" s="183">
        <f>SUM(G871:G872)</f>
        <v>4488608.4</v>
      </c>
      <c r="H873" s="183">
        <f>SUM(H871:H872)</f>
        <v>4412441.2</v>
      </c>
    </row>
    <row r="874" spans="7:8" ht="15" hidden="1">
      <c r="G874" s="16">
        <f>4445642.7-G873</f>
        <v>-42965.700000000186</v>
      </c>
      <c r="H874" s="17">
        <f>4405310.9-H873</f>
        <v>-7130.299999999814</v>
      </c>
    </row>
    <row r="876" spans="7:8" ht="15" hidden="1">
      <c r="G876" s="19">
        <v>4488623.5</v>
      </c>
      <c r="H876" s="20">
        <v>4406624.9</v>
      </c>
    </row>
    <row r="877" spans="7:8" ht="15" hidden="1">
      <c r="G877" s="16">
        <f>SUM(G876-G873)</f>
        <v>15.099999999627471</v>
      </c>
      <c r="H877" s="16">
        <f>SUM(H876-H873)</f>
        <v>-5816.299999999814</v>
      </c>
    </row>
    <row r="878" spans="7:8" ht="15">
      <c r="G878" s="16"/>
      <c r="H878" s="16"/>
    </row>
  </sheetData>
  <sheetProtection/>
  <mergeCells count="3">
    <mergeCell ref="A9:A10"/>
    <mergeCell ref="B9:F9"/>
    <mergeCell ref="A7:H7"/>
  </mergeCells>
  <printOptions/>
  <pageMargins left="0.9055118110236221" right="0.31496062992125984" top="0.35433070866141736" bottom="0.1968503937007874" header="0.11811023622047245" footer="0.11811023622047245"/>
  <pageSetup fitToHeight="20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71.00390625" style="45" customWidth="1"/>
    <col min="2" max="2" width="17.00390625" style="23" customWidth="1"/>
    <col min="3" max="3" width="9.140625" style="23" customWidth="1"/>
    <col min="4" max="4" width="7.421875" style="23" customWidth="1"/>
    <col min="5" max="5" width="6.7109375" style="23" customWidth="1"/>
    <col min="6" max="6" width="16.28125" style="49" customWidth="1"/>
    <col min="7" max="7" width="15.8515625" style="47" hidden="1" customWidth="1"/>
    <col min="8" max="8" width="13.57421875" style="47" hidden="1" customWidth="1"/>
    <col min="9" max="9" width="16.28125" style="49" customWidth="1"/>
    <col min="10" max="10" width="12.8515625" style="23" customWidth="1"/>
    <col min="11" max="11" width="9.140625" style="23" customWidth="1"/>
    <col min="12" max="12" width="13.421875" style="23" customWidth="1"/>
    <col min="13" max="16384" width="9.140625" style="23" customWidth="1"/>
  </cols>
  <sheetData>
    <row r="1" spans="4:8" ht="15.75">
      <c r="D1" s="24"/>
      <c r="E1" s="24"/>
      <c r="F1" s="46" t="s">
        <v>800</v>
      </c>
      <c r="H1" s="48"/>
    </row>
    <row r="2" spans="4:8" ht="15.75">
      <c r="D2" s="25"/>
      <c r="E2" s="25"/>
      <c r="F2" s="46" t="s">
        <v>798</v>
      </c>
      <c r="H2" s="48"/>
    </row>
    <row r="3" spans="4:8" ht="15.75">
      <c r="D3" s="25"/>
      <c r="E3" s="25"/>
      <c r="F3" s="46" t="s">
        <v>0</v>
      </c>
      <c r="H3" s="48"/>
    </row>
    <row r="4" spans="4:8" ht="15.75">
      <c r="D4" s="25"/>
      <c r="E4" s="25"/>
      <c r="F4" s="46" t="s">
        <v>1</v>
      </c>
      <c r="H4" s="48"/>
    </row>
    <row r="5" spans="4:8" ht="15.75">
      <c r="D5" s="25"/>
      <c r="E5" s="25"/>
      <c r="F5" s="46" t="s">
        <v>799</v>
      </c>
      <c r="H5" s="48"/>
    </row>
    <row r="8" spans="1:9" ht="54" customHeight="1">
      <c r="A8" s="189" t="s">
        <v>662</v>
      </c>
      <c r="B8" s="189"/>
      <c r="C8" s="189"/>
      <c r="D8" s="189"/>
      <c r="E8" s="189"/>
      <c r="F8" s="189"/>
      <c r="G8" s="190"/>
      <c r="H8" s="190"/>
      <c r="I8" s="190"/>
    </row>
    <row r="9" spans="1:9" ht="15.75">
      <c r="A9" s="50"/>
      <c r="B9" s="22"/>
      <c r="C9" s="22"/>
      <c r="D9" s="22"/>
      <c r="E9" s="22"/>
      <c r="F9" s="51"/>
      <c r="I9" s="49" t="s">
        <v>631</v>
      </c>
    </row>
    <row r="10" spans="1:9" ht="41.25" customHeight="1">
      <c r="A10" s="52" t="s">
        <v>170</v>
      </c>
      <c r="B10" s="27" t="s">
        <v>171</v>
      </c>
      <c r="C10" s="27" t="s">
        <v>172</v>
      </c>
      <c r="D10" s="27" t="s">
        <v>174</v>
      </c>
      <c r="E10" s="27" t="s">
        <v>175</v>
      </c>
      <c r="F10" s="53" t="s">
        <v>632</v>
      </c>
      <c r="G10" s="54"/>
      <c r="H10" s="54"/>
      <c r="I10" s="53" t="s">
        <v>633</v>
      </c>
    </row>
    <row r="11" spans="1:9" s="31" customFormat="1" ht="31.5">
      <c r="A11" s="55" t="s">
        <v>641</v>
      </c>
      <c r="B11" s="56" t="s">
        <v>233</v>
      </c>
      <c r="C11" s="56"/>
      <c r="D11" s="57"/>
      <c r="E11" s="57"/>
      <c r="F11" s="58">
        <f>SUM(F12)</f>
        <v>22335</v>
      </c>
      <c r="G11" s="59">
        <f>SUM(Ведомственная!G788)</f>
        <v>22335</v>
      </c>
      <c r="H11" s="59">
        <f>SUM(Ведомственная!H788)</f>
        <v>22335</v>
      </c>
      <c r="I11" s="58">
        <f>SUM(I12)</f>
        <v>22335</v>
      </c>
    </row>
    <row r="12" spans="1:9" ht="47.25">
      <c r="A12" s="60" t="s">
        <v>476</v>
      </c>
      <c r="B12" s="61" t="s">
        <v>789</v>
      </c>
      <c r="C12" s="62"/>
      <c r="D12" s="62"/>
      <c r="E12" s="62"/>
      <c r="F12" s="63">
        <f>F13</f>
        <v>22335</v>
      </c>
      <c r="G12" s="54"/>
      <c r="H12" s="54"/>
      <c r="I12" s="63">
        <f>I13</f>
        <v>22335</v>
      </c>
    </row>
    <row r="13" spans="1:9" ht="15.75">
      <c r="A13" s="60" t="s">
        <v>41</v>
      </c>
      <c r="B13" s="61" t="s">
        <v>789</v>
      </c>
      <c r="C13" s="62" t="s">
        <v>102</v>
      </c>
      <c r="D13" s="62" t="s">
        <v>30</v>
      </c>
      <c r="E13" s="64" t="s">
        <v>53</v>
      </c>
      <c r="F13" s="63">
        <v>22335</v>
      </c>
      <c r="G13" s="54">
        <f>SUM(Ведомственная!G790)</f>
        <v>22335</v>
      </c>
      <c r="H13" s="54">
        <f>SUM(Ведомственная!H790)</f>
        <v>22335</v>
      </c>
      <c r="I13" s="63">
        <v>22335</v>
      </c>
    </row>
    <row r="14" spans="1:9" s="31" customFormat="1" ht="31.5">
      <c r="A14" s="65" t="s">
        <v>642</v>
      </c>
      <c r="B14" s="66" t="s">
        <v>468</v>
      </c>
      <c r="C14" s="67"/>
      <c r="D14" s="68"/>
      <c r="E14" s="68"/>
      <c r="F14" s="69">
        <f>SUM(F15)</f>
        <v>31687.8</v>
      </c>
      <c r="G14" s="70">
        <f>SUM(Ведомственная!G792)</f>
        <v>31687.8</v>
      </c>
      <c r="H14" s="70">
        <f>SUM(Ведомственная!H792)</f>
        <v>31687.8</v>
      </c>
      <c r="I14" s="69">
        <f>SUM(I15)</f>
        <v>31687.8</v>
      </c>
    </row>
    <row r="15" spans="1:9" ht="78.75">
      <c r="A15" s="60" t="s">
        <v>477</v>
      </c>
      <c r="B15" s="61" t="s">
        <v>790</v>
      </c>
      <c r="C15" s="62"/>
      <c r="D15" s="62"/>
      <c r="E15" s="62"/>
      <c r="F15" s="63">
        <f>F16</f>
        <v>31687.8</v>
      </c>
      <c r="G15" s="54"/>
      <c r="H15" s="54"/>
      <c r="I15" s="63">
        <f>I16</f>
        <v>31687.8</v>
      </c>
    </row>
    <row r="16" spans="1:9" ht="15.75">
      <c r="A16" s="60" t="s">
        <v>41</v>
      </c>
      <c r="B16" s="61" t="s">
        <v>790</v>
      </c>
      <c r="C16" s="62">
        <v>300</v>
      </c>
      <c r="D16" s="62" t="s">
        <v>30</v>
      </c>
      <c r="E16" s="62" t="s">
        <v>12</v>
      </c>
      <c r="F16" s="63">
        <v>31687.8</v>
      </c>
      <c r="G16" s="54">
        <f>SUM(Ведомственная!G794)</f>
        <v>31687.8</v>
      </c>
      <c r="H16" s="54">
        <f>SUM(Ведомственная!H794)</f>
        <v>31687.8</v>
      </c>
      <c r="I16" s="63">
        <v>31687.8</v>
      </c>
    </row>
    <row r="17" spans="1:9" s="31" customFormat="1" ht="31.5" hidden="1">
      <c r="A17" s="55" t="s">
        <v>615</v>
      </c>
      <c r="B17" s="71" t="s">
        <v>509</v>
      </c>
      <c r="C17" s="72"/>
      <c r="D17" s="73"/>
      <c r="E17" s="73"/>
      <c r="F17" s="69">
        <f>F18</f>
        <v>0</v>
      </c>
      <c r="G17" s="70"/>
      <c r="H17" s="70"/>
      <c r="I17" s="69">
        <f>I18</f>
        <v>0</v>
      </c>
    </row>
    <row r="18" spans="1:9" ht="47.25" hidden="1">
      <c r="A18" s="74" t="s">
        <v>465</v>
      </c>
      <c r="B18" s="75" t="s">
        <v>510</v>
      </c>
      <c r="C18" s="64"/>
      <c r="D18" s="62"/>
      <c r="E18" s="62"/>
      <c r="F18" s="76">
        <f>F19</f>
        <v>0</v>
      </c>
      <c r="G18" s="54"/>
      <c r="H18" s="54"/>
      <c r="I18" s="76">
        <f>I19</f>
        <v>0</v>
      </c>
    </row>
    <row r="19" spans="1:9" ht="47.25" hidden="1">
      <c r="A19" s="74" t="s">
        <v>511</v>
      </c>
      <c r="B19" s="75" t="s">
        <v>512</v>
      </c>
      <c r="C19" s="64"/>
      <c r="D19" s="62"/>
      <c r="E19" s="62"/>
      <c r="F19" s="76">
        <f>F20</f>
        <v>0</v>
      </c>
      <c r="G19" s="54"/>
      <c r="H19" s="54"/>
      <c r="I19" s="76">
        <f>I20</f>
        <v>0</v>
      </c>
    </row>
    <row r="20" spans="1:9" ht="31.5" hidden="1">
      <c r="A20" s="77" t="s">
        <v>125</v>
      </c>
      <c r="B20" s="75" t="s">
        <v>512</v>
      </c>
      <c r="C20" s="64" t="s">
        <v>126</v>
      </c>
      <c r="D20" s="62" t="s">
        <v>117</v>
      </c>
      <c r="E20" s="62" t="s">
        <v>33</v>
      </c>
      <c r="F20" s="76"/>
      <c r="G20" s="54" t="e">
        <f>SUM(Ведомственная!#REF!)</f>
        <v>#REF!</v>
      </c>
      <c r="H20" s="54" t="e">
        <f>SUM(Ведомственная!#REF!)</f>
        <v>#REF!</v>
      </c>
      <c r="I20" s="76"/>
    </row>
    <row r="21" spans="1:9" ht="47.25">
      <c r="A21" s="78" t="s">
        <v>532</v>
      </c>
      <c r="B21" s="79" t="s">
        <v>528</v>
      </c>
      <c r="C21" s="73"/>
      <c r="D21" s="73"/>
      <c r="E21" s="73"/>
      <c r="F21" s="58">
        <f>SUM(F28+F31)+F22</f>
        <v>154627</v>
      </c>
      <c r="G21" s="54">
        <f>Ведомственная!G281+Ведомственная!G231+Ведомственная!G222</f>
        <v>154627</v>
      </c>
      <c r="H21" s="54">
        <f>Ведомственная!H281+Ведомственная!H231+Ведомственная!H222</f>
        <v>95401.5</v>
      </c>
      <c r="I21" s="58">
        <f>SUM(I28+I31)+I22</f>
        <v>95401.5</v>
      </c>
    </row>
    <row r="22" spans="1:9" ht="31.5">
      <c r="A22" s="80" t="s">
        <v>317</v>
      </c>
      <c r="B22" s="81" t="s">
        <v>533</v>
      </c>
      <c r="C22" s="62"/>
      <c r="D22" s="62"/>
      <c r="E22" s="62"/>
      <c r="F22" s="63">
        <f>SUM(F23)+F25</f>
        <v>25139.5</v>
      </c>
      <c r="G22" s="54"/>
      <c r="H22" s="54"/>
      <c r="I22" s="63">
        <f>SUM(I23)+I25</f>
        <v>25139.5</v>
      </c>
    </row>
    <row r="23" spans="1:9" ht="15.75">
      <c r="A23" s="82" t="s">
        <v>534</v>
      </c>
      <c r="B23" s="81" t="s">
        <v>689</v>
      </c>
      <c r="C23" s="62"/>
      <c r="D23" s="62"/>
      <c r="E23" s="62"/>
      <c r="F23" s="63">
        <f>SUM(F24)</f>
        <v>17000</v>
      </c>
      <c r="G23" s="54"/>
      <c r="H23" s="54"/>
      <c r="I23" s="63">
        <f>SUM(I24)</f>
        <v>17000</v>
      </c>
    </row>
    <row r="24" spans="1:9" ht="31.5">
      <c r="A24" s="82" t="s">
        <v>316</v>
      </c>
      <c r="B24" s="81" t="s">
        <v>689</v>
      </c>
      <c r="C24" s="62" t="s">
        <v>285</v>
      </c>
      <c r="D24" s="62" t="s">
        <v>180</v>
      </c>
      <c r="E24" s="62" t="s">
        <v>180</v>
      </c>
      <c r="F24" s="63">
        <v>17000</v>
      </c>
      <c r="G24" s="54">
        <f>Ведомственная!G284</f>
        <v>17000</v>
      </c>
      <c r="H24" s="54">
        <f>Ведомственная!H284</f>
        <v>17000</v>
      </c>
      <c r="I24" s="63">
        <v>17000</v>
      </c>
    </row>
    <row r="25" spans="1:9" ht="63">
      <c r="A25" s="82" t="s">
        <v>535</v>
      </c>
      <c r="B25" s="81" t="s">
        <v>688</v>
      </c>
      <c r="C25" s="62"/>
      <c r="D25" s="62"/>
      <c r="E25" s="62"/>
      <c r="F25" s="63">
        <f>SUM(F26)</f>
        <v>8139.5</v>
      </c>
      <c r="G25" s="54"/>
      <c r="H25" s="54"/>
      <c r="I25" s="63">
        <f>SUM(I26)</f>
        <v>8139.5</v>
      </c>
    </row>
    <row r="26" spans="1:9" ht="31.5">
      <c r="A26" s="82" t="s">
        <v>51</v>
      </c>
      <c r="B26" s="81" t="s">
        <v>688</v>
      </c>
      <c r="C26" s="62" t="s">
        <v>94</v>
      </c>
      <c r="D26" s="62" t="s">
        <v>180</v>
      </c>
      <c r="E26" s="62" t="s">
        <v>43</v>
      </c>
      <c r="F26" s="63">
        <v>8139.5</v>
      </c>
      <c r="G26" s="54">
        <f>SUM(Ведомственная!G234)</f>
        <v>8139.5</v>
      </c>
      <c r="H26" s="54">
        <f>SUM(Ведомственная!H234)</f>
        <v>8139.5</v>
      </c>
      <c r="I26" s="63">
        <v>8139.5</v>
      </c>
    </row>
    <row r="27" spans="1:9" ht="31.5">
      <c r="A27" s="83" t="s">
        <v>650</v>
      </c>
      <c r="B27" s="84" t="s">
        <v>529</v>
      </c>
      <c r="C27" s="62"/>
      <c r="D27" s="62"/>
      <c r="E27" s="62"/>
      <c r="F27" s="63">
        <f>SUM(F28)</f>
        <v>129487.5</v>
      </c>
      <c r="G27" s="54"/>
      <c r="H27" s="54"/>
      <c r="I27" s="63">
        <f>SUM(I28)</f>
        <v>70262</v>
      </c>
    </row>
    <row r="28" spans="1:9" ht="31.5">
      <c r="A28" s="60" t="s">
        <v>686</v>
      </c>
      <c r="B28" s="85" t="s">
        <v>685</v>
      </c>
      <c r="C28" s="62"/>
      <c r="D28" s="62"/>
      <c r="E28" s="62"/>
      <c r="F28" s="63">
        <f>SUM(F29)</f>
        <v>129487.5</v>
      </c>
      <c r="G28" s="54"/>
      <c r="H28" s="54"/>
      <c r="I28" s="63">
        <f>SUM(I29)</f>
        <v>70262</v>
      </c>
    </row>
    <row r="29" spans="1:9" ht="47.25">
      <c r="A29" s="77" t="s">
        <v>531</v>
      </c>
      <c r="B29" s="85" t="s">
        <v>687</v>
      </c>
      <c r="C29" s="62"/>
      <c r="D29" s="62"/>
      <c r="E29" s="62"/>
      <c r="F29" s="63">
        <f>SUM(F30)</f>
        <v>129487.5</v>
      </c>
      <c r="G29" s="54"/>
      <c r="H29" s="54"/>
      <c r="I29" s="63">
        <f>SUM(I30)</f>
        <v>70262</v>
      </c>
    </row>
    <row r="30" spans="1:9" ht="31.5">
      <c r="A30" s="60" t="s">
        <v>284</v>
      </c>
      <c r="B30" s="85" t="s">
        <v>687</v>
      </c>
      <c r="C30" s="62" t="s">
        <v>285</v>
      </c>
      <c r="D30" s="62" t="s">
        <v>180</v>
      </c>
      <c r="E30" s="62" t="s">
        <v>33</v>
      </c>
      <c r="F30" s="63">
        <v>129487.5</v>
      </c>
      <c r="G30" s="54">
        <f>SUM(Ведомственная!G226)</f>
        <v>129487.5</v>
      </c>
      <c r="H30" s="54">
        <f>SUM(Ведомственная!H226)</f>
        <v>70262</v>
      </c>
      <c r="I30" s="63">
        <v>70262</v>
      </c>
    </row>
    <row r="31" spans="1:9" ht="31.5" hidden="1">
      <c r="A31" s="60" t="s">
        <v>291</v>
      </c>
      <c r="B31" s="85" t="s">
        <v>536</v>
      </c>
      <c r="C31" s="86"/>
      <c r="D31" s="62"/>
      <c r="E31" s="62"/>
      <c r="F31" s="63">
        <f>SUM(F32)</f>
        <v>0</v>
      </c>
      <c r="G31" s="54"/>
      <c r="H31" s="54"/>
      <c r="I31" s="63">
        <f>SUM(I32)</f>
        <v>0</v>
      </c>
    </row>
    <row r="32" spans="1:9" ht="47.25" hidden="1">
      <c r="A32" s="60" t="s">
        <v>530</v>
      </c>
      <c r="B32" s="85" t="s">
        <v>537</v>
      </c>
      <c r="C32" s="86"/>
      <c r="D32" s="62"/>
      <c r="E32" s="62"/>
      <c r="F32" s="63">
        <f>SUM(F33)</f>
        <v>0</v>
      </c>
      <c r="G32" s="54"/>
      <c r="H32" s="54"/>
      <c r="I32" s="63">
        <f>SUM(I33)</f>
        <v>0</v>
      </c>
    </row>
    <row r="33" spans="1:9" ht="63" hidden="1">
      <c r="A33" s="60" t="s">
        <v>538</v>
      </c>
      <c r="B33" s="85" t="s">
        <v>539</v>
      </c>
      <c r="C33" s="86"/>
      <c r="D33" s="62"/>
      <c r="E33" s="62"/>
      <c r="F33" s="63">
        <f>SUM(F34)</f>
        <v>0</v>
      </c>
      <c r="G33" s="54"/>
      <c r="H33" s="54"/>
      <c r="I33" s="63">
        <f>SUM(I34)</f>
        <v>0</v>
      </c>
    </row>
    <row r="34" spans="1:9" ht="15.75" hidden="1">
      <c r="A34" s="60" t="s">
        <v>41</v>
      </c>
      <c r="B34" s="85" t="s">
        <v>539</v>
      </c>
      <c r="C34" s="84">
        <v>300</v>
      </c>
      <c r="D34" s="62" t="s">
        <v>30</v>
      </c>
      <c r="E34" s="62" t="s">
        <v>53</v>
      </c>
      <c r="F34" s="63"/>
      <c r="G34" s="54"/>
      <c r="H34" s="54"/>
      <c r="I34" s="63"/>
    </row>
    <row r="35" spans="1:9" s="31" customFormat="1" ht="31.5">
      <c r="A35" s="65" t="s">
        <v>586</v>
      </c>
      <c r="B35" s="73" t="s">
        <v>499</v>
      </c>
      <c r="C35" s="73"/>
      <c r="D35" s="73"/>
      <c r="E35" s="73"/>
      <c r="F35" s="69">
        <f>SUM(F36+F45+F49)</f>
        <v>48147.9</v>
      </c>
      <c r="G35" s="70">
        <f>SUM(Ведомственная!G589+Ведомственная!G609)</f>
        <v>48147.9</v>
      </c>
      <c r="H35" s="70">
        <f>SUM(Ведомственная!H589+Ведомственная!H609)</f>
        <v>6481.1</v>
      </c>
      <c r="I35" s="69">
        <f>SUM(I36+I45+I49)</f>
        <v>6481.099999999999</v>
      </c>
    </row>
    <row r="36" spans="1:9" ht="31.5">
      <c r="A36" s="60" t="s">
        <v>493</v>
      </c>
      <c r="B36" s="62" t="s">
        <v>494</v>
      </c>
      <c r="C36" s="62"/>
      <c r="D36" s="62"/>
      <c r="E36" s="62"/>
      <c r="F36" s="76">
        <f>SUM(F37+F42)</f>
        <v>45251.5</v>
      </c>
      <c r="G36" s="54"/>
      <c r="H36" s="54"/>
      <c r="I36" s="76">
        <f>SUM(I37+I42)</f>
        <v>3584.7</v>
      </c>
    </row>
    <row r="37" spans="1:9" ht="31.5">
      <c r="A37" s="77" t="s">
        <v>495</v>
      </c>
      <c r="B37" s="64" t="s">
        <v>733</v>
      </c>
      <c r="C37" s="64"/>
      <c r="D37" s="62"/>
      <c r="E37" s="62"/>
      <c r="F37" s="76">
        <f>SUM(F38+F40)</f>
        <v>3584.7</v>
      </c>
      <c r="G37" s="54"/>
      <c r="H37" s="54"/>
      <c r="I37" s="76">
        <f>I40+I43+I38</f>
        <v>3584.7</v>
      </c>
    </row>
    <row r="38" spans="1:9" ht="47.25">
      <c r="A38" s="60" t="s">
        <v>585</v>
      </c>
      <c r="B38" s="64" t="s">
        <v>749</v>
      </c>
      <c r="C38" s="64"/>
      <c r="D38" s="62"/>
      <c r="E38" s="62"/>
      <c r="F38" s="76">
        <f>F39</f>
        <v>2000</v>
      </c>
      <c r="G38" s="54"/>
      <c r="H38" s="54"/>
      <c r="I38" s="76">
        <f>I39</f>
        <v>2000</v>
      </c>
    </row>
    <row r="39" spans="1:9" ht="31.5">
      <c r="A39" s="77" t="s">
        <v>51</v>
      </c>
      <c r="B39" s="64" t="s">
        <v>749</v>
      </c>
      <c r="C39" s="64" t="s">
        <v>94</v>
      </c>
      <c r="D39" s="62" t="s">
        <v>181</v>
      </c>
      <c r="E39" s="62" t="s">
        <v>53</v>
      </c>
      <c r="F39" s="76">
        <v>2000</v>
      </c>
      <c r="G39" s="54">
        <f>SUM(Ведомственная!G613)</f>
        <v>2000</v>
      </c>
      <c r="H39" s="54">
        <f>SUM(Ведомственная!H613)</f>
        <v>2000</v>
      </c>
      <c r="I39" s="76">
        <v>2000</v>
      </c>
    </row>
    <row r="40" spans="1:9" ht="78.75">
      <c r="A40" s="60" t="s">
        <v>729</v>
      </c>
      <c r="B40" s="64" t="s">
        <v>735</v>
      </c>
      <c r="C40" s="64"/>
      <c r="D40" s="62"/>
      <c r="E40" s="62"/>
      <c r="F40" s="76">
        <f>F41</f>
        <v>1584.7</v>
      </c>
      <c r="G40" s="54"/>
      <c r="H40" s="54"/>
      <c r="I40" s="76">
        <f>I41</f>
        <v>1584.7</v>
      </c>
    </row>
    <row r="41" spans="1:9" ht="31.5">
      <c r="A41" s="77" t="s">
        <v>259</v>
      </c>
      <c r="B41" s="64" t="s">
        <v>735</v>
      </c>
      <c r="C41" s="64" t="s">
        <v>126</v>
      </c>
      <c r="D41" s="62" t="s">
        <v>181</v>
      </c>
      <c r="E41" s="62" t="s">
        <v>43</v>
      </c>
      <c r="F41" s="76">
        <v>1584.7</v>
      </c>
      <c r="G41" s="54">
        <f>SUM(Ведомственная!G593)</f>
        <v>1584.7</v>
      </c>
      <c r="H41" s="54">
        <f>SUM(Ведомственная!H593)</f>
        <v>1584.7</v>
      </c>
      <c r="I41" s="76">
        <v>1584.7</v>
      </c>
    </row>
    <row r="42" spans="1:9" ht="15.75">
      <c r="A42" s="60" t="s">
        <v>736</v>
      </c>
      <c r="B42" s="62" t="s">
        <v>737</v>
      </c>
      <c r="C42" s="64"/>
      <c r="D42" s="62"/>
      <c r="E42" s="62"/>
      <c r="F42" s="76">
        <f>SUM(F43)</f>
        <v>41666.8</v>
      </c>
      <c r="G42" s="54"/>
      <c r="H42" s="54"/>
      <c r="I42" s="76"/>
    </row>
    <row r="43" spans="1:9" ht="31.5">
      <c r="A43" s="60" t="s">
        <v>583</v>
      </c>
      <c r="B43" s="62" t="s">
        <v>738</v>
      </c>
      <c r="C43" s="64"/>
      <c r="D43" s="62"/>
      <c r="E43" s="62"/>
      <c r="F43" s="76">
        <f>F44</f>
        <v>41666.8</v>
      </c>
      <c r="G43" s="54"/>
      <c r="H43" s="54"/>
      <c r="I43" s="76">
        <f>I44</f>
        <v>0</v>
      </c>
    </row>
    <row r="44" spans="1:9" ht="31.5">
      <c r="A44" s="77" t="s">
        <v>51</v>
      </c>
      <c r="B44" s="62" t="s">
        <v>738</v>
      </c>
      <c r="C44" s="64" t="s">
        <v>126</v>
      </c>
      <c r="D44" s="62" t="s">
        <v>181</v>
      </c>
      <c r="E44" s="62" t="s">
        <v>43</v>
      </c>
      <c r="F44" s="76">
        <f>0+41666.8</f>
        <v>41666.8</v>
      </c>
      <c r="G44" s="54">
        <f>SUM(Ведомственная!G596)</f>
        <v>41666.8</v>
      </c>
      <c r="H44" s="54">
        <f>SUM(Ведомственная!H596)</f>
        <v>0</v>
      </c>
      <c r="I44" s="76"/>
    </row>
    <row r="45" spans="1:9" ht="15.75">
      <c r="A45" s="77" t="s">
        <v>496</v>
      </c>
      <c r="B45" s="64" t="s">
        <v>497</v>
      </c>
      <c r="C45" s="64"/>
      <c r="D45" s="62"/>
      <c r="E45" s="62"/>
      <c r="F45" s="76">
        <f>SUM(F46)</f>
        <v>880.4</v>
      </c>
      <c r="G45" s="54"/>
      <c r="H45" s="54"/>
      <c r="I45" s="76">
        <f>SUM(I46)</f>
        <v>880.4</v>
      </c>
    </row>
    <row r="46" spans="1:9" ht="31.5">
      <c r="A46" s="77" t="s">
        <v>495</v>
      </c>
      <c r="B46" s="64" t="s">
        <v>739</v>
      </c>
      <c r="C46" s="64"/>
      <c r="D46" s="62"/>
      <c r="E46" s="62"/>
      <c r="F46" s="76">
        <f>+F47</f>
        <v>880.4</v>
      </c>
      <c r="G46" s="54"/>
      <c r="H46" s="54"/>
      <c r="I46" s="76">
        <f>+I47</f>
        <v>880.4</v>
      </c>
    </row>
    <row r="47" spans="1:9" ht="47.25">
      <c r="A47" s="77" t="s">
        <v>584</v>
      </c>
      <c r="B47" s="64" t="s">
        <v>741</v>
      </c>
      <c r="C47" s="64"/>
      <c r="D47" s="62"/>
      <c r="E47" s="62"/>
      <c r="F47" s="76">
        <f>+F48</f>
        <v>880.4</v>
      </c>
      <c r="G47" s="54"/>
      <c r="H47" s="54"/>
      <c r="I47" s="76">
        <f>+I48</f>
        <v>880.4</v>
      </c>
    </row>
    <row r="48" spans="1:9" ht="31.5">
      <c r="A48" s="77" t="s">
        <v>259</v>
      </c>
      <c r="B48" s="64" t="s">
        <v>741</v>
      </c>
      <c r="C48" s="64" t="s">
        <v>126</v>
      </c>
      <c r="D48" s="62" t="s">
        <v>181</v>
      </c>
      <c r="E48" s="62" t="s">
        <v>43</v>
      </c>
      <c r="F48" s="76">
        <v>880.4</v>
      </c>
      <c r="G48" s="54">
        <f>SUM(Ведомственная!G600)</f>
        <v>880.4</v>
      </c>
      <c r="H48" s="54">
        <f>SUM(Ведомственная!H600)</f>
        <v>880.4</v>
      </c>
      <c r="I48" s="76">
        <v>880.4</v>
      </c>
    </row>
    <row r="49" spans="1:9" ht="15.75">
      <c r="A49" s="77" t="s">
        <v>652</v>
      </c>
      <c r="B49" s="64" t="s">
        <v>498</v>
      </c>
      <c r="C49" s="64"/>
      <c r="D49" s="62"/>
      <c r="E49" s="62"/>
      <c r="F49" s="76">
        <f>SUM(F50)</f>
        <v>2016</v>
      </c>
      <c r="G49" s="54"/>
      <c r="H49" s="54"/>
      <c r="I49" s="76">
        <f>SUM(I50)</f>
        <v>2016</v>
      </c>
    </row>
    <row r="50" spans="1:9" ht="31.5">
      <c r="A50" s="77" t="s">
        <v>495</v>
      </c>
      <c r="B50" s="64" t="s">
        <v>745</v>
      </c>
      <c r="C50" s="64"/>
      <c r="D50" s="62"/>
      <c r="E50" s="62"/>
      <c r="F50" s="76">
        <f>SUM(F51)</f>
        <v>2016</v>
      </c>
      <c r="G50" s="54"/>
      <c r="H50" s="54"/>
      <c r="I50" s="76">
        <f>SUM(I51)</f>
        <v>2016</v>
      </c>
    </row>
    <row r="51" spans="1:9" ht="31.5">
      <c r="A51" s="77" t="s">
        <v>500</v>
      </c>
      <c r="B51" s="64" t="s">
        <v>746</v>
      </c>
      <c r="C51" s="64"/>
      <c r="D51" s="62"/>
      <c r="E51" s="62"/>
      <c r="F51" s="76">
        <f>SUM(F52)</f>
        <v>2016</v>
      </c>
      <c r="G51" s="54"/>
      <c r="H51" s="54"/>
      <c r="I51" s="76">
        <f>SUM(I52)</f>
        <v>2016</v>
      </c>
    </row>
    <row r="52" spans="1:9" ht="31.5">
      <c r="A52" s="77" t="s">
        <v>71</v>
      </c>
      <c r="B52" s="64" t="s">
        <v>746</v>
      </c>
      <c r="C52" s="64" t="s">
        <v>126</v>
      </c>
      <c r="D52" s="62" t="s">
        <v>181</v>
      </c>
      <c r="E52" s="62" t="s">
        <v>53</v>
      </c>
      <c r="F52" s="76">
        <v>2016</v>
      </c>
      <c r="G52" s="54">
        <f>SUM(Ведомственная!G617)</f>
        <v>2016</v>
      </c>
      <c r="H52" s="54">
        <f>SUM(Ведомственная!H617)</f>
        <v>2016</v>
      </c>
      <c r="I52" s="76">
        <v>2016</v>
      </c>
    </row>
    <row r="53" spans="1:9" s="31" customFormat="1" ht="30.75" customHeight="1">
      <c r="A53" s="55" t="s">
        <v>565</v>
      </c>
      <c r="B53" s="57" t="s">
        <v>428</v>
      </c>
      <c r="C53" s="57"/>
      <c r="D53" s="57"/>
      <c r="E53" s="57"/>
      <c r="F53" s="58">
        <f>SUM(F54)+F135+F81</f>
        <v>1111907.8</v>
      </c>
      <c r="G53" s="70">
        <f>SUM(Ведомственная!G414+Ведомственная!G432+Ведомственная!G521+Ведомственная!G547+Ведомственная!G867)+Ведомственная!G785</f>
        <v>1111907.7999999998</v>
      </c>
      <c r="H53" s="70">
        <f>SUM(Ведомственная!H414+Ведомственная!H432+Ведомственная!H521+Ведомственная!H547+Ведомственная!H867)+Ведомственная!H785</f>
        <v>1128979.6999999997</v>
      </c>
      <c r="I53" s="58">
        <f>SUM(I54)+I135+I81</f>
        <v>1128979.7</v>
      </c>
    </row>
    <row r="54" spans="1:9" ht="15.75">
      <c r="A54" s="77" t="s">
        <v>483</v>
      </c>
      <c r="B54" s="87" t="s">
        <v>429</v>
      </c>
      <c r="C54" s="87"/>
      <c r="D54" s="87"/>
      <c r="E54" s="87"/>
      <c r="F54" s="63">
        <f>SUM(F55+F60+F63+F66+F69+F72+F78)</f>
        <v>310115.80000000005</v>
      </c>
      <c r="G54" s="88">
        <f>G53-F53</f>
        <v>0</v>
      </c>
      <c r="H54" s="88">
        <f>SUM(H53-I53)</f>
        <v>-2.3283064365386963E-10</v>
      </c>
      <c r="I54" s="63">
        <f>SUM(I55+I60+I63+I66+I69+I72+I78)</f>
        <v>317286.69999999995</v>
      </c>
    </row>
    <row r="55" spans="1:9" ht="47.25">
      <c r="A55" s="77" t="s">
        <v>458</v>
      </c>
      <c r="B55" s="84" t="s">
        <v>716</v>
      </c>
      <c r="C55" s="84"/>
      <c r="D55" s="87"/>
      <c r="E55" s="87"/>
      <c r="F55" s="63">
        <f>SUM(F56:F59)</f>
        <v>71511.00000000001</v>
      </c>
      <c r="G55" s="54"/>
      <c r="H55" s="54"/>
      <c r="I55" s="63">
        <f>SUM(I56:I59)</f>
        <v>72328.4</v>
      </c>
    </row>
    <row r="56" spans="1:9" ht="63">
      <c r="A56" s="77" t="s">
        <v>50</v>
      </c>
      <c r="B56" s="84" t="s">
        <v>716</v>
      </c>
      <c r="C56" s="84">
        <v>100</v>
      </c>
      <c r="D56" s="87" t="s">
        <v>30</v>
      </c>
      <c r="E56" s="87" t="s">
        <v>12</v>
      </c>
      <c r="F56" s="63">
        <v>51133.7</v>
      </c>
      <c r="G56" s="89">
        <f>SUM(Ведомственная!G524)</f>
        <v>51133.7</v>
      </c>
      <c r="H56" s="89">
        <f>SUM(Ведомственная!H524)</f>
        <v>51133.7</v>
      </c>
      <c r="I56" s="63">
        <v>51133.7</v>
      </c>
    </row>
    <row r="57" spans="1:9" ht="31.5">
      <c r="A57" s="77" t="s">
        <v>51</v>
      </c>
      <c r="B57" s="84" t="s">
        <v>716</v>
      </c>
      <c r="C57" s="84">
        <v>200</v>
      </c>
      <c r="D57" s="87" t="s">
        <v>30</v>
      </c>
      <c r="E57" s="87" t="s">
        <v>12</v>
      </c>
      <c r="F57" s="63">
        <v>19297.4</v>
      </c>
      <c r="G57" s="89">
        <f>SUM(Ведомственная!G525)</f>
        <v>19297.4</v>
      </c>
      <c r="H57" s="89">
        <f>SUM(Ведомственная!H525)</f>
        <v>20108</v>
      </c>
      <c r="I57" s="63">
        <v>20108</v>
      </c>
    </row>
    <row r="58" spans="1:9" ht="15.75">
      <c r="A58" s="77" t="s">
        <v>41</v>
      </c>
      <c r="B58" s="84" t="s">
        <v>716</v>
      </c>
      <c r="C58" s="84">
        <v>300</v>
      </c>
      <c r="D58" s="87" t="s">
        <v>30</v>
      </c>
      <c r="E58" s="87" t="s">
        <v>12</v>
      </c>
      <c r="F58" s="63">
        <v>250.1</v>
      </c>
      <c r="G58" s="89">
        <f>SUM(Ведомственная!G526)</f>
        <v>250.1</v>
      </c>
      <c r="H58" s="89">
        <f>SUM(Ведомственная!H526)</f>
        <v>256.9</v>
      </c>
      <c r="I58" s="63">
        <v>256.9</v>
      </c>
    </row>
    <row r="59" spans="1:9" ht="17.25" customHeight="1">
      <c r="A59" s="77" t="s">
        <v>21</v>
      </c>
      <c r="B59" s="84" t="s">
        <v>716</v>
      </c>
      <c r="C59" s="84">
        <v>800</v>
      </c>
      <c r="D59" s="87" t="s">
        <v>30</v>
      </c>
      <c r="E59" s="87" t="s">
        <v>12</v>
      </c>
      <c r="F59" s="63">
        <v>829.8</v>
      </c>
      <c r="G59" s="89">
        <f>SUM(Ведомственная!G527)</f>
        <v>829.8</v>
      </c>
      <c r="H59" s="89">
        <f>SUM(Ведомственная!H527)</f>
        <v>829.8</v>
      </c>
      <c r="I59" s="63">
        <v>829.8</v>
      </c>
    </row>
    <row r="60" spans="1:9" ht="31.5">
      <c r="A60" s="77" t="s">
        <v>463</v>
      </c>
      <c r="B60" s="84" t="s">
        <v>723</v>
      </c>
      <c r="C60" s="84"/>
      <c r="D60" s="87"/>
      <c r="E60" s="87"/>
      <c r="F60" s="63">
        <f>F61+F62</f>
        <v>5874.4</v>
      </c>
      <c r="G60" s="54"/>
      <c r="H60" s="54"/>
      <c r="I60" s="63">
        <f>I61+I62</f>
        <v>5874.4</v>
      </c>
    </row>
    <row r="61" spans="1:9" ht="63">
      <c r="A61" s="77" t="s">
        <v>50</v>
      </c>
      <c r="B61" s="84" t="s">
        <v>723</v>
      </c>
      <c r="C61" s="84">
        <v>100</v>
      </c>
      <c r="D61" s="87" t="s">
        <v>30</v>
      </c>
      <c r="E61" s="87" t="s">
        <v>77</v>
      </c>
      <c r="F61" s="63">
        <v>5295</v>
      </c>
      <c r="G61" s="54">
        <f>SUM(Ведомственная!G550)</f>
        <v>5295</v>
      </c>
      <c r="H61" s="54">
        <f>SUM(Ведомственная!H550)</f>
        <v>5295</v>
      </c>
      <c r="I61" s="63">
        <v>5295</v>
      </c>
    </row>
    <row r="62" spans="1:9" ht="31.5">
      <c r="A62" s="77" t="s">
        <v>51</v>
      </c>
      <c r="B62" s="84" t="s">
        <v>723</v>
      </c>
      <c r="C62" s="84">
        <v>200</v>
      </c>
      <c r="D62" s="87" t="s">
        <v>30</v>
      </c>
      <c r="E62" s="87" t="s">
        <v>77</v>
      </c>
      <c r="F62" s="63">
        <v>579.4</v>
      </c>
      <c r="G62" s="54">
        <f>SUM(Ведомственная!G551)</f>
        <v>579.4</v>
      </c>
      <c r="H62" s="54">
        <f>SUM(Ведомственная!H551)</f>
        <v>579.4</v>
      </c>
      <c r="I62" s="63">
        <v>579.4</v>
      </c>
    </row>
    <row r="63" spans="1:9" ht="94.5">
      <c r="A63" s="77" t="s">
        <v>461</v>
      </c>
      <c r="B63" s="84" t="s">
        <v>717</v>
      </c>
      <c r="C63" s="84"/>
      <c r="D63" s="87"/>
      <c r="E63" s="87"/>
      <c r="F63" s="63">
        <f>F64+F65</f>
        <v>59572.5</v>
      </c>
      <c r="G63" s="54"/>
      <c r="H63" s="54"/>
      <c r="I63" s="63">
        <f>I64+I65</f>
        <v>59717.3</v>
      </c>
    </row>
    <row r="64" spans="1:9" ht="31.5">
      <c r="A64" s="77" t="s">
        <v>51</v>
      </c>
      <c r="B64" s="84" t="s">
        <v>717</v>
      </c>
      <c r="C64" s="84">
        <v>200</v>
      </c>
      <c r="D64" s="87" t="s">
        <v>30</v>
      </c>
      <c r="E64" s="87" t="s">
        <v>12</v>
      </c>
      <c r="F64" s="63">
        <v>880.2</v>
      </c>
      <c r="G64" s="54">
        <f>SUM(Ведомственная!G529)</f>
        <v>880.2</v>
      </c>
      <c r="H64" s="54">
        <f>SUM(Ведомственная!H529)</f>
        <v>882.4</v>
      </c>
      <c r="I64" s="63">
        <v>882.4</v>
      </c>
    </row>
    <row r="65" spans="1:9" ht="15.75">
      <c r="A65" s="77" t="s">
        <v>41</v>
      </c>
      <c r="B65" s="84" t="s">
        <v>717</v>
      </c>
      <c r="C65" s="84">
        <v>300</v>
      </c>
      <c r="D65" s="87" t="s">
        <v>30</v>
      </c>
      <c r="E65" s="87" t="s">
        <v>12</v>
      </c>
      <c r="F65" s="63">
        <v>58692.3</v>
      </c>
      <c r="G65" s="54">
        <f>SUM(Ведомственная!G530)</f>
        <v>58692.3</v>
      </c>
      <c r="H65" s="54">
        <f>SUM(Ведомственная!H530)</f>
        <v>58834.9</v>
      </c>
      <c r="I65" s="63">
        <v>58834.9</v>
      </c>
    </row>
    <row r="66" spans="1:9" ht="31.5">
      <c r="A66" s="77" t="s">
        <v>459</v>
      </c>
      <c r="B66" s="84" t="s">
        <v>718</v>
      </c>
      <c r="C66" s="84"/>
      <c r="D66" s="87"/>
      <c r="E66" s="87"/>
      <c r="F66" s="63">
        <f>F67+F68</f>
        <v>60133.3</v>
      </c>
      <c r="G66" s="54"/>
      <c r="H66" s="54"/>
      <c r="I66" s="63">
        <f>I67+I68</f>
        <v>62468.799999999996</v>
      </c>
    </row>
    <row r="67" spans="1:9" ht="31.5">
      <c r="A67" s="77" t="s">
        <v>51</v>
      </c>
      <c r="B67" s="84" t="s">
        <v>718</v>
      </c>
      <c r="C67" s="84">
        <v>200</v>
      </c>
      <c r="D67" s="87" t="s">
        <v>30</v>
      </c>
      <c r="E67" s="87" t="s">
        <v>12</v>
      </c>
      <c r="F67" s="63">
        <v>893.5</v>
      </c>
      <c r="G67" s="54">
        <f>SUM(Ведомственная!G532)</f>
        <v>893.5</v>
      </c>
      <c r="H67" s="54">
        <f>SUM(Ведомственная!H532)</f>
        <v>926.2</v>
      </c>
      <c r="I67" s="63">
        <v>926.2</v>
      </c>
    </row>
    <row r="68" spans="1:9" ht="15.75">
      <c r="A68" s="77" t="s">
        <v>41</v>
      </c>
      <c r="B68" s="84" t="s">
        <v>718</v>
      </c>
      <c r="C68" s="84">
        <v>300</v>
      </c>
      <c r="D68" s="87" t="s">
        <v>30</v>
      </c>
      <c r="E68" s="87" t="s">
        <v>12</v>
      </c>
      <c r="F68" s="63">
        <v>59239.8</v>
      </c>
      <c r="G68" s="54">
        <f>SUM(Ведомственная!G533)</f>
        <v>59239.8</v>
      </c>
      <c r="H68" s="54">
        <f>SUM(Ведомственная!H533)</f>
        <v>61542.6</v>
      </c>
      <c r="I68" s="63">
        <v>61542.6</v>
      </c>
    </row>
    <row r="69" spans="1:9" ht="63">
      <c r="A69" s="77" t="s">
        <v>462</v>
      </c>
      <c r="B69" s="84" t="s">
        <v>719</v>
      </c>
      <c r="C69" s="84"/>
      <c r="D69" s="87"/>
      <c r="E69" s="87"/>
      <c r="F69" s="63">
        <f>F70+F71</f>
        <v>18710.100000000002</v>
      </c>
      <c r="G69" s="54"/>
      <c r="H69" s="54"/>
      <c r="I69" s="63">
        <f>I70+I71</f>
        <v>19458.5</v>
      </c>
    </row>
    <row r="70" spans="1:9" ht="31.5">
      <c r="A70" s="77" t="s">
        <v>51</v>
      </c>
      <c r="B70" s="84" t="s">
        <v>719</v>
      </c>
      <c r="C70" s="84">
        <v>200</v>
      </c>
      <c r="D70" s="87" t="s">
        <v>30</v>
      </c>
      <c r="E70" s="87" t="s">
        <v>12</v>
      </c>
      <c r="F70" s="63">
        <v>278.4</v>
      </c>
      <c r="G70" s="54">
        <f>SUM(Ведомственная!G535)</f>
        <v>278.4</v>
      </c>
      <c r="H70" s="54">
        <f>SUM(Ведомственная!H535)</f>
        <v>289.6</v>
      </c>
      <c r="I70" s="63">
        <v>289.6</v>
      </c>
    </row>
    <row r="71" spans="1:9" ht="15.75">
      <c r="A71" s="77" t="s">
        <v>41</v>
      </c>
      <c r="B71" s="84" t="s">
        <v>719</v>
      </c>
      <c r="C71" s="84">
        <v>300</v>
      </c>
      <c r="D71" s="87" t="s">
        <v>30</v>
      </c>
      <c r="E71" s="87" t="s">
        <v>12</v>
      </c>
      <c r="F71" s="63">
        <v>18431.7</v>
      </c>
      <c r="G71" s="54">
        <f>SUM(Ведомственная!G536)</f>
        <v>18431.7</v>
      </c>
      <c r="H71" s="54">
        <f>SUM(Ведомственная!H536)</f>
        <v>19168.9</v>
      </c>
      <c r="I71" s="63">
        <v>19168.9</v>
      </c>
    </row>
    <row r="72" spans="1:9" ht="31.5">
      <c r="A72" s="77" t="s">
        <v>722</v>
      </c>
      <c r="B72" s="84" t="s">
        <v>721</v>
      </c>
      <c r="C72" s="84"/>
      <c r="D72" s="87"/>
      <c r="E72" s="87"/>
      <c r="F72" s="63">
        <f>F74+F75</f>
        <v>5901.6</v>
      </c>
      <c r="G72" s="54"/>
      <c r="H72" s="54"/>
      <c r="I72" s="63">
        <f>I74+I75</f>
        <v>5901.6</v>
      </c>
    </row>
    <row r="73" spans="1:9" ht="47.25">
      <c r="A73" s="77" t="s">
        <v>460</v>
      </c>
      <c r="B73" s="84" t="s">
        <v>720</v>
      </c>
      <c r="C73" s="84"/>
      <c r="D73" s="87"/>
      <c r="E73" s="87"/>
      <c r="F73" s="63">
        <f>F75+F76</f>
        <v>5814</v>
      </c>
      <c r="G73" s="54"/>
      <c r="H73" s="54"/>
      <c r="I73" s="63"/>
    </row>
    <row r="74" spans="1:9" ht="31.5">
      <c r="A74" s="77" t="s">
        <v>51</v>
      </c>
      <c r="B74" s="84" t="s">
        <v>720</v>
      </c>
      <c r="C74" s="84">
        <v>200</v>
      </c>
      <c r="D74" s="87" t="s">
        <v>30</v>
      </c>
      <c r="E74" s="87" t="s">
        <v>12</v>
      </c>
      <c r="F74" s="90">
        <v>87.6</v>
      </c>
      <c r="G74" s="91">
        <f>SUM(Ведомственная!G539)</f>
        <v>87.6</v>
      </c>
      <c r="H74" s="91">
        <f>SUM(Ведомственная!H539)</f>
        <v>87.6</v>
      </c>
      <c r="I74" s="90">
        <v>87.6</v>
      </c>
    </row>
    <row r="75" spans="1:9" ht="15.75">
      <c r="A75" s="77" t="s">
        <v>41</v>
      </c>
      <c r="B75" s="84" t="s">
        <v>720</v>
      </c>
      <c r="C75" s="84">
        <v>300</v>
      </c>
      <c r="D75" s="87" t="s">
        <v>30</v>
      </c>
      <c r="E75" s="87" t="s">
        <v>12</v>
      </c>
      <c r="F75" s="63">
        <v>5814</v>
      </c>
      <c r="G75" s="54">
        <f>SUM(Ведомственная!G540)</f>
        <v>5814</v>
      </c>
      <c r="H75" s="54">
        <f>SUM(Ведомственная!H540)</f>
        <v>5814</v>
      </c>
      <c r="I75" s="63">
        <v>5814</v>
      </c>
    </row>
    <row r="76" spans="1:9" ht="31.5" hidden="1">
      <c r="A76" s="77" t="s">
        <v>426</v>
      </c>
      <c r="B76" s="87" t="s">
        <v>431</v>
      </c>
      <c r="C76" s="87"/>
      <c r="D76" s="87"/>
      <c r="E76" s="87"/>
      <c r="F76" s="63">
        <f>SUM(F77)</f>
        <v>0</v>
      </c>
      <c r="G76" s="54"/>
      <c r="H76" s="54"/>
      <c r="I76" s="63">
        <f>SUM(I77)</f>
        <v>0</v>
      </c>
    </row>
    <row r="77" spans="1:9" ht="31.5" hidden="1">
      <c r="A77" s="77" t="s">
        <v>284</v>
      </c>
      <c r="B77" s="87" t="s">
        <v>431</v>
      </c>
      <c r="C77" s="87" t="s">
        <v>285</v>
      </c>
      <c r="D77" s="87" t="s">
        <v>30</v>
      </c>
      <c r="E77" s="87" t="s">
        <v>12</v>
      </c>
      <c r="F77" s="63"/>
      <c r="G77" s="54">
        <f>SUM(Ведомственная!G330)</f>
        <v>0</v>
      </c>
      <c r="H77" s="54">
        <f>SUM(Ведомственная!H330)</f>
        <v>0</v>
      </c>
      <c r="I77" s="63"/>
    </row>
    <row r="78" spans="1:9" ht="126">
      <c r="A78" s="77" t="s">
        <v>441</v>
      </c>
      <c r="B78" s="87" t="s">
        <v>699</v>
      </c>
      <c r="C78" s="84"/>
      <c r="D78" s="87"/>
      <c r="E78" s="87"/>
      <c r="F78" s="63">
        <f>SUM(F79:F80)</f>
        <v>88412.90000000001</v>
      </c>
      <c r="G78" s="54"/>
      <c r="H78" s="54"/>
      <c r="I78" s="63">
        <f>SUM(I79:I80)</f>
        <v>91537.7</v>
      </c>
    </row>
    <row r="79" spans="1:9" ht="31.5">
      <c r="A79" s="77" t="s">
        <v>51</v>
      </c>
      <c r="B79" s="87" t="s">
        <v>699</v>
      </c>
      <c r="C79" s="84">
        <v>200</v>
      </c>
      <c r="D79" s="87" t="s">
        <v>30</v>
      </c>
      <c r="E79" s="87" t="s">
        <v>53</v>
      </c>
      <c r="F79" s="63">
        <v>41.6</v>
      </c>
      <c r="G79" s="89">
        <f>SUM(Ведомственная!G435)</f>
        <v>41.6</v>
      </c>
      <c r="H79" s="89">
        <f>SUM(Ведомственная!H435)</f>
        <v>48.8</v>
      </c>
      <c r="I79" s="63">
        <v>48.8</v>
      </c>
    </row>
    <row r="80" spans="1:9" ht="15.75">
      <c r="A80" s="77" t="s">
        <v>41</v>
      </c>
      <c r="B80" s="87" t="s">
        <v>699</v>
      </c>
      <c r="C80" s="84">
        <v>300</v>
      </c>
      <c r="D80" s="87" t="s">
        <v>30</v>
      </c>
      <c r="E80" s="87" t="s">
        <v>53</v>
      </c>
      <c r="F80" s="63">
        <v>88371.3</v>
      </c>
      <c r="G80" s="89">
        <f>SUM(Ведомственная!G436)</f>
        <v>88371.3</v>
      </c>
      <c r="H80" s="89">
        <f>SUM(Ведомственная!H436)</f>
        <v>91488.9</v>
      </c>
      <c r="I80" s="63">
        <v>91488.9</v>
      </c>
    </row>
    <row r="81" spans="1:9" ht="31.5">
      <c r="A81" s="77" t="s">
        <v>442</v>
      </c>
      <c r="B81" s="92" t="s">
        <v>443</v>
      </c>
      <c r="C81" s="85"/>
      <c r="D81" s="92"/>
      <c r="E81" s="92"/>
      <c r="F81" s="63">
        <f>SUM(F132+F82+F85+F88+F91+F94+F97+F100+F103+F106+F110+F113+F116+F119+F122+F125+F128)</f>
        <v>706006</v>
      </c>
      <c r="G81" s="63"/>
      <c r="H81" s="63"/>
      <c r="I81" s="63">
        <f>SUM(I132+I82+I85+I88+I91+I94+I97+I100+I103+I106+I110+I113+I116+I119+I122+I125+I128)</f>
        <v>715526.7</v>
      </c>
    </row>
    <row r="82" spans="1:9" ht="47.25">
      <c r="A82" s="77" t="s">
        <v>793</v>
      </c>
      <c r="B82" s="87" t="s">
        <v>700</v>
      </c>
      <c r="C82" s="84"/>
      <c r="D82" s="87"/>
      <c r="E82" s="87"/>
      <c r="F82" s="63">
        <f>F83+F84</f>
        <v>197586.59999999998</v>
      </c>
      <c r="G82" s="54"/>
      <c r="H82" s="54"/>
      <c r="I82" s="63">
        <f>I83+I84</f>
        <v>205490.1</v>
      </c>
    </row>
    <row r="83" spans="1:9" ht="31.5">
      <c r="A83" s="77" t="s">
        <v>51</v>
      </c>
      <c r="B83" s="87" t="s">
        <v>700</v>
      </c>
      <c r="C83" s="84">
        <v>200</v>
      </c>
      <c r="D83" s="87" t="s">
        <v>30</v>
      </c>
      <c r="E83" s="87" t="s">
        <v>53</v>
      </c>
      <c r="F83" s="63">
        <v>3166.8</v>
      </c>
      <c r="G83" s="54">
        <f>SUM(Ведомственная!G439)</f>
        <v>3166.8</v>
      </c>
      <c r="H83" s="54">
        <f>SUM(Ведомственная!H439)</f>
        <v>3293.5</v>
      </c>
      <c r="I83" s="63">
        <v>3293.5</v>
      </c>
    </row>
    <row r="84" spans="1:9" ht="15.75">
      <c r="A84" s="77" t="s">
        <v>41</v>
      </c>
      <c r="B84" s="87" t="s">
        <v>700</v>
      </c>
      <c r="C84" s="84">
        <v>300</v>
      </c>
      <c r="D84" s="87" t="s">
        <v>30</v>
      </c>
      <c r="E84" s="87" t="s">
        <v>53</v>
      </c>
      <c r="F84" s="63">
        <v>194419.8</v>
      </c>
      <c r="G84" s="54">
        <f>SUM(Ведомственная!G440)</f>
        <v>194419.8</v>
      </c>
      <c r="H84" s="54">
        <f>SUM(Ведомственная!H440)</f>
        <v>202196.6</v>
      </c>
      <c r="I84" s="63">
        <v>202196.6</v>
      </c>
    </row>
    <row r="85" spans="1:9" ht="47.25">
      <c r="A85" s="77" t="s">
        <v>444</v>
      </c>
      <c r="B85" s="87" t="s">
        <v>701</v>
      </c>
      <c r="C85" s="87"/>
      <c r="D85" s="87"/>
      <c r="E85" s="87"/>
      <c r="F85" s="63">
        <f>F86+F87</f>
        <v>9885.1</v>
      </c>
      <c r="G85" s="54"/>
      <c r="H85" s="54"/>
      <c r="I85" s="63">
        <f>I86+I87</f>
        <v>10264.900000000001</v>
      </c>
    </row>
    <row r="86" spans="1:9" ht="31.5">
      <c r="A86" s="77" t="s">
        <v>51</v>
      </c>
      <c r="B86" s="87" t="s">
        <v>701</v>
      </c>
      <c r="C86" s="87" t="s">
        <v>94</v>
      </c>
      <c r="D86" s="87" t="s">
        <v>30</v>
      </c>
      <c r="E86" s="87" t="s">
        <v>53</v>
      </c>
      <c r="F86" s="63">
        <v>147.5</v>
      </c>
      <c r="G86" s="54">
        <f>SUM(Ведомственная!G442)</f>
        <v>147.5</v>
      </c>
      <c r="H86" s="54">
        <f>SUM(Ведомственная!H442)</f>
        <v>153.2</v>
      </c>
      <c r="I86" s="63">
        <v>153.2</v>
      </c>
    </row>
    <row r="87" spans="1:9" ht="15.75">
      <c r="A87" s="77" t="s">
        <v>41</v>
      </c>
      <c r="B87" s="87" t="s">
        <v>701</v>
      </c>
      <c r="C87" s="87" t="s">
        <v>102</v>
      </c>
      <c r="D87" s="87" t="s">
        <v>30</v>
      </c>
      <c r="E87" s="87" t="s">
        <v>53</v>
      </c>
      <c r="F87" s="63">
        <v>9737.6</v>
      </c>
      <c r="G87" s="54">
        <f>SUM(Ведомственная!G443)</f>
        <v>9737.6</v>
      </c>
      <c r="H87" s="54">
        <f>SUM(Ведомственная!H443)</f>
        <v>10111.7</v>
      </c>
      <c r="I87" s="63">
        <v>10111.7</v>
      </c>
    </row>
    <row r="88" spans="1:9" ht="47.25">
      <c r="A88" s="77" t="s">
        <v>445</v>
      </c>
      <c r="B88" s="87" t="s">
        <v>702</v>
      </c>
      <c r="C88" s="87"/>
      <c r="D88" s="87"/>
      <c r="E88" s="87"/>
      <c r="F88" s="63">
        <f>F89+F90</f>
        <v>111779.90000000001</v>
      </c>
      <c r="G88" s="54"/>
      <c r="H88" s="54"/>
      <c r="I88" s="63">
        <f>I89+I90</f>
        <v>111779.90000000001</v>
      </c>
    </row>
    <row r="89" spans="1:9" ht="31.5">
      <c r="A89" s="77" t="s">
        <v>51</v>
      </c>
      <c r="B89" s="87" t="s">
        <v>702</v>
      </c>
      <c r="C89" s="87" t="s">
        <v>94</v>
      </c>
      <c r="D89" s="87" t="s">
        <v>30</v>
      </c>
      <c r="E89" s="87" t="s">
        <v>53</v>
      </c>
      <c r="F89" s="63">
        <v>1782.6</v>
      </c>
      <c r="G89" s="54">
        <f>SUM(Ведомственная!G445)</f>
        <v>1782.6</v>
      </c>
      <c r="H89" s="54">
        <f>SUM(Ведомственная!H445)</f>
        <v>1782.6</v>
      </c>
      <c r="I89" s="63">
        <v>1782.6</v>
      </c>
    </row>
    <row r="90" spans="1:9" ht="15.75">
      <c r="A90" s="77" t="s">
        <v>41</v>
      </c>
      <c r="B90" s="87" t="s">
        <v>702</v>
      </c>
      <c r="C90" s="87" t="s">
        <v>102</v>
      </c>
      <c r="D90" s="87" t="s">
        <v>30</v>
      </c>
      <c r="E90" s="87" t="s">
        <v>53</v>
      </c>
      <c r="F90" s="63">
        <v>109997.3</v>
      </c>
      <c r="G90" s="54">
        <f>SUM(Ведомственная!G446)</f>
        <v>109997.3</v>
      </c>
      <c r="H90" s="54">
        <f>SUM(Ведомственная!H446)</f>
        <v>109997.3</v>
      </c>
      <c r="I90" s="63">
        <v>109997.3</v>
      </c>
    </row>
    <row r="91" spans="1:9" ht="63">
      <c r="A91" s="77" t="s">
        <v>446</v>
      </c>
      <c r="B91" s="87" t="s">
        <v>703</v>
      </c>
      <c r="C91" s="87"/>
      <c r="D91" s="87"/>
      <c r="E91" s="87"/>
      <c r="F91" s="63">
        <f>F92+F93</f>
        <v>644.6</v>
      </c>
      <c r="G91" s="54"/>
      <c r="H91" s="54"/>
      <c r="I91" s="63">
        <f>I92+I93</f>
        <v>671</v>
      </c>
    </row>
    <row r="92" spans="1:9" ht="31.5">
      <c r="A92" s="77" t="s">
        <v>51</v>
      </c>
      <c r="B92" s="87" t="s">
        <v>703</v>
      </c>
      <c r="C92" s="87" t="s">
        <v>94</v>
      </c>
      <c r="D92" s="87" t="s">
        <v>30</v>
      </c>
      <c r="E92" s="87" t="s">
        <v>53</v>
      </c>
      <c r="F92" s="63">
        <v>9.7</v>
      </c>
      <c r="G92" s="54">
        <f>SUM(Ведомственная!G448)</f>
        <v>9.7</v>
      </c>
      <c r="H92" s="54">
        <f>SUM(Ведомственная!H448)</f>
        <v>10.1</v>
      </c>
      <c r="I92" s="63">
        <v>10.1</v>
      </c>
    </row>
    <row r="93" spans="1:9" ht="15.75">
      <c r="A93" s="77" t="s">
        <v>41</v>
      </c>
      <c r="B93" s="87" t="s">
        <v>703</v>
      </c>
      <c r="C93" s="87" t="s">
        <v>102</v>
      </c>
      <c r="D93" s="87" t="s">
        <v>30</v>
      </c>
      <c r="E93" s="87" t="s">
        <v>53</v>
      </c>
      <c r="F93" s="63">
        <v>634.9</v>
      </c>
      <c r="G93" s="54">
        <f>SUM(Ведомственная!G449)</f>
        <v>634.9</v>
      </c>
      <c r="H93" s="54">
        <f>SUM(Ведомственная!H449)</f>
        <v>660.9</v>
      </c>
      <c r="I93" s="63">
        <v>660.9</v>
      </c>
    </row>
    <row r="94" spans="1:9" ht="63">
      <c r="A94" s="77" t="s">
        <v>447</v>
      </c>
      <c r="B94" s="87" t="s">
        <v>704</v>
      </c>
      <c r="C94" s="87"/>
      <c r="D94" s="87"/>
      <c r="E94" s="87"/>
      <c r="F94" s="63">
        <f>F95+F96</f>
        <v>51.8</v>
      </c>
      <c r="G94" s="54"/>
      <c r="H94" s="54"/>
      <c r="I94" s="63">
        <f>I95+I96</f>
        <v>51.8</v>
      </c>
    </row>
    <row r="95" spans="1:9" ht="31.5">
      <c r="A95" s="77" t="s">
        <v>51</v>
      </c>
      <c r="B95" s="87" t="s">
        <v>704</v>
      </c>
      <c r="C95" s="87" t="s">
        <v>94</v>
      </c>
      <c r="D95" s="87" t="s">
        <v>30</v>
      </c>
      <c r="E95" s="87" t="s">
        <v>53</v>
      </c>
      <c r="F95" s="63">
        <v>0.8</v>
      </c>
      <c r="G95" s="54">
        <f>SUM(Ведомственная!G451)</f>
        <v>0.8</v>
      </c>
      <c r="H95" s="54">
        <f>SUM(Ведомственная!H451)</f>
        <v>0.8</v>
      </c>
      <c r="I95" s="63">
        <v>0.8</v>
      </c>
    </row>
    <row r="96" spans="1:9" ht="15.75">
      <c r="A96" s="77" t="s">
        <v>41</v>
      </c>
      <c r="B96" s="87" t="s">
        <v>704</v>
      </c>
      <c r="C96" s="87" t="s">
        <v>102</v>
      </c>
      <c r="D96" s="87" t="s">
        <v>30</v>
      </c>
      <c r="E96" s="87" t="s">
        <v>53</v>
      </c>
      <c r="F96" s="63">
        <v>51</v>
      </c>
      <c r="G96" s="54">
        <f>SUM(Ведомственная!G452)</f>
        <v>51</v>
      </c>
      <c r="H96" s="54">
        <f>SUM(Ведомственная!H452)</f>
        <v>51</v>
      </c>
      <c r="I96" s="63">
        <v>51</v>
      </c>
    </row>
    <row r="97" spans="1:9" ht="63">
      <c r="A97" s="77" t="s">
        <v>448</v>
      </c>
      <c r="B97" s="87" t="s">
        <v>705</v>
      </c>
      <c r="C97" s="87"/>
      <c r="D97" s="87"/>
      <c r="E97" s="87"/>
      <c r="F97" s="63">
        <f>F98+F99</f>
        <v>4846.400000000001</v>
      </c>
      <c r="G97" s="54"/>
      <c r="H97" s="54"/>
      <c r="I97" s="63">
        <f>I98+I99</f>
        <v>4846.400000000001</v>
      </c>
    </row>
    <row r="98" spans="1:9" ht="31.5">
      <c r="A98" s="77" t="s">
        <v>51</v>
      </c>
      <c r="B98" s="87" t="s">
        <v>705</v>
      </c>
      <c r="C98" s="87" t="s">
        <v>94</v>
      </c>
      <c r="D98" s="87" t="s">
        <v>30</v>
      </c>
      <c r="E98" s="87" t="s">
        <v>53</v>
      </c>
      <c r="F98" s="63">
        <v>553.1</v>
      </c>
      <c r="G98" s="54">
        <f>SUM(Ведомственная!G454)</f>
        <v>553.1</v>
      </c>
      <c r="H98" s="54">
        <f>SUM(Ведомственная!H454)</f>
        <v>553.1</v>
      </c>
      <c r="I98" s="63">
        <v>553.1</v>
      </c>
    </row>
    <row r="99" spans="1:9" ht="15.75">
      <c r="A99" s="77" t="s">
        <v>41</v>
      </c>
      <c r="B99" s="87" t="s">
        <v>705</v>
      </c>
      <c r="C99" s="87" t="s">
        <v>102</v>
      </c>
      <c r="D99" s="87" t="s">
        <v>30</v>
      </c>
      <c r="E99" s="87" t="s">
        <v>53</v>
      </c>
      <c r="F99" s="63">
        <v>4293.3</v>
      </c>
      <c r="G99" s="54">
        <f>SUM(Ведомственная!G455)</f>
        <v>4293.3</v>
      </c>
      <c r="H99" s="54">
        <f>SUM(Ведомственная!H455)</f>
        <v>4293.3</v>
      </c>
      <c r="I99" s="63">
        <v>4293.3</v>
      </c>
    </row>
    <row r="100" spans="1:9" ht="31.5">
      <c r="A100" s="77" t="s">
        <v>449</v>
      </c>
      <c r="B100" s="87" t="s">
        <v>706</v>
      </c>
      <c r="C100" s="87"/>
      <c r="D100" s="87"/>
      <c r="E100" s="87"/>
      <c r="F100" s="63">
        <f>F101+F102</f>
        <v>220716.7</v>
      </c>
      <c r="G100" s="54"/>
      <c r="H100" s="54"/>
      <c r="I100" s="63">
        <f>I101+I102</f>
        <v>220716.7</v>
      </c>
    </row>
    <row r="101" spans="1:9" ht="31.5">
      <c r="A101" s="77" t="s">
        <v>51</v>
      </c>
      <c r="B101" s="87" t="s">
        <v>706</v>
      </c>
      <c r="C101" s="87" t="s">
        <v>94</v>
      </c>
      <c r="D101" s="87" t="s">
        <v>30</v>
      </c>
      <c r="E101" s="87" t="s">
        <v>53</v>
      </c>
      <c r="F101" s="63">
        <v>3267.5</v>
      </c>
      <c r="G101" s="54">
        <f>SUM(Ведомственная!G457)</f>
        <v>3267.5</v>
      </c>
      <c r="H101" s="54">
        <f>SUM(Ведомственная!H457)</f>
        <v>3267.5</v>
      </c>
      <c r="I101" s="63">
        <v>3267.5</v>
      </c>
    </row>
    <row r="102" spans="1:9" ht="15.75">
      <c r="A102" s="77" t="s">
        <v>41</v>
      </c>
      <c r="B102" s="87" t="s">
        <v>706</v>
      </c>
      <c r="C102" s="87" t="s">
        <v>102</v>
      </c>
      <c r="D102" s="87" t="s">
        <v>30</v>
      </c>
      <c r="E102" s="87" t="s">
        <v>53</v>
      </c>
      <c r="F102" s="63">
        <v>217449.2</v>
      </c>
      <c r="G102" s="54">
        <f>SUM(Ведомственная!G458)</f>
        <v>217449.2</v>
      </c>
      <c r="H102" s="54">
        <f>SUM(Ведомственная!H458)</f>
        <v>217449.2</v>
      </c>
      <c r="I102" s="63">
        <v>217449.2</v>
      </c>
    </row>
    <row r="103" spans="1:9" ht="47.25">
      <c r="A103" s="77" t="s">
        <v>450</v>
      </c>
      <c r="B103" s="87" t="s">
        <v>451</v>
      </c>
      <c r="C103" s="87"/>
      <c r="D103" s="87"/>
      <c r="E103" s="87"/>
      <c r="F103" s="63">
        <f>F104+F105</f>
        <v>2201.7000000000003</v>
      </c>
      <c r="G103" s="54"/>
      <c r="H103" s="54"/>
      <c r="I103" s="63">
        <f>I104+I105</f>
        <v>2383.2999999999997</v>
      </c>
    </row>
    <row r="104" spans="1:9" ht="31.5">
      <c r="A104" s="77" t="s">
        <v>51</v>
      </c>
      <c r="B104" s="87" t="s">
        <v>451</v>
      </c>
      <c r="C104" s="87" t="s">
        <v>94</v>
      </c>
      <c r="D104" s="87" t="s">
        <v>30</v>
      </c>
      <c r="E104" s="87" t="s">
        <v>53</v>
      </c>
      <c r="F104" s="63">
        <v>32.4</v>
      </c>
      <c r="G104" s="54">
        <f>SUM(Ведомственная!G472)</f>
        <v>32.4</v>
      </c>
      <c r="H104" s="54">
        <f>SUM(Ведомственная!H472)</f>
        <v>35.1</v>
      </c>
      <c r="I104" s="63">
        <v>35.1</v>
      </c>
    </row>
    <row r="105" spans="1:9" ht="15.75">
      <c r="A105" s="77" t="s">
        <v>41</v>
      </c>
      <c r="B105" s="87" t="s">
        <v>451</v>
      </c>
      <c r="C105" s="87" t="s">
        <v>102</v>
      </c>
      <c r="D105" s="87" t="s">
        <v>30</v>
      </c>
      <c r="E105" s="87" t="s">
        <v>53</v>
      </c>
      <c r="F105" s="63">
        <v>2169.3</v>
      </c>
      <c r="G105" s="54">
        <f>SUM(Ведомственная!G473)</f>
        <v>2169.3</v>
      </c>
      <c r="H105" s="54">
        <f>SUM(Ведомственная!H473)</f>
        <v>2348.2</v>
      </c>
      <c r="I105" s="63">
        <v>2348.2</v>
      </c>
    </row>
    <row r="106" spans="1:9" ht="47.25">
      <c r="A106" s="77" t="s">
        <v>455</v>
      </c>
      <c r="B106" s="87" t="s">
        <v>707</v>
      </c>
      <c r="C106" s="87"/>
      <c r="D106" s="87"/>
      <c r="E106" s="87"/>
      <c r="F106" s="63">
        <f>SUM(F107:F109)</f>
        <v>8897.6</v>
      </c>
      <c r="G106" s="54"/>
      <c r="H106" s="54"/>
      <c r="I106" s="63">
        <f>SUM(I107:I109)</f>
        <v>9260.8</v>
      </c>
    </row>
    <row r="107" spans="1:9" ht="31.5">
      <c r="A107" s="77" t="s">
        <v>51</v>
      </c>
      <c r="B107" s="87" t="s">
        <v>707</v>
      </c>
      <c r="C107" s="87" t="s">
        <v>94</v>
      </c>
      <c r="D107" s="87" t="s">
        <v>30</v>
      </c>
      <c r="E107" s="87" t="s">
        <v>53</v>
      </c>
      <c r="F107" s="63">
        <v>44</v>
      </c>
      <c r="G107" s="54">
        <f>SUM(Ведомственная!G460)</f>
        <v>44</v>
      </c>
      <c r="H107" s="54">
        <f>SUM(Ведомственная!H460)</f>
        <v>49</v>
      </c>
      <c r="I107" s="63">
        <v>49</v>
      </c>
    </row>
    <row r="108" spans="1:9" ht="15.75">
      <c r="A108" s="77" t="s">
        <v>41</v>
      </c>
      <c r="B108" s="87" t="s">
        <v>707</v>
      </c>
      <c r="C108" s="87" t="s">
        <v>102</v>
      </c>
      <c r="D108" s="87" t="s">
        <v>30</v>
      </c>
      <c r="E108" s="87" t="s">
        <v>53</v>
      </c>
      <c r="F108" s="63">
        <v>8396.6</v>
      </c>
      <c r="G108" s="54" t="e">
        <f>SUM(Ведомственная!G461+Ведомственная!#REF!+Ведомственная!G870)</f>
        <v>#REF!</v>
      </c>
      <c r="H108" s="54" t="e">
        <f>SUM(Ведомственная!H461+Ведомственная!#REF!+Ведомственная!H870)</f>
        <v>#REF!</v>
      </c>
      <c r="I108" s="63">
        <v>8754.8</v>
      </c>
    </row>
    <row r="109" spans="1:9" ht="31.5">
      <c r="A109" s="77" t="s">
        <v>259</v>
      </c>
      <c r="B109" s="87" t="s">
        <v>707</v>
      </c>
      <c r="C109" s="87" t="s">
        <v>126</v>
      </c>
      <c r="D109" s="87" t="s">
        <v>30</v>
      </c>
      <c r="E109" s="87" t="s">
        <v>53</v>
      </c>
      <c r="F109" s="63">
        <v>457</v>
      </c>
      <c r="G109" s="54" t="e">
        <f>SUM(Ведомственная!#REF!)</f>
        <v>#REF!</v>
      </c>
      <c r="H109" s="54" t="e">
        <f>SUM(Ведомственная!#REF!)</f>
        <v>#REF!</v>
      </c>
      <c r="I109" s="63">
        <v>457</v>
      </c>
    </row>
    <row r="110" spans="1:9" ht="63">
      <c r="A110" s="77" t="s">
        <v>456</v>
      </c>
      <c r="B110" s="87" t="s">
        <v>708</v>
      </c>
      <c r="C110" s="87"/>
      <c r="D110" s="87"/>
      <c r="E110" s="87"/>
      <c r="F110" s="63">
        <f>F111+F112</f>
        <v>2058.8</v>
      </c>
      <c r="G110" s="54"/>
      <c r="H110" s="54"/>
      <c r="I110" s="63">
        <f>I111+I112</f>
        <v>2141.2</v>
      </c>
    </row>
    <row r="111" spans="1:9" ht="31.5">
      <c r="A111" s="77" t="s">
        <v>51</v>
      </c>
      <c r="B111" s="87" t="s">
        <v>708</v>
      </c>
      <c r="C111" s="87" t="s">
        <v>94</v>
      </c>
      <c r="D111" s="87" t="s">
        <v>30</v>
      </c>
      <c r="E111" s="87" t="s">
        <v>53</v>
      </c>
      <c r="F111" s="63">
        <v>35.8</v>
      </c>
      <c r="G111" s="54">
        <f>SUM(Ведомственная!G463)</f>
        <v>35.8</v>
      </c>
      <c r="H111" s="54">
        <f>SUM(Ведомственная!H463)</f>
        <v>37.2</v>
      </c>
      <c r="I111" s="63">
        <v>37.2</v>
      </c>
    </row>
    <row r="112" spans="1:9" ht="15.75">
      <c r="A112" s="77" t="s">
        <v>41</v>
      </c>
      <c r="B112" s="87" t="s">
        <v>708</v>
      </c>
      <c r="C112" s="87" t="s">
        <v>102</v>
      </c>
      <c r="D112" s="87" t="s">
        <v>30</v>
      </c>
      <c r="E112" s="87" t="s">
        <v>53</v>
      </c>
      <c r="F112" s="63">
        <v>2023</v>
      </c>
      <c r="G112" s="54">
        <f>SUM(Ведомственная!G464)</f>
        <v>2023</v>
      </c>
      <c r="H112" s="54">
        <f>SUM(Ведомственная!H464)</f>
        <v>2104</v>
      </c>
      <c r="I112" s="63">
        <v>2104</v>
      </c>
    </row>
    <row r="113" spans="1:9" ht="31.5">
      <c r="A113" s="77" t="s">
        <v>457</v>
      </c>
      <c r="B113" s="87" t="s">
        <v>709</v>
      </c>
      <c r="C113" s="87"/>
      <c r="D113" s="87"/>
      <c r="E113" s="87"/>
      <c r="F113" s="63">
        <f>F114+F115</f>
        <v>69.3</v>
      </c>
      <c r="G113" s="54"/>
      <c r="H113" s="54"/>
      <c r="I113" s="63">
        <f>I114+I115</f>
        <v>69.3</v>
      </c>
    </row>
    <row r="114" spans="1:9" ht="31.5">
      <c r="A114" s="77" t="s">
        <v>51</v>
      </c>
      <c r="B114" s="87" t="s">
        <v>709</v>
      </c>
      <c r="C114" s="87" t="s">
        <v>94</v>
      </c>
      <c r="D114" s="87" t="s">
        <v>30</v>
      </c>
      <c r="E114" s="87" t="s">
        <v>53</v>
      </c>
      <c r="F114" s="63">
        <v>1</v>
      </c>
      <c r="G114" s="54">
        <f>SUM(Ведомственная!G466)</f>
        <v>1</v>
      </c>
      <c r="H114" s="54">
        <f>SUM(Ведомственная!H466)</f>
        <v>1</v>
      </c>
      <c r="I114" s="63">
        <v>1</v>
      </c>
    </row>
    <row r="115" spans="1:9" ht="15.75">
      <c r="A115" s="77" t="s">
        <v>41</v>
      </c>
      <c r="B115" s="87" t="s">
        <v>709</v>
      </c>
      <c r="C115" s="87" t="s">
        <v>102</v>
      </c>
      <c r="D115" s="87" t="s">
        <v>30</v>
      </c>
      <c r="E115" s="87" t="s">
        <v>53</v>
      </c>
      <c r="F115" s="63">
        <v>68.3</v>
      </c>
      <c r="G115" s="54">
        <f>SUM(Ведомственная!G467)</f>
        <v>68.3</v>
      </c>
      <c r="H115" s="54">
        <f>SUM(Ведомственная!H467)</f>
        <v>68.3</v>
      </c>
      <c r="I115" s="63">
        <v>68.3</v>
      </c>
    </row>
    <row r="116" spans="1:9" ht="94.5">
      <c r="A116" s="60" t="s">
        <v>566</v>
      </c>
      <c r="B116" s="87" t="s">
        <v>710</v>
      </c>
      <c r="C116" s="87"/>
      <c r="D116" s="87"/>
      <c r="E116" s="87"/>
      <c r="F116" s="63">
        <f>F117+F118</f>
        <v>743.6999999999999</v>
      </c>
      <c r="G116" s="54"/>
      <c r="H116" s="54"/>
      <c r="I116" s="63">
        <f>I117+I118</f>
        <v>743.6999999999999</v>
      </c>
    </row>
    <row r="117" spans="1:9" ht="31.5">
      <c r="A117" s="77" t="s">
        <v>51</v>
      </c>
      <c r="B117" s="87" t="s">
        <v>710</v>
      </c>
      <c r="C117" s="87" t="s">
        <v>94</v>
      </c>
      <c r="D117" s="87" t="s">
        <v>30</v>
      </c>
      <c r="E117" s="87" t="s">
        <v>53</v>
      </c>
      <c r="F117" s="63">
        <v>8.9</v>
      </c>
      <c r="G117" s="54">
        <f>SUM(Ведомственная!G469)</f>
        <v>8.9</v>
      </c>
      <c r="H117" s="54">
        <f>SUM(Ведомственная!H469)</f>
        <v>8.9</v>
      </c>
      <c r="I117" s="63">
        <v>8.9</v>
      </c>
    </row>
    <row r="118" spans="1:9" ht="15.75">
      <c r="A118" s="77" t="s">
        <v>41</v>
      </c>
      <c r="B118" s="87" t="s">
        <v>710</v>
      </c>
      <c r="C118" s="87" t="s">
        <v>102</v>
      </c>
      <c r="D118" s="87" t="s">
        <v>30</v>
      </c>
      <c r="E118" s="87" t="s">
        <v>53</v>
      </c>
      <c r="F118" s="63">
        <v>734.8</v>
      </c>
      <c r="G118" s="54">
        <f>SUM(Ведомственная!G470)</f>
        <v>734.8</v>
      </c>
      <c r="H118" s="54">
        <f>SUM(Ведомственная!H470)</f>
        <v>734.8</v>
      </c>
      <c r="I118" s="63">
        <v>734.8</v>
      </c>
    </row>
    <row r="119" spans="1:9" ht="47.25">
      <c r="A119" s="77" t="s">
        <v>452</v>
      </c>
      <c r="B119" s="87" t="s">
        <v>712</v>
      </c>
      <c r="C119" s="87"/>
      <c r="D119" s="87"/>
      <c r="E119" s="87"/>
      <c r="F119" s="63">
        <f>F120+F121</f>
        <v>14591.300000000001</v>
      </c>
      <c r="G119" s="54"/>
      <c r="H119" s="54"/>
      <c r="I119" s="63">
        <f>I120+I121</f>
        <v>15175.099999999999</v>
      </c>
    </row>
    <row r="120" spans="1:9" ht="31.5">
      <c r="A120" s="77" t="s">
        <v>51</v>
      </c>
      <c r="B120" s="87" t="s">
        <v>712</v>
      </c>
      <c r="C120" s="87" t="s">
        <v>94</v>
      </c>
      <c r="D120" s="87" t="s">
        <v>30</v>
      </c>
      <c r="E120" s="87" t="s">
        <v>53</v>
      </c>
      <c r="F120" s="63">
        <v>215.6</v>
      </c>
      <c r="G120" s="54">
        <f>SUM(Ведомственная!G475)</f>
        <v>215.6</v>
      </c>
      <c r="H120" s="54">
        <f>SUM(Ведомственная!H475)</f>
        <v>224.3</v>
      </c>
      <c r="I120" s="63">
        <v>224.3</v>
      </c>
    </row>
    <row r="121" spans="1:9" ht="15.75">
      <c r="A121" s="77" t="s">
        <v>41</v>
      </c>
      <c r="B121" s="87" t="s">
        <v>712</v>
      </c>
      <c r="C121" s="87" t="s">
        <v>102</v>
      </c>
      <c r="D121" s="87" t="s">
        <v>30</v>
      </c>
      <c r="E121" s="87" t="s">
        <v>53</v>
      </c>
      <c r="F121" s="63">
        <v>14375.7</v>
      </c>
      <c r="G121" s="54">
        <f>SUM(Ведомственная!G476)</f>
        <v>14375.7</v>
      </c>
      <c r="H121" s="54">
        <f>SUM(Ведомственная!H476)</f>
        <v>14950.8</v>
      </c>
      <c r="I121" s="63">
        <v>14950.8</v>
      </c>
    </row>
    <row r="122" spans="1:9" ht="31.5">
      <c r="A122" s="77" t="s">
        <v>453</v>
      </c>
      <c r="B122" s="87" t="s">
        <v>713</v>
      </c>
      <c r="C122" s="87"/>
      <c r="D122" s="87"/>
      <c r="E122" s="87"/>
      <c r="F122" s="63">
        <f>F123+F124</f>
        <v>113334.7</v>
      </c>
      <c r="G122" s="54"/>
      <c r="H122" s="54"/>
      <c r="I122" s="63">
        <f>I123+I124</f>
        <v>113334.7</v>
      </c>
    </row>
    <row r="123" spans="1:9" ht="31.5">
      <c r="A123" s="77" t="s">
        <v>51</v>
      </c>
      <c r="B123" s="87" t="s">
        <v>713</v>
      </c>
      <c r="C123" s="87" t="s">
        <v>94</v>
      </c>
      <c r="D123" s="87" t="s">
        <v>30</v>
      </c>
      <c r="E123" s="87" t="s">
        <v>53</v>
      </c>
      <c r="F123" s="63">
        <v>1674.9</v>
      </c>
      <c r="G123" s="54">
        <f>SUM(Ведомственная!G478)</f>
        <v>1674.9</v>
      </c>
      <c r="H123" s="54">
        <f>SUM(Ведомственная!H478)</f>
        <v>1674.9</v>
      </c>
      <c r="I123" s="63">
        <v>1674.9</v>
      </c>
    </row>
    <row r="124" spans="1:9" ht="15.75">
      <c r="A124" s="77" t="s">
        <v>41</v>
      </c>
      <c r="B124" s="87" t="s">
        <v>713</v>
      </c>
      <c r="C124" s="87" t="s">
        <v>102</v>
      </c>
      <c r="D124" s="87" t="s">
        <v>30</v>
      </c>
      <c r="E124" s="87" t="s">
        <v>53</v>
      </c>
      <c r="F124" s="63">
        <v>111659.8</v>
      </c>
      <c r="G124" s="54">
        <f>SUM(Ведомственная!G479)</f>
        <v>111659.8</v>
      </c>
      <c r="H124" s="54">
        <f>SUM(Ведомственная!H479)</f>
        <v>111659.8</v>
      </c>
      <c r="I124" s="63">
        <v>111659.8</v>
      </c>
    </row>
    <row r="125" spans="1:9" ht="94.5">
      <c r="A125" s="77" t="s">
        <v>454</v>
      </c>
      <c r="B125" s="87" t="s">
        <v>714</v>
      </c>
      <c r="C125" s="87"/>
      <c r="D125" s="87"/>
      <c r="E125" s="87"/>
      <c r="F125" s="63">
        <f>F126+F127</f>
        <v>34.3</v>
      </c>
      <c r="G125" s="54"/>
      <c r="H125" s="54"/>
      <c r="I125" s="63">
        <f>I126+I127</f>
        <v>34.3</v>
      </c>
    </row>
    <row r="126" spans="1:9" ht="31.5">
      <c r="A126" s="77" t="s">
        <v>51</v>
      </c>
      <c r="B126" s="87" t="s">
        <v>714</v>
      </c>
      <c r="C126" s="87" t="s">
        <v>94</v>
      </c>
      <c r="D126" s="87" t="s">
        <v>30</v>
      </c>
      <c r="E126" s="87" t="s">
        <v>53</v>
      </c>
      <c r="F126" s="90">
        <v>0.5</v>
      </c>
      <c r="G126" s="91">
        <f>SUM(Ведомственная!G481)</f>
        <v>0.5</v>
      </c>
      <c r="H126" s="91">
        <f>SUM(Ведомственная!H481)</f>
        <v>0.5</v>
      </c>
      <c r="I126" s="90">
        <v>0.5</v>
      </c>
    </row>
    <row r="127" spans="1:9" ht="15.75">
      <c r="A127" s="77" t="s">
        <v>41</v>
      </c>
      <c r="B127" s="87" t="s">
        <v>714</v>
      </c>
      <c r="C127" s="87" t="s">
        <v>102</v>
      </c>
      <c r="D127" s="87" t="s">
        <v>30</v>
      </c>
      <c r="E127" s="87" t="s">
        <v>53</v>
      </c>
      <c r="F127" s="63">
        <v>33.8</v>
      </c>
      <c r="G127" s="54">
        <f>SUM(Ведомственная!G482)</f>
        <v>33.8</v>
      </c>
      <c r="H127" s="54">
        <f>SUM(Ведомственная!H482)</f>
        <v>33.8</v>
      </c>
      <c r="I127" s="63">
        <v>33.8</v>
      </c>
    </row>
    <row r="128" spans="1:9" ht="31.5">
      <c r="A128" s="77" t="s">
        <v>567</v>
      </c>
      <c r="B128" s="87" t="s">
        <v>715</v>
      </c>
      <c r="C128" s="87"/>
      <c r="D128" s="87"/>
      <c r="E128" s="87"/>
      <c r="F128" s="63">
        <f>SUM(F129:F130)</f>
        <v>14074.1</v>
      </c>
      <c r="G128" s="54"/>
      <c r="H128" s="54"/>
      <c r="I128" s="63">
        <f>SUM(I129:I130)</f>
        <v>14074.1</v>
      </c>
    </row>
    <row r="129" spans="1:9" ht="31.5" hidden="1">
      <c r="A129" s="77" t="s">
        <v>51</v>
      </c>
      <c r="B129" s="87" t="s">
        <v>715</v>
      </c>
      <c r="C129" s="87" t="s">
        <v>94</v>
      </c>
      <c r="D129" s="87" t="s">
        <v>30</v>
      </c>
      <c r="E129" s="87" t="s">
        <v>53</v>
      </c>
      <c r="F129" s="63"/>
      <c r="G129" s="54"/>
      <c r="H129" s="54"/>
      <c r="I129" s="63"/>
    </row>
    <row r="130" spans="1:9" ht="15.75">
      <c r="A130" s="77" t="s">
        <v>41</v>
      </c>
      <c r="B130" s="87" t="s">
        <v>715</v>
      </c>
      <c r="C130" s="87" t="s">
        <v>102</v>
      </c>
      <c r="D130" s="87" t="s">
        <v>30</v>
      </c>
      <c r="E130" s="87" t="s">
        <v>53</v>
      </c>
      <c r="F130" s="63">
        <v>14074.1</v>
      </c>
      <c r="G130" s="54">
        <f>Ведомственная!G485</f>
        <v>14074.1</v>
      </c>
      <c r="H130" s="54">
        <f>Ведомственная!H485</f>
        <v>14074.1</v>
      </c>
      <c r="I130" s="63">
        <v>14074.1</v>
      </c>
    </row>
    <row r="131" spans="1:9" ht="63">
      <c r="A131" s="60" t="s">
        <v>724</v>
      </c>
      <c r="B131" s="85" t="s">
        <v>725</v>
      </c>
      <c r="C131" s="92"/>
      <c r="D131" s="92"/>
      <c r="E131" s="92"/>
      <c r="F131" s="63">
        <f>SUM(F132)</f>
        <v>4489.4</v>
      </c>
      <c r="G131" s="54"/>
      <c r="H131" s="54"/>
      <c r="I131" s="63">
        <f>SUM(I132)</f>
        <v>4489.4</v>
      </c>
    </row>
    <row r="132" spans="1:9" ht="47.25">
      <c r="A132" s="77" t="s">
        <v>464</v>
      </c>
      <c r="B132" s="85" t="s">
        <v>726</v>
      </c>
      <c r="C132" s="85"/>
      <c r="D132" s="92"/>
      <c r="E132" s="92"/>
      <c r="F132" s="63">
        <f>F133+F134</f>
        <v>4489.4</v>
      </c>
      <c r="G132" s="54"/>
      <c r="H132" s="54"/>
      <c r="I132" s="63">
        <f>I133+I134</f>
        <v>4489.4</v>
      </c>
    </row>
    <row r="133" spans="1:9" ht="63">
      <c r="A133" s="77" t="s">
        <v>50</v>
      </c>
      <c r="B133" s="85" t="s">
        <v>726</v>
      </c>
      <c r="C133" s="85">
        <v>100</v>
      </c>
      <c r="D133" s="92" t="s">
        <v>30</v>
      </c>
      <c r="E133" s="92" t="s">
        <v>77</v>
      </c>
      <c r="F133" s="63">
        <v>3854.6</v>
      </c>
      <c r="G133" s="54">
        <f>SUM(Ведомственная!G555)</f>
        <v>3854.6</v>
      </c>
      <c r="H133" s="54">
        <f>SUM(Ведомственная!H555)</f>
        <v>3854.6</v>
      </c>
      <c r="I133" s="63">
        <v>3854.6</v>
      </c>
    </row>
    <row r="134" spans="1:9" ht="31.5">
      <c r="A134" s="77" t="s">
        <v>51</v>
      </c>
      <c r="B134" s="85" t="s">
        <v>726</v>
      </c>
      <c r="C134" s="85">
        <v>200</v>
      </c>
      <c r="D134" s="92" t="s">
        <v>30</v>
      </c>
      <c r="E134" s="92" t="s">
        <v>77</v>
      </c>
      <c r="F134" s="63">
        <v>634.8</v>
      </c>
      <c r="G134" s="54">
        <f>SUM(Ведомственная!G556)</f>
        <v>634.8</v>
      </c>
      <c r="H134" s="54">
        <f>SUM(Ведомственная!H556)</f>
        <v>634.8</v>
      </c>
      <c r="I134" s="63">
        <v>634.8</v>
      </c>
    </row>
    <row r="135" spans="1:9" ht="47.25">
      <c r="A135" s="77" t="s">
        <v>437</v>
      </c>
      <c r="B135" s="87" t="s">
        <v>438</v>
      </c>
      <c r="C135" s="84"/>
      <c r="D135" s="87"/>
      <c r="E135" s="87"/>
      <c r="F135" s="63">
        <f>SUM(F136+F140)</f>
        <v>95786</v>
      </c>
      <c r="G135" s="54"/>
      <c r="H135" s="54"/>
      <c r="I135" s="63">
        <f>SUM(I136+I140)</f>
        <v>96166.29999999999</v>
      </c>
    </row>
    <row r="136" spans="1:9" ht="31.5">
      <c r="A136" s="77" t="s">
        <v>466</v>
      </c>
      <c r="B136" s="84" t="s">
        <v>727</v>
      </c>
      <c r="C136" s="84"/>
      <c r="D136" s="87"/>
      <c r="E136" s="87"/>
      <c r="F136" s="63">
        <f>F137+F138+F139</f>
        <v>18409.1</v>
      </c>
      <c r="G136" s="54"/>
      <c r="H136" s="54"/>
      <c r="I136" s="63">
        <f>I137+I138+I139</f>
        <v>18409.1</v>
      </c>
    </row>
    <row r="137" spans="1:9" ht="63">
      <c r="A137" s="77" t="s">
        <v>50</v>
      </c>
      <c r="B137" s="84" t="s">
        <v>727</v>
      </c>
      <c r="C137" s="84">
        <v>100</v>
      </c>
      <c r="D137" s="87" t="s">
        <v>30</v>
      </c>
      <c r="E137" s="87" t="s">
        <v>77</v>
      </c>
      <c r="F137" s="63">
        <v>18409.1</v>
      </c>
      <c r="G137" s="54">
        <f>SUM(Ведомственная!G559)</f>
        <v>18409.1</v>
      </c>
      <c r="H137" s="54">
        <f>SUM(Ведомственная!H559)</f>
        <v>18409.1</v>
      </c>
      <c r="I137" s="63">
        <v>18409.1</v>
      </c>
    </row>
    <row r="138" spans="1:9" ht="31.5" hidden="1">
      <c r="A138" s="77" t="s">
        <v>51</v>
      </c>
      <c r="B138" s="84" t="s">
        <v>467</v>
      </c>
      <c r="C138" s="84">
        <v>200</v>
      </c>
      <c r="D138" s="87" t="s">
        <v>30</v>
      </c>
      <c r="E138" s="87" t="s">
        <v>77</v>
      </c>
      <c r="F138" s="63"/>
      <c r="G138" s="54">
        <f>SUM(Ведомственная!G560)</f>
        <v>0</v>
      </c>
      <c r="H138" s="54">
        <f>SUM(Ведомственная!H560)</f>
        <v>0</v>
      </c>
      <c r="I138" s="63"/>
    </row>
    <row r="139" spans="1:9" ht="15.75" hidden="1">
      <c r="A139" s="77" t="s">
        <v>21</v>
      </c>
      <c r="B139" s="84" t="s">
        <v>467</v>
      </c>
      <c r="C139" s="84">
        <v>800</v>
      </c>
      <c r="D139" s="87" t="s">
        <v>30</v>
      </c>
      <c r="E139" s="87" t="s">
        <v>77</v>
      </c>
      <c r="F139" s="63"/>
      <c r="G139" s="54">
        <f>SUM(Ведомственная!G561)</f>
        <v>0</v>
      </c>
      <c r="H139" s="54">
        <f>SUM(Ведомственная!H561)</f>
        <v>0</v>
      </c>
      <c r="I139" s="63"/>
    </row>
    <row r="140" spans="1:9" ht="31.5">
      <c r="A140" s="77" t="s">
        <v>439</v>
      </c>
      <c r="B140" s="87" t="s">
        <v>698</v>
      </c>
      <c r="C140" s="84"/>
      <c r="D140" s="87"/>
      <c r="E140" s="87"/>
      <c r="F140" s="63">
        <f>F141+F142+F143</f>
        <v>77376.9</v>
      </c>
      <c r="G140" s="54"/>
      <c r="H140" s="54"/>
      <c r="I140" s="63">
        <f>I141+I142+I143</f>
        <v>77757.2</v>
      </c>
    </row>
    <row r="141" spans="1:9" ht="63">
      <c r="A141" s="77" t="s">
        <v>50</v>
      </c>
      <c r="B141" s="87" t="s">
        <v>698</v>
      </c>
      <c r="C141" s="84">
        <v>100</v>
      </c>
      <c r="D141" s="87" t="s">
        <v>30</v>
      </c>
      <c r="E141" s="87" t="s">
        <v>43</v>
      </c>
      <c r="F141" s="63">
        <v>68382.2</v>
      </c>
      <c r="G141" s="54">
        <f>SUM(Ведомственная!G417)</f>
        <v>68382.2</v>
      </c>
      <c r="H141" s="54">
        <f>SUM(Ведомственная!H417)</f>
        <v>68382.2</v>
      </c>
      <c r="I141" s="63">
        <v>68382.2</v>
      </c>
    </row>
    <row r="142" spans="1:9" ht="31.5">
      <c r="A142" s="77" t="s">
        <v>51</v>
      </c>
      <c r="B142" s="87" t="s">
        <v>698</v>
      </c>
      <c r="C142" s="84">
        <v>200</v>
      </c>
      <c r="D142" s="87" t="s">
        <v>30</v>
      </c>
      <c r="E142" s="87" t="s">
        <v>43</v>
      </c>
      <c r="F142" s="63">
        <v>8876</v>
      </c>
      <c r="G142" s="54">
        <f>SUM(Ведомственная!G418)</f>
        <v>8876</v>
      </c>
      <c r="H142" s="54">
        <f>SUM(Ведомственная!H418)</f>
        <v>9256.3</v>
      </c>
      <c r="I142" s="63">
        <v>9256.3</v>
      </c>
    </row>
    <row r="143" spans="1:9" ht="15.75">
      <c r="A143" s="77" t="s">
        <v>21</v>
      </c>
      <c r="B143" s="87" t="s">
        <v>698</v>
      </c>
      <c r="C143" s="84">
        <v>800</v>
      </c>
      <c r="D143" s="87" t="s">
        <v>30</v>
      </c>
      <c r="E143" s="87" t="s">
        <v>43</v>
      </c>
      <c r="F143" s="63">
        <v>118.7</v>
      </c>
      <c r="G143" s="54">
        <f>SUM(Ведомственная!G419)</f>
        <v>118.7</v>
      </c>
      <c r="H143" s="54">
        <f>SUM(Ведомственная!H419)</f>
        <v>118.7</v>
      </c>
      <c r="I143" s="63">
        <v>118.7</v>
      </c>
    </row>
    <row r="144" spans="1:9" s="31" customFormat="1" ht="31.5">
      <c r="A144" s="78" t="s">
        <v>645</v>
      </c>
      <c r="B144" s="93" t="s">
        <v>502</v>
      </c>
      <c r="C144" s="93"/>
      <c r="D144" s="57"/>
      <c r="E144" s="57"/>
      <c r="F144" s="94">
        <f>SUM(F145)</f>
        <v>401.2</v>
      </c>
      <c r="G144" s="70"/>
      <c r="H144" s="70"/>
      <c r="I144" s="94">
        <f>SUM(I145)</f>
        <v>401.2</v>
      </c>
    </row>
    <row r="145" spans="1:9" ht="47.25">
      <c r="A145" s="83" t="s">
        <v>646</v>
      </c>
      <c r="B145" s="95" t="s">
        <v>503</v>
      </c>
      <c r="C145" s="95"/>
      <c r="D145" s="87"/>
      <c r="E145" s="87"/>
      <c r="F145" s="96">
        <f>SUM(F146)</f>
        <v>401.2</v>
      </c>
      <c r="G145" s="54"/>
      <c r="H145" s="54"/>
      <c r="I145" s="96">
        <f>SUM(I146)</f>
        <v>401.2</v>
      </c>
    </row>
    <row r="146" spans="1:9" ht="78.75">
      <c r="A146" s="97" t="s">
        <v>504</v>
      </c>
      <c r="B146" s="95" t="s">
        <v>796</v>
      </c>
      <c r="C146" s="95"/>
      <c r="D146" s="87"/>
      <c r="E146" s="87"/>
      <c r="F146" s="96">
        <f>SUM(F147)</f>
        <v>401.2</v>
      </c>
      <c r="G146" s="54"/>
      <c r="H146" s="54"/>
      <c r="I146" s="96">
        <f>SUM(I147)</f>
        <v>401.2</v>
      </c>
    </row>
    <row r="147" spans="1:9" ht="31.5">
      <c r="A147" s="83" t="s">
        <v>51</v>
      </c>
      <c r="B147" s="95" t="s">
        <v>796</v>
      </c>
      <c r="C147" s="95" t="s">
        <v>94</v>
      </c>
      <c r="D147" s="87" t="s">
        <v>12</v>
      </c>
      <c r="E147" s="87" t="s">
        <v>180</v>
      </c>
      <c r="F147" s="96">
        <v>401.2</v>
      </c>
      <c r="G147" s="54">
        <f>SUM(Ведомственная!G164)</f>
        <v>401.2</v>
      </c>
      <c r="H147" s="54">
        <f>SUM(Ведомственная!H164)</f>
        <v>401.2</v>
      </c>
      <c r="I147" s="96">
        <v>401.2</v>
      </c>
    </row>
    <row r="148" spans="1:9" ht="31.5">
      <c r="A148" s="65" t="s">
        <v>616</v>
      </c>
      <c r="B148" s="72" t="s">
        <v>588</v>
      </c>
      <c r="C148" s="72"/>
      <c r="D148" s="57"/>
      <c r="E148" s="57"/>
      <c r="F148" s="98">
        <f>F149+F156</f>
        <v>349.8</v>
      </c>
      <c r="G148" s="91"/>
      <c r="H148" s="91"/>
      <c r="I148" s="98">
        <f>I149+I156</f>
        <v>6247.9</v>
      </c>
    </row>
    <row r="149" spans="1:9" ht="15.75">
      <c r="A149" s="60" t="s">
        <v>640</v>
      </c>
      <c r="B149" s="64" t="s">
        <v>592</v>
      </c>
      <c r="C149" s="64"/>
      <c r="D149" s="87"/>
      <c r="E149" s="87"/>
      <c r="F149" s="99">
        <f>F150+F153</f>
        <v>0</v>
      </c>
      <c r="G149" s="91"/>
      <c r="H149" s="91"/>
      <c r="I149" s="99">
        <f>I150+I153</f>
        <v>0</v>
      </c>
    </row>
    <row r="150" spans="1:9" ht="15.75">
      <c r="A150" s="60" t="s">
        <v>752</v>
      </c>
      <c r="B150" s="64" t="s">
        <v>756</v>
      </c>
      <c r="C150" s="64"/>
      <c r="D150" s="87"/>
      <c r="E150" s="87"/>
      <c r="F150" s="99">
        <f>F151</f>
        <v>0</v>
      </c>
      <c r="G150" s="91"/>
      <c r="H150" s="91"/>
      <c r="I150" s="99">
        <f>I151</f>
        <v>0</v>
      </c>
    </row>
    <row r="151" spans="1:9" ht="31.5">
      <c r="A151" s="60" t="s">
        <v>665</v>
      </c>
      <c r="B151" s="64" t="s">
        <v>757</v>
      </c>
      <c r="C151" s="64"/>
      <c r="D151" s="87"/>
      <c r="E151" s="87"/>
      <c r="F151" s="99">
        <f>F152</f>
        <v>0</v>
      </c>
      <c r="G151" s="91"/>
      <c r="H151" s="91"/>
      <c r="I151" s="99">
        <f>I152</f>
        <v>0</v>
      </c>
    </row>
    <row r="152" spans="1:9" ht="31.5">
      <c r="A152" s="60" t="s">
        <v>51</v>
      </c>
      <c r="B152" s="64" t="s">
        <v>757</v>
      </c>
      <c r="C152" s="64" t="s">
        <v>94</v>
      </c>
      <c r="D152" s="87" t="s">
        <v>14</v>
      </c>
      <c r="E152" s="87" t="s">
        <v>33</v>
      </c>
      <c r="F152" s="99">
        <v>0</v>
      </c>
      <c r="G152" s="91">
        <f>Ведомственная!G818</f>
        <v>0</v>
      </c>
      <c r="H152" s="91">
        <f>Ведомственная!H818</f>
        <v>0</v>
      </c>
      <c r="I152" s="99">
        <v>0</v>
      </c>
    </row>
    <row r="153" spans="1:9" ht="15.75" hidden="1">
      <c r="A153" s="60" t="s">
        <v>593</v>
      </c>
      <c r="B153" s="64" t="s">
        <v>594</v>
      </c>
      <c r="C153" s="64"/>
      <c r="D153" s="87"/>
      <c r="E153" s="87"/>
      <c r="F153" s="99">
        <f>F154</f>
        <v>0</v>
      </c>
      <c r="G153" s="91"/>
      <c r="H153" s="91"/>
      <c r="I153" s="99">
        <f>I154</f>
        <v>0</v>
      </c>
    </row>
    <row r="154" spans="1:9" ht="15.75" hidden="1">
      <c r="A154" s="60" t="s">
        <v>595</v>
      </c>
      <c r="B154" s="64" t="s">
        <v>596</v>
      </c>
      <c r="C154" s="64"/>
      <c r="D154" s="87"/>
      <c r="E154" s="87"/>
      <c r="F154" s="99">
        <f>F155</f>
        <v>0</v>
      </c>
      <c r="G154" s="91"/>
      <c r="H154" s="91"/>
      <c r="I154" s="99">
        <f>I155</f>
        <v>0</v>
      </c>
    </row>
    <row r="155" spans="1:9" ht="63" hidden="1">
      <c r="A155" s="60" t="s">
        <v>50</v>
      </c>
      <c r="B155" s="64" t="s">
        <v>596</v>
      </c>
      <c r="C155" s="64" t="s">
        <v>92</v>
      </c>
      <c r="D155" s="87" t="s">
        <v>14</v>
      </c>
      <c r="E155" s="87" t="s">
        <v>33</v>
      </c>
      <c r="F155" s="99"/>
      <c r="G155" s="91"/>
      <c r="H155" s="91"/>
      <c r="I155" s="99"/>
    </row>
    <row r="156" spans="1:9" ht="31.5">
      <c r="A156" s="100" t="s">
        <v>161</v>
      </c>
      <c r="B156" s="64" t="s">
        <v>589</v>
      </c>
      <c r="C156" s="64"/>
      <c r="D156" s="87"/>
      <c r="E156" s="87"/>
      <c r="F156" s="99">
        <f>F157</f>
        <v>349.8</v>
      </c>
      <c r="G156" s="91"/>
      <c r="H156" s="91"/>
      <c r="I156" s="99">
        <f>I157</f>
        <v>6247.9</v>
      </c>
    </row>
    <row r="157" spans="1:9" ht="15.75">
      <c r="A157" s="100" t="s">
        <v>750</v>
      </c>
      <c r="B157" s="64" t="s">
        <v>751</v>
      </c>
      <c r="C157" s="64"/>
      <c r="D157" s="87"/>
      <c r="E157" s="87"/>
      <c r="F157" s="99">
        <f>F158</f>
        <v>349.8</v>
      </c>
      <c r="G157" s="91"/>
      <c r="H157" s="91"/>
      <c r="I157" s="99">
        <f>I158</f>
        <v>6247.9</v>
      </c>
    </row>
    <row r="158" spans="1:9" ht="15.75">
      <c r="A158" s="101" t="s">
        <v>752</v>
      </c>
      <c r="B158" s="64" t="s">
        <v>753</v>
      </c>
      <c r="C158" s="64"/>
      <c r="D158" s="87"/>
      <c r="E158" s="87"/>
      <c r="F158" s="99">
        <f>F159</f>
        <v>349.8</v>
      </c>
      <c r="G158" s="91"/>
      <c r="H158" s="91"/>
      <c r="I158" s="99">
        <f>I159</f>
        <v>6247.9</v>
      </c>
    </row>
    <row r="159" spans="1:9" ht="47.25">
      <c r="A159" s="102" t="s">
        <v>754</v>
      </c>
      <c r="B159" s="64" t="s">
        <v>755</v>
      </c>
      <c r="C159" s="64"/>
      <c r="D159" s="87"/>
      <c r="E159" s="87"/>
      <c r="F159" s="99">
        <f>F160</f>
        <v>349.8</v>
      </c>
      <c r="G159" s="91"/>
      <c r="H159" s="91"/>
      <c r="I159" s="99">
        <f>I160</f>
        <v>6247.9</v>
      </c>
    </row>
    <row r="160" spans="1:9" ht="31.5">
      <c r="A160" s="60" t="s">
        <v>125</v>
      </c>
      <c r="B160" s="64" t="s">
        <v>590</v>
      </c>
      <c r="C160" s="64" t="s">
        <v>126</v>
      </c>
      <c r="D160" s="87" t="s">
        <v>117</v>
      </c>
      <c r="E160" s="87" t="s">
        <v>53</v>
      </c>
      <c r="F160" s="99">
        <v>349.8</v>
      </c>
      <c r="G160" s="91">
        <f>Ведомственная!G806</f>
        <v>349.8</v>
      </c>
      <c r="H160" s="91">
        <f>Ведомственная!H806</f>
        <v>6247.9</v>
      </c>
      <c r="I160" s="99">
        <v>6247.9</v>
      </c>
    </row>
    <row r="161" spans="1:9" s="31" customFormat="1" ht="51" customHeight="1">
      <c r="A161" s="55" t="s">
        <v>658</v>
      </c>
      <c r="B161" s="57" t="s">
        <v>436</v>
      </c>
      <c r="C161" s="57"/>
      <c r="D161" s="57"/>
      <c r="E161" s="57"/>
      <c r="F161" s="58">
        <f>SUM(F162)</f>
        <v>4916.8</v>
      </c>
      <c r="G161" s="70"/>
      <c r="H161" s="70"/>
      <c r="I161" s="58">
        <f>SUM(I162)</f>
        <v>5207.099999999999</v>
      </c>
    </row>
    <row r="162" spans="1:9" ht="31.5">
      <c r="A162" s="77" t="s">
        <v>261</v>
      </c>
      <c r="B162" s="87" t="s">
        <v>677</v>
      </c>
      <c r="C162" s="87"/>
      <c r="D162" s="87"/>
      <c r="E162" s="87"/>
      <c r="F162" s="63">
        <f>SUM(F163:F165)</f>
        <v>4916.8</v>
      </c>
      <c r="G162" s="54"/>
      <c r="H162" s="54"/>
      <c r="I162" s="63">
        <f>SUM(I163:I165)</f>
        <v>5207.099999999999</v>
      </c>
    </row>
    <row r="163" spans="1:9" ht="63">
      <c r="A163" s="77" t="s">
        <v>50</v>
      </c>
      <c r="B163" s="87" t="s">
        <v>677</v>
      </c>
      <c r="C163" s="87" t="s">
        <v>92</v>
      </c>
      <c r="D163" s="87" t="s">
        <v>53</v>
      </c>
      <c r="E163" s="87" t="s">
        <v>12</v>
      </c>
      <c r="F163" s="63">
        <v>4263.9</v>
      </c>
      <c r="G163" s="54">
        <f>Ведомственная!G132</f>
        <v>4263.9</v>
      </c>
      <c r="H163" s="54">
        <f>Ведомственная!H132</f>
        <v>4263.9</v>
      </c>
      <c r="I163" s="63">
        <v>4263.9</v>
      </c>
    </row>
    <row r="164" spans="1:9" ht="31.5">
      <c r="A164" s="77" t="s">
        <v>51</v>
      </c>
      <c r="B164" s="87" t="s">
        <v>677</v>
      </c>
      <c r="C164" s="87" t="s">
        <v>94</v>
      </c>
      <c r="D164" s="87" t="s">
        <v>53</v>
      </c>
      <c r="E164" s="87" t="s">
        <v>12</v>
      </c>
      <c r="F164" s="63">
        <v>576.1</v>
      </c>
      <c r="G164" s="54">
        <f>Ведомственная!G133</f>
        <v>576.1</v>
      </c>
      <c r="H164" s="54">
        <f>Ведомственная!H133</f>
        <v>866.4</v>
      </c>
      <c r="I164" s="63">
        <v>866.4</v>
      </c>
    </row>
    <row r="165" spans="1:9" ht="15.75">
      <c r="A165" s="77" t="s">
        <v>21</v>
      </c>
      <c r="B165" s="87" t="s">
        <v>677</v>
      </c>
      <c r="C165" s="87" t="s">
        <v>99</v>
      </c>
      <c r="D165" s="87" t="s">
        <v>53</v>
      </c>
      <c r="E165" s="87" t="s">
        <v>12</v>
      </c>
      <c r="F165" s="63">
        <v>76.8</v>
      </c>
      <c r="G165" s="54">
        <f>Ведомственная!G134</f>
        <v>76.8</v>
      </c>
      <c r="H165" s="54">
        <f>Ведомственная!H134</f>
        <v>76.8</v>
      </c>
      <c r="I165" s="63">
        <v>76.8</v>
      </c>
    </row>
    <row r="166" spans="1:9" ht="47.25">
      <c r="A166" s="78" t="s">
        <v>541</v>
      </c>
      <c r="B166" s="72" t="s">
        <v>542</v>
      </c>
      <c r="C166" s="57"/>
      <c r="D166" s="57"/>
      <c r="E166" s="57"/>
      <c r="F166" s="69">
        <f>SUM(F167)</f>
        <v>8012.3</v>
      </c>
      <c r="G166" s="54"/>
      <c r="H166" s="54"/>
      <c r="I166" s="69">
        <f>SUM(I167)+I170</f>
        <v>6436.799999999999</v>
      </c>
    </row>
    <row r="167" spans="1:9" ht="15.75">
      <c r="A167" s="83" t="s">
        <v>690</v>
      </c>
      <c r="B167" s="64" t="s">
        <v>691</v>
      </c>
      <c r="C167" s="57"/>
      <c r="D167" s="57"/>
      <c r="E167" s="57"/>
      <c r="F167" s="76">
        <f>SUM(F168)</f>
        <v>8012.3</v>
      </c>
      <c r="G167" s="54"/>
      <c r="H167" s="54"/>
      <c r="I167" s="76">
        <f>SUM(I168)</f>
        <v>1972.6</v>
      </c>
    </row>
    <row r="168" spans="1:9" ht="15.75">
      <c r="A168" s="82" t="s">
        <v>693</v>
      </c>
      <c r="B168" s="64" t="s">
        <v>692</v>
      </c>
      <c r="C168" s="87"/>
      <c r="D168" s="87"/>
      <c r="E168" s="87"/>
      <c r="F168" s="76">
        <f>SUM(F169)</f>
        <v>8012.3</v>
      </c>
      <c r="G168" s="54"/>
      <c r="H168" s="54"/>
      <c r="I168" s="76">
        <f>SUM(I169)</f>
        <v>1972.6</v>
      </c>
    </row>
    <row r="169" spans="1:9" s="31" customFormat="1" ht="31.5">
      <c r="A169" s="82" t="s">
        <v>51</v>
      </c>
      <c r="B169" s="64" t="s">
        <v>692</v>
      </c>
      <c r="C169" s="87" t="s">
        <v>94</v>
      </c>
      <c r="D169" s="87" t="s">
        <v>180</v>
      </c>
      <c r="E169" s="87" t="s">
        <v>53</v>
      </c>
      <c r="F169" s="76">
        <v>8012.3</v>
      </c>
      <c r="G169" s="70">
        <f>Ведомственная!G260+Ведомственная!G287</f>
        <v>8012.3</v>
      </c>
      <c r="H169" s="70">
        <f>Ведомственная!H260+Ведомственная!H287</f>
        <v>6436.799999999999</v>
      </c>
      <c r="I169" s="76">
        <v>1972.6</v>
      </c>
    </row>
    <row r="170" spans="1:9" ht="15.75">
      <c r="A170" s="83" t="s">
        <v>543</v>
      </c>
      <c r="B170" s="95" t="s">
        <v>694</v>
      </c>
      <c r="C170" s="95"/>
      <c r="D170" s="87"/>
      <c r="E170" s="87"/>
      <c r="F170" s="76">
        <f>F171</f>
        <v>0</v>
      </c>
      <c r="G170" s="54"/>
      <c r="H170" s="54"/>
      <c r="I170" s="76">
        <f>I171</f>
        <v>4464.2</v>
      </c>
    </row>
    <row r="171" spans="1:9" ht="31.5">
      <c r="A171" s="83" t="s">
        <v>51</v>
      </c>
      <c r="B171" s="95" t="s">
        <v>694</v>
      </c>
      <c r="C171" s="95" t="s">
        <v>94</v>
      </c>
      <c r="D171" s="87" t="s">
        <v>180</v>
      </c>
      <c r="E171" s="87" t="s">
        <v>180</v>
      </c>
      <c r="F171" s="76"/>
      <c r="G171" s="54"/>
      <c r="H171" s="54"/>
      <c r="I171" s="76">
        <v>4464.2</v>
      </c>
    </row>
    <row r="172" spans="1:9" ht="31.5">
      <c r="A172" s="55" t="s">
        <v>617</v>
      </c>
      <c r="B172" s="56" t="s">
        <v>262</v>
      </c>
      <c r="C172" s="56"/>
      <c r="D172" s="57"/>
      <c r="E172" s="57"/>
      <c r="F172" s="58">
        <f>SUM(F173+F177)</f>
        <v>5170</v>
      </c>
      <c r="G172" s="54"/>
      <c r="H172" s="54"/>
      <c r="I172" s="58">
        <f>SUM(I173+I177)</f>
        <v>5170</v>
      </c>
    </row>
    <row r="173" spans="1:9" ht="31.5">
      <c r="A173" s="77" t="s">
        <v>288</v>
      </c>
      <c r="B173" s="87" t="s">
        <v>263</v>
      </c>
      <c r="C173" s="84"/>
      <c r="D173" s="87"/>
      <c r="E173" s="87"/>
      <c r="F173" s="63">
        <f>SUM(F174)</f>
        <v>1500</v>
      </c>
      <c r="G173" s="54"/>
      <c r="H173" s="54"/>
      <c r="I173" s="63">
        <f>SUM(I174)</f>
        <v>1500</v>
      </c>
    </row>
    <row r="174" spans="1:9" s="31" customFormat="1" ht="47.25">
      <c r="A174" s="103" t="s">
        <v>17</v>
      </c>
      <c r="B174" s="87" t="s">
        <v>305</v>
      </c>
      <c r="C174" s="84"/>
      <c r="D174" s="87"/>
      <c r="E174" s="87"/>
      <c r="F174" s="63">
        <f>SUM(F175)</f>
        <v>1500</v>
      </c>
      <c r="G174" s="70"/>
      <c r="H174" s="70"/>
      <c r="I174" s="63">
        <f>SUM(I175)</f>
        <v>1500</v>
      </c>
    </row>
    <row r="175" spans="1:9" ht="31.5">
      <c r="A175" s="77" t="s">
        <v>264</v>
      </c>
      <c r="B175" s="87" t="s">
        <v>306</v>
      </c>
      <c r="C175" s="87"/>
      <c r="D175" s="87"/>
      <c r="E175" s="87"/>
      <c r="F175" s="63">
        <f>SUM(F176)</f>
        <v>1500</v>
      </c>
      <c r="G175" s="54"/>
      <c r="H175" s="54"/>
      <c r="I175" s="63">
        <f>SUM(I176)</f>
        <v>1500</v>
      </c>
    </row>
    <row r="176" spans="1:9" ht="15.75">
      <c r="A176" s="77" t="s">
        <v>21</v>
      </c>
      <c r="B176" s="87" t="s">
        <v>306</v>
      </c>
      <c r="C176" s="87" t="s">
        <v>99</v>
      </c>
      <c r="D176" s="87" t="s">
        <v>12</v>
      </c>
      <c r="E176" s="87" t="s">
        <v>23</v>
      </c>
      <c r="F176" s="63">
        <v>1500</v>
      </c>
      <c r="G176" s="54">
        <f>Ведомственная!G194</f>
        <v>1500</v>
      </c>
      <c r="H176" s="54">
        <f>Ведомственная!H194</f>
        <v>1500</v>
      </c>
      <c r="I176" s="63">
        <v>1500</v>
      </c>
    </row>
    <row r="177" spans="1:9" s="31" customFormat="1" ht="31.5">
      <c r="A177" s="77" t="s">
        <v>265</v>
      </c>
      <c r="B177" s="87" t="s">
        <v>266</v>
      </c>
      <c r="C177" s="84"/>
      <c r="D177" s="87"/>
      <c r="E177" s="87"/>
      <c r="F177" s="63">
        <f>SUM(F178)</f>
        <v>3670</v>
      </c>
      <c r="G177" s="70"/>
      <c r="H177" s="70"/>
      <c r="I177" s="63">
        <f>SUM(I178)</f>
        <v>3670</v>
      </c>
    </row>
    <row r="178" spans="1:9" ht="31.5">
      <c r="A178" s="103" t="s">
        <v>68</v>
      </c>
      <c r="B178" s="87" t="s">
        <v>482</v>
      </c>
      <c r="C178" s="84"/>
      <c r="D178" s="87"/>
      <c r="E178" s="87"/>
      <c r="F178" s="63">
        <f>SUM(F179)</f>
        <v>3670</v>
      </c>
      <c r="G178" s="54"/>
      <c r="H178" s="54"/>
      <c r="I178" s="63">
        <f>SUM(I179)</f>
        <v>3670</v>
      </c>
    </row>
    <row r="179" spans="1:9" ht="47.25">
      <c r="A179" s="77" t="s">
        <v>647</v>
      </c>
      <c r="B179" s="87" t="s">
        <v>304</v>
      </c>
      <c r="C179" s="87"/>
      <c r="D179" s="87"/>
      <c r="E179" s="87"/>
      <c r="F179" s="63">
        <f>SUM(F180)</f>
        <v>3670</v>
      </c>
      <c r="G179" s="54"/>
      <c r="H179" s="54"/>
      <c r="I179" s="63">
        <f>SUM(I180)</f>
        <v>3670</v>
      </c>
    </row>
    <row r="180" spans="1:9" ht="31.5">
      <c r="A180" s="77" t="s">
        <v>259</v>
      </c>
      <c r="B180" s="87" t="s">
        <v>304</v>
      </c>
      <c r="C180" s="87" t="s">
        <v>126</v>
      </c>
      <c r="D180" s="87" t="s">
        <v>12</v>
      </c>
      <c r="E180" s="87" t="s">
        <v>23</v>
      </c>
      <c r="F180" s="90">
        <v>3670</v>
      </c>
      <c r="G180" s="91">
        <f>Ведомственная!G198</f>
        <v>3670</v>
      </c>
      <c r="H180" s="91">
        <f>Ведомственная!H198</f>
        <v>3670</v>
      </c>
      <c r="I180" s="90">
        <v>3670</v>
      </c>
    </row>
    <row r="181" spans="1:9" ht="31.5">
      <c r="A181" s="55" t="s">
        <v>546</v>
      </c>
      <c r="B181" s="57" t="s">
        <v>239</v>
      </c>
      <c r="C181" s="56"/>
      <c r="D181" s="57"/>
      <c r="E181" s="57"/>
      <c r="F181" s="58">
        <f>SUM(F182)</f>
        <v>378</v>
      </c>
      <c r="G181" s="54"/>
      <c r="H181" s="54"/>
      <c r="I181" s="58">
        <f>SUM(I182)</f>
        <v>378</v>
      </c>
    </row>
    <row r="182" spans="1:9" ht="31.5">
      <c r="A182" s="77" t="s">
        <v>236</v>
      </c>
      <c r="B182" s="84" t="s">
        <v>671</v>
      </c>
      <c r="C182" s="84"/>
      <c r="D182" s="87"/>
      <c r="E182" s="87"/>
      <c r="F182" s="63">
        <f>SUM(F183:F184)</f>
        <v>378</v>
      </c>
      <c r="G182" s="54"/>
      <c r="H182" s="54"/>
      <c r="I182" s="63">
        <f>SUM(I183:I184)</f>
        <v>378</v>
      </c>
    </row>
    <row r="183" spans="1:9" ht="63">
      <c r="A183" s="82" t="s">
        <v>50</v>
      </c>
      <c r="B183" s="84" t="s">
        <v>671</v>
      </c>
      <c r="C183" s="84">
        <v>100</v>
      </c>
      <c r="D183" s="87" t="s">
        <v>33</v>
      </c>
      <c r="E183" s="87" t="s">
        <v>12</v>
      </c>
      <c r="F183" s="63">
        <v>355.5</v>
      </c>
      <c r="G183" s="54">
        <f>SUM(Ведомственная!G64)</f>
        <v>355.5</v>
      </c>
      <c r="H183" s="54">
        <f>SUM(Ведомственная!H64)</f>
        <v>355.5</v>
      </c>
      <c r="I183" s="63">
        <v>355.5</v>
      </c>
    </row>
    <row r="184" spans="1:9" ht="31.5">
      <c r="A184" s="77" t="s">
        <v>51</v>
      </c>
      <c r="B184" s="84" t="s">
        <v>671</v>
      </c>
      <c r="C184" s="87" t="s">
        <v>94</v>
      </c>
      <c r="D184" s="87" t="s">
        <v>33</v>
      </c>
      <c r="E184" s="87" t="s">
        <v>12</v>
      </c>
      <c r="F184" s="63">
        <v>22.5</v>
      </c>
      <c r="G184" s="54">
        <f>SUM(Ведомственная!G65)</f>
        <v>22.5</v>
      </c>
      <c r="H184" s="54">
        <f>SUM(Ведомственная!H65)</f>
        <v>22.5</v>
      </c>
      <c r="I184" s="63">
        <v>22.5</v>
      </c>
    </row>
    <row r="185" spans="1:9" ht="31.5">
      <c r="A185" s="55" t="s">
        <v>519</v>
      </c>
      <c r="B185" s="57" t="s">
        <v>240</v>
      </c>
      <c r="C185" s="56"/>
      <c r="D185" s="57"/>
      <c r="E185" s="57"/>
      <c r="F185" s="58">
        <f>SUM(F186:F186)</f>
        <v>150</v>
      </c>
      <c r="G185" s="54"/>
      <c r="H185" s="54"/>
      <c r="I185" s="58">
        <f>SUM(I186:I186)</f>
        <v>150</v>
      </c>
    </row>
    <row r="186" spans="1:9" ht="31.5">
      <c r="A186" s="77" t="s">
        <v>51</v>
      </c>
      <c r="B186" s="84" t="s">
        <v>240</v>
      </c>
      <c r="C186" s="84">
        <v>200</v>
      </c>
      <c r="D186" s="87" t="s">
        <v>33</v>
      </c>
      <c r="E186" s="87" t="s">
        <v>97</v>
      </c>
      <c r="F186" s="63">
        <v>150</v>
      </c>
      <c r="G186" s="54">
        <f>Ведомственная!G91</f>
        <v>150</v>
      </c>
      <c r="H186" s="54">
        <f>Ведомственная!H91</f>
        <v>150</v>
      </c>
      <c r="I186" s="63">
        <v>150</v>
      </c>
    </row>
    <row r="187" spans="1:9" ht="31.5">
      <c r="A187" s="104" t="s">
        <v>545</v>
      </c>
      <c r="B187" s="56" t="s">
        <v>229</v>
      </c>
      <c r="C187" s="56"/>
      <c r="D187" s="57"/>
      <c r="E187" s="57"/>
      <c r="F187" s="58">
        <f>SUM(F188)</f>
        <v>139210.4</v>
      </c>
      <c r="G187" s="54"/>
      <c r="H187" s="54"/>
      <c r="I187" s="58">
        <f>SUM(I188)</f>
        <v>134210.4</v>
      </c>
    </row>
    <row r="188" spans="1:9" ht="47.25">
      <c r="A188" s="77" t="s">
        <v>79</v>
      </c>
      <c r="B188" s="87" t="s">
        <v>230</v>
      </c>
      <c r="C188" s="87"/>
      <c r="D188" s="87"/>
      <c r="E188" s="87"/>
      <c r="F188" s="63">
        <f>SUM(F189)+F191+F195+F198+F200</f>
        <v>139210.4</v>
      </c>
      <c r="G188" s="54"/>
      <c r="H188" s="54"/>
      <c r="I188" s="63">
        <f>SUM(I189)+I191+I195+I198+I200</f>
        <v>134210.4</v>
      </c>
    </row>
    <row r="189" spans="1:9" ht="15.75">
      <c r="A189" s="77" t="s">
        <v>231</v>
      </c>
      <c r="B189" s="87" t="s">
        <v>232</v>
      </c>
      <c r="C189" s="87"/>
      <c r="D189" s="87"/>
      <c r="E189" s="87"/>
      <c r="F189" s="63">
        <f>SUM(F190)</f>
        <v>1992.8</v>
      </c>
      <c r="G189" s="54"/>
      <c r="H189" s="54"/>
      <c r="I189" s="63">
        <f>SUM(I190)</f>
        <v>1992.8</v>
      </c>
    </row>
    <row r="190" spans="1:9" ht="63">
      <c r="A190" s="82" t="s">
        <v>50</v>
      </c>
      <c r="B190" s="87" t="s">
        <v>232</v>
      </c>
      <c r="C190" s="87" t="s">
        <v>92</v>
      </c>
      <c r="D190" s="87" t="s">
        <v>33</v>
      </c>
      <c r="E190" s="87" t="s">
        <v>43</v>
      </c>
      <c r="F190" s="63">
        <v>1992.8</v>
      </c>
      <c r="G190" s="54">
        <f>Ведомственная!G60</f>
        <v>1992.8</v>
      </c>
      <c r="H190" s="54">
        <f>Ведомственная!H60</f>
        <v>1992.8</v>
      </c>
      <c r="I190" s="63">
        <v>1992.8</v>
      </c>
    </row>
    <row r="191" spans="1:9" ht="15.75">
      <c r="A191" s="77" t="s">
        <v>81</v>
      </c>
      <c r="B191" s="87" t="s">
        <v>234</v>
      </c>
      <c r="C191" s="87"/>
      <c r="D191" s="87"/>
      <c r="E191" s="87"/>
      <c r="F191" s="63">
        <f>SUM(F192:F194)</f>
        <v>114951.4</v>
      </c>
      <c r="G191" s="54"/>
      <c r="H191" s="54"/>
      <c r="I191" s="63">
        <f>SUM(I192:I194)</f>
        <v>114951.4</v>
      </c>
    </row>
    <row r="192" spans="1:9" s="31" customFormat="1" ht="63">
      <c r="A192" s="82" t="s">
        <v>50</v>
      </c>
      <c r="B192" s="87" t="s">
        <v>234</v>
      </c>
      <c r="C192" s="87" t="s">
        <v>92</v>
      </c>
      <c r="D192" s="87" t="s">
        <v>33</v>
      </c>
      <c r="E192" s="87" t="s">
        <v>12</v>
      </c>
      <c r="F192" s="63">
        <v>114857.9</v>
      </c>
      <c r="G192" s="54">
        <f>Ведомственная!G69</f>
        <v>114857.9</v>
      </c>
      <c r="H192" s="54">
        <f>Ведомственная!H69</f>
        <v>114857.9</v>
      </c>
      <c r="I192" s="63">
        <v>114857.9</v>
      </c>
    </row>
    <row r="193" spans="1:9" ht="31.5">
      <c r="A193" s="77" t="s">
        <v>51</v>
      </c>
      <c r="B193" s="87" t="s">
        <v>234</v>
      </c>
      <c r="C193" s="87" t="s">
        <v>94</v>
      </c>
      <c r="D193" s="87" t="s">
        <v>33</v>
      </c>
      <c r="E193" s="87" t="s">
        <v>12</v>
      </c>
      <c r="F193" s="63">
        <v>93.5</v>
      </c>
      <c r="G193" s="54">
        <f>Ведомственная!G70</f>
        <v>93.5</v>
      </c>
      <c r="H193" s="54">
        <f>Ведомственная!H70</f>
        <v>93.5</v>
      </c>
      <c r="I193" s="63">
        <v>93.5</v>
      </c>
    </row>
    <row r="194" spans="1:9" ht="15.75">
      <c r="A194" s="77" t="s">
        <v>41</v>
      </c>
      <c r="B194" s="87" t="s">
        <v>234</v>
      </c>
      <c r="C194" s="87" t="s">
        <v>102</v>
      </c>
      <c r="D194" s="87" t="s">
        <v>33</v>
      </c>
      <c r="E194" s="87" t="s">
        <v>12</v>
      </c>
      <c r="F194" s="63"/>
      <c r="G194" s="54">
        <f>Ведомственная!G71</f>
        <v>0</v>
      </c>
      <c r="H194" s="54">
        <f>Ведомственная!H71</f>
        <v>0</v>
      </c>
      <c r="I194" s="63"/>
    </row>
    <row r="195" spans="1:9" ht="15.75">
      <c r="A195" s="77" t="s">
        <v>98</v>
      </c>
      <c r="B195" s="84" t="s">
        <v>241</v>
      </c>
      <c r="C195" s="84"/>
      <c r="D195" s="87"/>
      <c r="E195" s="87"/>
      <c r="F195" s="63">
        <f>SUM(F196:F197)</f>
        <v>5339.4</v>
      </c>
      <c r="G195" s="54"/>
      <c r="H195" s="54"/>
      <c r="I195" s="63">
        <f>SUM(I196:I197)</f>
        <v>3339.4</v>
      </c>
    </row>
    <row r="196" spans="1:9" ht="31.5">
      <c r="A196" s="77" t="s">
        <v>51</v>
      </c>
      <c r="B196" s="84" t="s">
        <v>241</v>
      </c>
      <c r="C196" s="84">
        <v>200</v>
      </c>
      <c r="D196" s="87" t="s">
        <v>33</v>
      </c>
      <c r="E196" s="87" t="s">
        <v>97</v>
      </c>
      <c r="F196" s="63">
        <v>5253.9</v>
      </c>
      <c r="G196" s="54">
        <f>Ведомственная!G96</f>
        <v>5253.9</v>
      </c>
      <c r="H196" s="54">
        <f>Ведомственная!H96</f>
        <v>3253.9</v>
      </c>
      <c r="I196" s="63">
        <v>3253.9</v>
      </c>
    </row>
    <row r="197" spans="1:9" ht="15.75">
      <c r="A197" s="77" t="s">
        <v>21</v>
      </c>
      <c r="B197" s="84" t="s">
        <v>241</v>
      </c>
      <c r="C197" s="84">
        <v>800</v>
      </c>
      <c r="D197" s="87" t="s">
        <v>33</v>
      </c>
      <c r="E197" s="87" t="s">
        <v>97</v>
      </c>
      <c r="F197" s="63">
        <v>85.5</v>
      </c>
      <c r="G197" s="54">
        <f>Ведомственная!G97</f>
        <v>85.5</v>
      </c>
      <c r="H197" s="54">
        <f>Ведомственная!H97</f>
        <v>85.5</v>
      </c>
      <c r="I197" s="63">
        <v>85.5</v>
      </c>
    </row>
    <row r="198" spans="1:9" ht="31.5">
      <c r="A198" s="77" t="s">
        <v>100</v>
      </c>
      <c r="B198" s="84" t="s">
        <v>242</v>
      </c>
      <c r="C198" s="84"/>
      <c r="D198" s="87"/>
      <c r="E198" s="87"/>
      <c r="F198" s="63">
        <f>SUM(F199)</f>
        <v>5000</v>
      </c>
      <c r="G198" s="54"/>
      <c r="H198" s="54"/>
      <c r="I198" s="63">
        <f>SUM(I199)</f>
        <v>2000</v>
      </c>
    </row>
    <row r="199" spans="1:9" ht="31.5">
      <c r="A199" s="77" t="s">
        <v>51</v>
      </c>
      <c r="B199" s="84" t="s">
        <v>242</v>
      </c>
      <c r="C199" s="84">
        <v>200</v>
      </c>
      <c r="D199" s="87" t="s">
        <v>33</v>
      </c>
      <c r="E199" s="87" t="s">
        <v>97</v>
      </c>
      <c r="F199" s="63">
        <v>5000</v>
      </c>
      <c r="G199" s="54">
        <f>Ведомственная!G99</f>
        <v>5000</v>
      </c>
      <c r="H199" s="54">
        <f>Ведомственная!H99</f>
        <v>2000</v>
      </c>
      <c r="I199" s="63">
        <v>2000</v>
      </c>
    </row>
    <row r="200" spans="1:9" ht="31.5">
      <c r="A200" s="77" t="s">
        <v>101</v>
      </c>
      <c r="B200" s="84" t="s">
        <v>243</v>
      </c>
      <c r="C200" s="84"/>
      <c r="D200" s="87"/>
      <c r="E200" s="87"/>
      <c r="F200" s="63">
        <f>SUM(F201:F203)</f>
        <v>11926.8</v>
      </c>
      <c r="G200" s="54"/>
      <c r="H200" s="54"/>
      <c r="I200" s="63">
        <f>SUM(I201:I203)</f>
        <v>11926.8</v>
      </c>
    </row>
    <row r="201" spans="1:9" ht="31.5">
      <c r="A201" s="77" t="s">
        <v>51</v>
      </c>
      <c r="B201" s="84" t="s">
        <v>243</v>
      </c>
      <c r="C201" s="84">
        <v>200</v>
      </c>
      <c r="D201" s="87" t="s">
        <v>33</v>
      </c>
      <c r="E201" s="87" t="s">
        <v>97</v>
      </c>
      <c r="F201" s="63">
        <v>4893.1</v>
      </c>
      <c r="G201" s="54">
        <f>Ведомственная!G101</f>
        <v>4893.1</v>
      </c>
      <c r="H201" s="54">
        <f>Ведомственная!H101</f>
        <v>4893.1</v>
      </c>
      <c r="I201" s="63">
        <v>4893.1</v>
      </c>
    </row>
    <row r="202" spans="1:9" ht="15.75">
      <c r="A202" s="77" t="s">
        <v>41</v>
      </c>
      <c r="B202" s="84" t="s">
        <v>243</v>
      </c>
      <c r="C202" s="84">
        <v>300</v>
      </c>
      <c r="D202" s="87" t="s">
        <v>33</v>
      </c>
      <c r="E202" s="87" t="s">
        <v>97</v>
      </c>
      <c r="F202" s="63">
        <v>600</v>
      </c>
      <c r="G202" s="54">
        <f>Ведомственная!G102</f>
        <v>600</v>
      </c>
      <c r="H202" s="54">
        <f>Ведомственная!H102</f>
        <v>600</v>
      </c>
      <c r="I202" s="63">
        <v>600</v>
      </c>
    </row>
    <row r="203" spans="1:9" s="31" customFormat="1" ht="15.75">
      <c r="A203" s="77" t="s">
        <v>21</v>
      </c>
      <c r="B203" s="84" t="s">
        <v>243</v>
      </c>
      <c r="C203" s="84">
        <v>800</v>
      </c>
      <c r="D203" s="87" t="s">
        <v>33</v>
      </c>
      <c r="E203" s="87" t="s">
        <v>97</v>
      </c>
      <c r="F203" s="63">
        <v>6433.7</v>
      </c>
      <c r="G203" s="54">
        <f>Ведомственная!G103</f>
        <v>6433.7</v>
      </c>
      <c r="H203" s="54">
        <f>Ведомственная!H103</f>
        <v>6433.7</v>
      </c>
      <c r="I203" s="63">
        <v>6433.7</v>
      </c>
    </row>
    <row r="204" spans="1:9" ht="31.5">
      <c r="A204" s="105" t="s">
        <v>558</v>
      </c>
      <c r="B204" s="106" t="s">
        <v>364</v>
      </c>
      <c r="C204" s="106"/>
      <c r="D204" s="106"/>
      <c r="E204" s="106"/>
      <c r="F204" s="69">
        <f>SUM(F205,F212)</f>
        <v>74358.2</v>
      </c>
      <c r="G204" s="54"/>
      <c r="H204" s="54"/>
      <c r="I204" s="69">
        <f>SUM(I205,I212)</f>
        <v>54358.2</v>
      </c>
    </row>
    <row r="205" spans="1:9" ht="15.75">
      <c r="A205" s="107" t="s">
        <v>34</v>
      </c>
      <c r="B205" s="108" t="s">
        <v>365</v>
      </c>
      <c r="C205" s="108"/>
      <c r="D205" s="108"/>
      <c r="E205" s="108"/>
      <c r="F205" s="76">
        <f>SUM(F206,F208,F210)</f>
        <v>74358.2</v>
      </c>
      <c r="G205" s="54"/>
      <c r="H205" s="54"/>
      <c r="I205" s="76">
        <f>SUM(I206,I208,I210)</f>
        <v>54358.2</v>
      </c>
    </row>
    <row r="206" spans="1:9" ht="15.75">
      <c r="A206" s="107" t="s">
        <v>318</v>
      </c>
      <c r="B206" s="108" t="s">
        <v>366</v>
      </c>
      <c r="C206" s="108"/>
      <c r="D206" s="108"/>
      <c r="E206" s="108"/>
      <c r="F206" s="76">
        <f>SUM(F207)</f>
        <v>50150</v>
      </c>
      <c r="G206" s="54"/>
      <c r="H206" s="54"/>
      <c r="I206" s="76">
        <f>SUM(I207)</f>
        <v>50150</v>
      </c>
    </row>
    <row r="207" spans="1:9" s="31" customFormat="1" ht="31.5">
      <c r="A207" s="107" t="s">
        <v>51</v>
      </c>
      <c r="B207" s="108" t="s">
        <v>366</v>
      </c>
      <c r="C207" s="108" t="s">
        <v>94</v>
      </c>
      <c r="D207" s="108" t="s">
        <v>180</v>
      </c>
      <c r="E207" s="108" t="s">
        <v>53</v>
      </c>
      <c r="F207" s="76">
        <v>50150</v>
      </c>
      <c r="G207" s="109">
        <f>Ведомственная!G264</f>
        <v>50150</v>
      </c>
      <c r="H207" s="109">
        <f>Ведомственная!H264</f>
        <v>50150</v>
      </c>
      <c r="I207" s="76">
        <v>50150</v>
      </c>
    </row>
    <row r="208" spans="1:9" ht="15.75" hidden="1">
      <c r="A208" s="107" t="s">
        <v>319</v>
      </c>
      <c r="B208" s="108" t="s">
        <v>367</v>
      </c>
      <c r="C208" s="108"/>
      <c r="D208" s="108"/>
      <c r="E208" s="108"/>
      <c r="F208" s="76">
        <f>SUM(F209)</f>
        <v>0</v>
      </c>
      <c r="G208" s="54"/>
      <c r="H208" s="54"/>
      <c r="I208" s="76">
        <f>SUM(I209)</f>
        <v>0</v>
      </c>
    </row>
    <row r="209" spans="1:9" ht="31.5" hidden="1">
      <c r="A209" s="107" t="s">
        <v>51</v>
      </c>
      <c r="B209" s="108" t="s">
        <v>367</v>
      </c>
      <c r="C209" s="108" t="s">
        <v>94</v>
      </c>
      <c r="D209" s="108"/>
      <c r="E209" s="108"/>
      <c r="F209" s="76"/>
      <c r="G209" s="54"/>
      <c r="H209" s="54"/>
      <c r="I209" s="76"/>
    </row>
    <row r="210" spans="1:9" ht="15.75">
      <c r="A210" s="107" t="s">
        <v>320</v>
      </c>
      <c r="B210" s="108" t="s">
        <v>368</v>
      </c>
      <c r="C210" s="108"/>
      <c r="D210" s="108"/>
      <c r="E210" s="108"/>
      <c r="F210" s="76">
        <f>SUM(F211)</f>
        <v>24208.2</v>
      </c>
      <c r="G210" s="54"/>
      <c r="H210" s="54"/>
      <c r="I210" s="76">
        <f>SUM(I211)</f>
        <v>4208.2</v>
      </c>
    </row>
    <row r="211" spans="1:9" ht="31.5">
      <c r="A211" s="107" t="s">
        <v>51</v>
      </c>
      <c r="B211" s="108" t="s">
        <v>368</v>
      </c>
      <c r="C211" s="108" t="s">
        <v>94</v>
      </c>
      <c r="D211" s="108" t="s">
        <v>180</v>
      </c>
      <c r="E211" s="108" t="s">
        <v>53</v>
      </c>
      <c r="F211" s="76">
        <v>24208.2</v>
      </c>
      <c r="G211" s="54">
        <f>Ведомственная!G268</f>
        <v>24208.2</v>
      </c>
      <c r="H211" s="54">
        <f>Ведомственная!H268</f>
        <v>4208.2</v>
      </c>
      <c r="I211" s="76">
        <v>4208.2</v>
      </c>
    </row>
    <row r="212" spans="1:9" ht="47.25" hidden="1">
      <c r="A212" s="107" t="s">
        <v>25</v>
      </c>
      <c r="B212" s="108" t="s">
        <v>369</v>
      </c>
      <c r="C212" s="108"/>
      <c r="D212" s="108"/>
      <c r="E212" s="108"/>
      <c r="F212" s="76">
        <f>SUM(F213)</f>
        <v>0</v>
      </c>
      <c r="G212" s="54"/>
      <c r="H212" s="54"/>
      <c r="I212" s="76">
        <f>SUM(I213)</f>
        <v>0</v>
      </c>
    </row>
    <row r="213" spans="1:9" s="31" customFormat="1" ht="15.75" hidden="1">
      <c r="A213" s="107" t="s">
        <v>320</v>
      </c>
      <c r="B213" s="108" t="s">
        <v>370</v>
      </c>
      <c r="C213" s="108"/>
      <c r="D213" s="108"/>
      <c r="E213" s="108"/>
      <c r="F213" s="76">
        <f>SUM(F214)</f>
        <v>0</v>
      </c>
      <c r="G213" s="70"/>
      <c r="H213" s="70"/>
      <c r="I213" s="76">
        <f>SUM(I214)</f>
        <v>0</v>
      </c>
    </row>
    <row r="214" spans="1:9" ht="31.5" hidden="1">
      <c r="A214" s="107" t="s">
        <v>259</v>
      </c>
      <c r="B214" s="108" t="s">
        <v>370</v>
      </c>
      <c r="C214" s="108" t="s">
        <v>126</v>
      </c>
      <c r="D214" s="108" t="s">
        <v>180</v>
      </c>
      <c r="E214" s="108" t="s">
        <v>53</v>
      </c>
      <c r="F214" s="76"/>
      <c r="G214" s="54">
        <f>Ведомственная!G271</f>
        <v>0</v>
      </c>
      <c r="H214" s="54">
        <f>Ведомственная!H271</f>
        <v>0</v>
      </c>
      <c r="I214" s="76"/>
    </row>
    <row r="215" spans="1:9" ht="47.25">
      <c r="A215" s="110" t="s">
        <v>556</v>
      </c>
      <c r="B215" s="106" t="s">
        <v>354</v>
      </c>
      <c r="C215" s="106"/>
      <c r="D215" s="106"/>
      <c r="E215" s="106"/>
      <c r="F215" s="98">
        <f>SUM(F216)</f>
        <v>3500</v>
      </c>
      <c r="G215" s="91"/>
      <c r="H215" s="91"/>
      <c r="I215" s="98">
        <f>SUM(I216)</f>
        <v>3500</v>
      </c>
    </row>
    <row r="216" spans="1:9" ht="15.75">
      <c r="A216" s="107" t="s">
        <v>34</v>
      </c>
      <c r="B216" s="108" t="s">
        <v>355</v>
      </c>
      <c r="C216" s="108"/>
      <c r="D216" s="108"/>
      <c r="E216" s="108"/>
      <c r="F216" s="76">
        <f>SUM(F217)</f>
        <v>3500</v>
      </c>
      <c r="G216" s="54"/>
      <c r="H216" s="54"/>
      <c r="I216" s="76">
        <f>SUM(I217)</f>
        <v>3500</v>
      </c>
    </row>
    <row r="217" spans="1:9" ht="15.75">
      <c r="A217" s="107" t="s">
        <v>313</v>
      </c>
      <c r="B217" s="108" t="s">
        <v>356</v>
      </c>
      <c r="C217" s="108"/>
      <c r="D217" s="108"/>
      <c r="E217" s="108"/>
      <c r="F217" s="76">
        <f>SUM(F218)</f>
        <v>3500</v>
      </c>
      <c r="G217" s="54"/>
      <c r="H217" s="54"/>
      <c r="I217" s="76">
        <f>SUM(I218)</f>
        <v>3500</v>
      </c>
    </row>
    <row r="218" spans="1:9" ht="31.5">
      <c r="A218" s="107" t="s">
        <v>51</v>
      </c>
      <c r="B218" s="108" t="s">
        <v>356</v>
      </c>
      <c r="C218" s="108" t="s">
        <v>94</v>
      </c>
      <c r="D218" s="108" t="s">
        <v>180</v>
      </c>
      <c r="E218" s="108" t="s">
        <v>43</v>
      </c>
      <c r="F218" s="76">
        <v>3500</v>
      </c>
      <c r="G218" s="109">
        <f>Ведомственная!G238</f>
        <v>3500</v>
      </c>
      <c r="H218" s="109">
        <f>Ведомственная!H238</f>
        <v>3500</v>
      </c>
      <c r="I218" s="76">
        <v>3500</v>
      </c>
    </row>
    <row r="219" spans="1:9" ht="47.25">
      <c r="A219" s="110" t="s">
        <v>557</v>
      </c>
      <c r="B219" s="106" t="s">
        <v>357</v>
      </c>
      <c r="C219" s="106"/>
      <c r="D219" s="106"/>
      <c r="E219" s="106"/>
      <c r="F219" s="69">
        <f>SUM(F220)</f>
        <v>1567</v>
      </c>
      <c r="G219" s="109"/>
      <c r="H219" s="109"/>
      <c r="I219" s="69">
        <f>SUM(I220)</f>
        <v>1567</v>
      </c>
    </row>
    <row r="220" spans="1:9" ht="15.75">
      <c r="A220" s="107" t="s">
        <v>34</v>
      </c>
      <c r="B220" s="108" t="s">
        <v>358</v>
      </c>
      <c r="C220" s="108"/>
      <c r="D220" s="108"/>
      <c r="E220" s="108"/>
      <c r="F220" s="76">
        <f>SUM(F223)+F221</f>
        <v>1567</v>
      </c>
      <c r="G220" s="109"/>
      <c r="H220" s="109"/>
      <c r="I220" s="76">
        <f>SUM(I223)+I221</f>
        <v>1567</v>
      </c>
    </row>
    <row r="221" spans="1:9" ht="15.75">
      <c r="A221" s="107" t="s">
        <v>320</v>
      </c>
      <c r="B221" s="108" t="s">
        <v>371</v>
      </c>
      <c r="C221" s="108"/>
      <c r="D221" s="108"/>
      <c r="E221" s="108"/>
      <c r="F221" s="76">
        <f>SUM(F222)</f>
        <v>500</v>
      </c>
      <c r="G221" s="109"/>
      <c r="H221" s="109"/>
      <c r="I221" s="76">
        <f>SUM(I222)</f>
        <v>500</v>
      </c>
    </row>
    <row r="222" spans="1:9" ht="31.5">
      <c r="A222" s="107" t="s">
        <v>51</v>
      </c>
      <c r="B222" s="108" t="s">
        <v>371</v>
      </c>
      <c r="C222" s="108" t="s">
        <v>94</v>
      </c>
      <c r="D222" s="108" t="s">
        <v>180</v>
      </c>
      <c r="E222" s="108" t="s">
        <v>53</v>
      </c>
      <c r="F222" s="76">
        <v>500</v>
      </c>
      <c r="G222" s="109">
        <f>Ведомственная!G275</f>
        <v>500</v>
      </c>
      <c r="H222" s="109">
        <f>Ведомственная!H275</f>
        <v>500</v>
      </c>
      <c r="I222" s="76">
        <v>500</v>
      </c>
    </row>
    <row r="223" spans="1:9" ht="15.75">
      <c r="A223" s="107" t="s">
        <v>313</v>
      </c>
      <c r="B223" s="108" t="s">
        <v>359</v>
      </c>
      <c r="C223" s="108"/>
      <c r="D223" s="108"/>
      <c r="E223" s="108"/>
      <c r="F223" s="76">
        <f>SUM(F224)</f>
        <v>1067</v>
      </c>
      <c r="G223" s="109"/>
      <c r="H223" s="109"/>
      <c r="I223" s="76">
        <f>SUM(I224)</f>
        <v>1067</v>
      </c>
    </row>
    <row r="224" spans="1:9" s="31" customFormat="1" ht="31.5">
      <c r="A224" s="107" t="s">
        <v>51</v>
      </c>
      <c r="B224" s="108" t="s">
        <v>359</v>
      </c>
      <c r="C224" s="108" t="s">
        <v>94</v>
      </c>
      <c r="D224" s="108" t="s">
        <v>180</v>
      </c>
      <c r="E224" s="108" t="s">
        <v>43</v>
      </c>
      <c r="F224" s="76">
        <v>1067</v>
      </c>
      <c r="G224" s="109">
        <f>Ведомственная!G242</f>
        <v>1067</v>
      </c>
      <c r="H224" s="109">
        <f>Ведомственная!H242</f>
        <v>1067</v>
      </c>
      <c r="I224" s="76">
        <v>1067</v>
      </c>
    </row>
    <row r="225" spans="1:9" ht="47.25">
      <c r="A225" s="110" t="s">
        <v>544</v>
      </c>
      <c r="B225" s="106" t="s">
        <v>340</v>
      </c>
      <c r="C225" s="106"/>
      <c r="D225" s="106"/>
      <c r="E225" s="106"/>
      <c r="F225" s="69">
        <f>SUM(F226)+F232</f>
        <v>110716.6</v>
      </c>
      <c r="G225" s="54"/>
      <c r="H225" s="54"/>
      <c r="I225" s="69">
        <f>SUM(I226)+I232</f>
        <v>108227.6</v>
      </c>
    </row>
    <row r="226" spans="1:9" ht="31.5">
      <c r="A226" s="107" t="s">
        <v>310</v>
      </c>
      <c r="B226" s="108" t="s">
        <v>345</v>
      </c>
      <c r="C226" s="108"/>
      <c r="D226" s="108"/>
      <c r="E226" s="108"/>
      <c r="F226" s="76">
        <f>SUM(F227)</f>
        <v>82489</v>
      </c>
      <c r="G226" s="54"/>
      <c r="H226" s="54"/>
      <c r="I226" s="76">
        <f>SUM(I227)</f>
        <v>80000</v>
      </c>
    </row>
    <row r="227" spans="1:9" ht="15.75">
      <c r="A227" s="107" t="s">
        <v>34</v>
      </c>
      <c r="B227" s="108" t="s">
        <v>346</v>
      </c>
      <c r="C227" s="108"/>
      <c r="D227" s="108"/>
      <c r="E227" s="108"/>
      <c r="F227" s="76">
        <f>SUM(F228)</f>
        <v>82489</v>
      </c>
      <c r="G227" s="54"/>
      <c r="H227" s="54"/>
      <c r="I227" s="76">
        <f>SUM(I228)</f>
        <v>80000</v>
      </c>
    </row>
    <row r="228" spans="1:9" s="31" customFormat="1" ht="47.25">
      <c r="A228" s="107" t="s">
        <v>311</v>
      </c>
      <c r="B228" s="108" t="s">
        <v>347</v>
      </c>
      <c r="C228" s="108"/>
      <c r="D228" s="108"/>
      <c r="E228" s="108"/>
      <c r="F228" s="76">
        <f>SUM(F229)+F230</f>
        <v>82489</v>
      </c>
      <c r="G228" s="70"/>
      <c r="H228" s="70"/>
      <c r="I228" s="76">
        <f>SUM(I229)</f>
        <v>80000</v>
      </c>
    </row>
    <row r="229" spans="1:9" ht="31.5">
      <c r="A229" s="107" t="s">
        <v>51</v>
      </c>
      <c r="B229" s="108" t="s">
        <v>347</v>
      </c>
      <c r="C229" s="108" t="s">
        <v>94</v>
      </c>
      <c r="D229" s="108" t="s">
        <v>12</v>
      </c>
      <c r="E229" s="108" t="s">
        <v>184</v>
      </c>
      <c r="F229" s="76">
        <v>80000</v>
      </c>
      <c r="G229" s="54">
        <f>Ведомственная!G183</f>
        <v>80000</v>
      </c>
      <c r="H229" s="54">
        <f>Ведомственная!H183</f>
        <v>80000</v>
      </c>
      <c r="I229" s="76">
        <v>80000</v>
      </c>
    </row>
    <row r="230" spans="1:9" ht="31.5">
      <c r="A230" s="107" t="s">
        <v>434</v>
      </c>
      <c r="B230" s="108" t="s">
        <v>795</v>
      </c>
      <c r="C230" s="108"/>
      <c r="D230" s="108"/>
      <c r="E230" s="108"/>
      <c r="F230" s="76">
        <f>F231</f>
        <v>2489</v>
      </c>
      <c r="G230" s="54"/>
      <c r="H230" s="54"/>
      <c r="I230" s="76">
        <v>0</v>
      </c>
    </row>
    <row r="231" spans="1:9" ht="31.5">
      <c r="A231" s="107" t="s">
        <v>284</v>
      </c>
      <c r="B231" s="108" t="s">
        <v>795</v>
      </c>
      <c r="C231" s="108" t="s">
        <v>285</v>
      </c>
      <c r="D231" s="108" t="s">
        <v>12</v>
      </c>
      <c r="E231" s="108" t="s">
        <v>184</v>
      </c>
      <c r="F231" s="76">
        <v>2489</v>
      </c>
      <c r="G231" s="54"/>
      <c r="H231" s="54"/>
      <c r="I231" s="76">
        <v>0</v>
      </c>
    </row>
    <row r="232" spans="1:9" ht="31.5">
      <c r="A232" s="107" t="s">
        <v>307</v>
      </c>
      <c r="B232" s="108" t="s">
        <v>341</v>
      </c>
      <c r="C232" s="108"/>
      <c r="D232" s="108"/>
      <c r="E232" s="108"/>
      <c r="F232" s="76">
        <f>SUM(F233)</f>
        <v>28227.6</v>
      </c>
      <c r="G232" s="54"/>
      <c r="H232" s="54"/>
      <c r="I232" s="76">
        <f>SUM(I233)</f>
        <v>28227.6</v>
      </c>
    </row>
    <row r="233" spans="1:9" ht="47.25">
      <c r="A233" s="107" t="s">
        <v>17</v>
      </c>
      <c r="B233" s="108" t="s">
        <v>342</v>
      </c>
      <c r="C233" s="108"/>
      <c r="D233" s="108"/>
      <c r="E233" s="108"/>
      <c r="F233" s="76">
        <f>SUM(F234+F236)</f>
        <v>28227.6</v>
      </c>
      <c r="G233" s="54"/>
      <c r="H233" s="54"/>
      <c r="I233" s="76">
        <f>SUM(I234+I236)</f>
        <v>28227.6</v>
      </c>
    </row>
    <row r="234" spans="1:9" ht="15.75">
      <c r="A234" s="107" t="s">
        <v>19</v>
      </c>
      <c r="B234" s="108" t="s">
        <v>343</v>
      </c>
      <c r="C234" s="108"/>
      <c r="D234" s="108"/>
      <c r="E234" s="108"/>
      <c r="F234" s="76">
        <f>SUM(F235)</f>
        <v>10527.6</v>
      </c>
      <c r="G234" s="54"/>
      <c r="H234" s="54"/>
      <c r="I234" s="76">
        <f>SUM(I235)</f>
        <v>10527.6</v>
      </c>
    </row>
    <row r="235" spans="1:9" ht="15.75">
      <c r="A235" s="107" t="s">
        <v>21</v>
      </c>
      <c r="B235" s="108" t="s">
        <v>343</v>
      </c>
      <c r="C235" s="108" t="s">
        <v>99</v>
      </c>
      <c r="D235" s="108" t="s">
        <v>12</v>
      </c>
      <c r="E235" s="108" t="s">
        <v>14</v>
      </c>
      <c r="F235" s="76">
        <v>10527.6</v>
      </c>
      <c r="G235" s="54">
        <f>Ведомственная!G170</f>
        <v>10527.6</v>
      </c>
      <c r="H235" s="54">
        <f>Ведомственная!H170</f>
        <v>10527.6</v>
      </c>
      <c r="I235" s="76">
        <v>10527.6</v>
      </c>
    </row>
    <row r="236" spans="1:9" ht="15.75">
      <c r="A236" s="107" t="s">
        <v>308</v>
      </c>
      <c r="B236" s="108" t="s">
        <v>344</v>
      </c>
      <c r="C236" s="108"/>
      <c r="D236" s="108"/>
      <c r="E236" s="108"/>
      <c r="F236" s="76">
        <f>SUM(F237)</f>
        <v>17700</v>
      </c>
      <c r="G236" s="54"/>
      <c r="H236" s="54"/>
      <c r="I236" s="76">
        <f>SUM(I237)</f>
        <v>17700</v>
      </c>
    </row>
    <row r="237" spans="1:9" ht="15.75">
      <c r="A237" s="107" t="s">
        <v>21</v>
      </c>
      <c r="B237" s="108" t="s">
        <v>344</v>
      </c>
      <c r="C237" s="108" t="s">
        <v>99</v>
      </c>
      <c r="D237" s="108" t="s">
        <v>12</v>
      </c>
      <c r="E237" s="108" t="s">
        <v>14</v>
      </c>
      <c r="F237" s="76">
        <v>17700</v>
      </c>
      <c r="G237" s="54">
        <f>Ведомственная!G172</f>
        <v>17700</v>
      </c>
      <c r="H237" s="54">
        <f>Ведомственная!H172</f>
        <v>17700</v>
      </c>
      <c r="I237" s="76">
        <v>17700</v>
      </c>
    </row>
    <row r="238" spans="1:9" ht="47.25">
      <c r="A238" s="110" t="s">
        <v>552</v>
      </c>
      <c r="B238" s="106" t="s">
        <v>348</v>
      </c>
      <c r="C238" s="106"/>
      <c r="D238" s="106"/>
      <c r="E238" s="106"/>
      <c r="F238" s="69">
        <f>SUM(F239)</f>
        <v>3908.7</v>
      </c>
      <c r="G238" s="54"/>
      <c r="H238" s="54"/>
      <c r="I238" s="69">
        <f>SUM(I239)</f>
        <v>3908.7</v>
      </c>
    </row>
    <row r="239" spans="1:9" ht="15.75">
      <c r="A239" s="107" t="s">
        <v>34</v>
      </c>
      <c r="B239" s="108" t="s">
        <v>349</v>
      </c>
      <c r="C239" s="108"/>
      <c r="D239" s="108"/>
      <c r="E239" s="108"/>
      <c r="F239" s="76">
        <f>SUM(F240)</f>
        <v>3908.7</v>
      </c>
      <c r="G239" s="54"/>
      <c r="H239" s="54"/>
      <c r="I239" s="76">
        <f>SUM(I240)</f>
        <v>3908.7</v>
      </c>
    </row>
    <row r="240" spans="1:9" ht="47.25">
      <c r="A240" s="107" t="s">
        <v>311</v>
      </c>
      <c r="B240" s="108" t="s">
        <v>350</v>
      </c>
      <c r="C240" s="108"/>
      <c r="D240" s="108"/>
      <c r="E240" s="108"/>
      <c r="F240" s="76">
        <f>SUM(F241)</f>
        <v>3908.7</v>
      </c>
      <c r="G240" s="54"/>
      <c r="H240" s="54"/>
      <c r="I240" s="76">
        <f>SUM(I241)</f>
        <v>3908.7</v>
      </c>
    </row>
    <row r="241" spans="1:9" ht="31.5">
      <c r="A241" s="107" t="s">
        <v>51</v>
      </c>
      <c r="B241" s="108" t="s">
        <v>350</v>
      </c>
      <c r="C241" s="108" t="s">
        <v>94</v>
      </c>
      <c r="D241" s="108" t="s">
        <v>12</v>
      </c>
      <c r="E241" s="108" t="s">
        <v>184</v>
      </c>
      <c r="F241" s="76">
        <v>3908.7</v>
      </c>
      <c r="G241" s="54">
        <f>Ведомственная!G188</f>
        <v>3908.7</v>
      </c>
      <c r="H241" s="54">
        <f>Ведомственная!H188</f>
        <v>3908.7</v>
      </c>
      <c r="I241" s="76">
        <v>3908.7</v>
      </c>
    </row>
    <row r="242" spans="1:9" ht="47.25">
      <c r="A242" s="110" t="s">
        <v>549</v>
      </c>
      <c r="B242" s="106" t="s">
        <v>329</v>
      </c>
      <c r="C242" s="106"/>
      <c r="D242" s="106"/>
      <c r="E242" s="106"/>
      <c r="F242" s="69">
        <f>SUM(F243,F253,F257)</f>
        <v>21385.4</v>
      </c>
      <c r="G242" s="54"/>
      <c r="H242" s="54"/>
      <c r="I242" s="69">
        <f>SUM(I243,I253,I257)</f>
        <v>21385.4</v>
      </c>
    </row>
    <row r="243" spans="1:9" ht="47.25">
      <c r="A243" s="107" t="s">
        <v>550</v>
      </c>
      <c r="B243" s="108" t="s">
        <v>330</v>
      </c>
      <c r="C243" s="108"/>
      <c r="D243" s="108"/>
      <c r="E243" s="108"/>
      <c r="F243" s="76">
        <f>SUM(F244,F249)</f>
        <v>20360.4</v>
      </c>
      <c r="G243" s="54"/>
      <c r="H243" s="54"/>
      <c r="I243" s="76">
        <f>SUM(I244,I249)</f>
        <v>20360.4</v>
      </c>
    </row>
    <row r="244" spans="1:9" ht="15.75">
      <c r="A244" s="107" t="s">
        <v>34</v>
      </c>
      <c r="B244" s="108" t="s">
        <v>331</v>
      </c>
      <c r="C244" s="108"/>
      <c r="D244" s="108"/>
      <c r="E244" s="108"/>
      <c r="F244" s="76">
        <f>SUM(F245)+F247</f>
        <v>1250</v>
      </c>
      <c r="G244" s="54"/>
      <c r="H244" s="54"/>
      <c r="I244" s="76">
        <f>SUM(I245)+I247</f>
        <v>1250</v>
      </c>
    </row>
    <row r="245" spans="1:9" ht="31.5">
      <c r="A245" s="107" t="s">
        <v>326</v>
      </c>
      <c r="B245" s="108" t="s">
        <v>332</v>
      </c>
      <c r="C245" s="108"/>
      <c r="D245" s="108"/>
      <c r="E245" s="108"/>
      <c r="F245" s="76">
        <f>SUM(F246)</f>
        <v>1220</v>
      </c>
      <c r="G245" s="54"/>
      <c r="H245" s="54"/>
      <c r="I245" s="76">
        <f>SUM(I246)</f>
        <v>1220</v>
      </c>
    </row>
    <row r="246" spans="1:9" ht="31.5">
      <c r="A246" s="107" t="s">
        <v>51</v>
      </c>
      <c r="B246" s="108" t="s">
        <v>332</v>
      </c>
      <c r="C246" s="108" t="s">
        <v>94</v>
      </c>
      <c r="D246" s="108" t="s">
        <v>53</v>
      </c>
      <c r="E246" s="108" t="s">
        <v>184</v>
      </c>
      <c r="F246" s="76">
        <v>1220</v>
      </c>
      <c r="G246" s="54">
        <f>Ведомственная!G140</f>
        <v>1220</v>
      </c>
      <c r="H246" s="54">
        <f>Ведомственная!H140</f>
        <v>1220</v>
      </c>
      <c r="I246" s="76">
        <v>1220</v>
      </c>
    </row>
    <row r="247" spans="1:9" ht="31.5">
      <c r="A247" s="107" t="s">
        <v>327</v>
      </c>
      <c r="B247" s="108" t="s">
        <v>333</v>
      </c>
      <c r="C247" s="108"/>
      <c r="D247" s="108"/>
      <c r="E247" s="108"/>
      <c r="F247" s="76">
        <f>SUM(F248)</f>
        <v>30</v>
      </c>
      <c r="G247" s="54"/>
      <c r="H247" s="54"/>
      <c r="I247" s="76">
        <f>SUM(I248)</f>
        <v>30</v>
      </c>
    </row>
    <row r="248" spans="1:9" ht="31.5">
      <c r="A248" s="107" t="s">
        <v>51</v>
      </c>
      <c r="B248" s="108" t="s">
        <v>333</v>
      </c>
      <c r="C248" s="108" t="s">
        <v>94</v>
      </c>
      <c r="D248" s="108" t="s">
        <v>53</v>
      </c>
      <c r="E248" s="108" t="s">
        <v>184</v>
      </c>
      <c r="F248" s="76">
        <v>30</v>
      </c>
      <c r="G248" s="54">
        <f>Ведомственная!G142</f>
        <v>30</v>
      </c>
      <c r="H248" s="54">
        <f>Ведомственная!H142</f>
        <v>30</v>
      </c>
      <c r="I248" s="76">
        <v>30</v>
      </c>
    </row>
    <row r="249" spans="1:9" ht="31.5">
      <c r="A249" s="107" t="s">
        <v>44</v>
      </c>
      <c r="B249" s="108" t="s">
        <v>334</v>
      </c>
      <c r="C249" s="108"/>
      <c r="D249" s="108"/>
      <c r="E249" s="108"/>
      <c r="F249" s="76">
        <f>SUM(F250:F252)</f>
        <v>19110.4</v>
      </c>
      <c r="G249" s="54"/>
      <c r="H249" s="54"/>
      <c r="I249" s="76">
        <f>SUM(I250:I252)</f>
        <v>19110.4</v>
      </c>
    </row>
    <row r="250" spans="1:9" ht="63">
      <c r="A250" s="107" t="s">
        <v>50</v>
      </c>
      <c r="B250" s="108" t="s">
        <v>334</v>
      </c>
      <c r="C250" s="108" t="s">
        <v>92</v>
      </c>
      <c r="D250" s="108" t="s">
        <v>53</v>
      </c>
      <c r="E250" s="108" t="s">
        <v>184</v>
      </c>
      <c r="F250" s="76">
        <v>15815.5</v>
      </c>
      <c r="G250" s="54">
        <f>Ведомственная!G144</f>
        <v>15815.5</v>
      </c>
      <c r="H250" s="54">
        <f>Ведомственная!H144</f>
        <v>15815.5</v>
      </c>
      <c r="I250" s="76">
        <v>15815.5</v>
      </c>
    </row>
    <row r="251" spans="1:9" ht="31.5">
      <c r="A251" s="107" t="s">
        <v>51</v>
      </c>
      <c r="B251" s="108" t="s">
        <v>334</v>
      </c>
      <c r="C251" s="108" t="s">
        <v>94</v>
      </c>
      <c r="D251" s="108" t="s">
        <v>53</v>
      </c>
      <c r="E251" s="108" t="s">
        <v>184</v>
      </c>
      <c r="F251" s="76">
        <v>3213.9</v>
      </c>
      <c r="G251" s="54">
        <f>Ведомственная!G145</f>
        <v>3213.9</v>
      </c>
      <c r="H251" s="54">
        <f>Ведомственная!H145</f>
        <v>3213.9</v>
      </c>
      <c r="I251" s="76">
        <v>3213.9</v>
      </c>
    </row>
    <row r="252" spans="1:9" ht="15.75">
      <c r="A252" s="107" t="s">
        <v>21</v>
      </c>
      <c r="B252" s="108" t="s">
        <v>334</v>
      </c>
      <c r="C252" s="108" t="s">
        <v>99</v>
      </c>
      <c r="D252" s="108" t="s">
        <v>53</v>
      </c>
      <c r="E252" s="108" t="s">
        <v>184</v>
      </c>
      <c r="F252" s="76">
        <v>81</v>
      </c>
      <c r="G252" s="54">
        <f>Ведомственная!G146</f>
        <v>81</v>
      </c>
      <c r="H252" s="54">
        <f>Ведомственная!H146</f>
        <v>81</v>
      </c>
      <c r="I252" s="76">
        <v>81</v>
      </c>
    </row>
    <row r="253" spans="1:9" ht="47.25">
      <c r="A253" s="107" t="s">
        <v>328</v>
      </c>
      <c r="B253" s="108" t="s">
        <v>335</v>
      </c>
      <c r="C253" s="108"/>
      <c r="D253" s="108"/>
      <c r="E253" s="108"/>
      <c r="F253" s="76">
        <f>SUM(F254)</f>
        <v>597.5</v>
      </c>
      <c r="G253" s="54"/>
      <c r="H253" s="54"/>
      <c r="I253" s="76">
        <f>SUM(I254)</f>
        <v>597.5</v>
      </c>
    </row>
    <row r="254" spans="1:9" ht="15.75">
      <c r="A254" s="107" t="s">
        <v>34</v>
      </c>
      <c r="B254" s="108" t="s">
        <v>336</v>
      </c>
      <c r="C254" s="108"/>
      <c r="D254" s="108"/>
      <c r="E254" s="108"/>
      <c r="F254" s="76">
        <f>SUM(F255)</f>
        <v>597.5</v>
      </c>
      <c r="G254" s="54"/>
      <c r="H254" s="54"/>
      <c r="I254" s="76">
        <f>SUM(I255)</f>
        <v>597.5</v>
      </c>
    </row>
    <row r="255" spans="1:9" ht="31.5">
      <c r="A255" s="107" t="s">
        <v>327</v>
      </c>
      <c r="B255" s="108" t="s">
        <v>337</v>
      </c>
      <c r="C255" s="108"/>
      <c r="D255" s="108"/>
      <c r="E255" s="108"/>
      <c r="F255" s="76">
        <f>SUM(F256)</f>
        <v>597.5</v>
      </c>
      <c r="G255" s="54"/>
      <c r="H255" s="54"/>
      <c r="I255" s="76">
        <f>SUM(I256)</f>
        <v>597.5</v>
      </c>
    </row>
    <row r="256" spans="1:9" ht="31.5">
      <c r="A256" s="107" t="s">
        <v>51</v>
      </c>
      <c r="B256" s="108" t="s">
        <v>337</v>
      </c>
      <c r="C256" s="108" t="s">
        <v>94</v>
      </c>
      <c r="D256" s="108" t="s">
        <v>53</v>
      </c>
      <c r="E256" s="108" t="s">
        <v>184</v>
      </c>
      <c r="F256" s="76">
        <v>597.5</v>
      </c>
      <c r="G256" s="54">
        <f>Ведомственная!G150</f>
        <v>597.5</v>
      </c>
      <c r="H256" s="54">
        <f>Ведомственная!H150</f>
        <v>597.5</v>
      </c>
      <c r="I256" s="76">
        <v>597.5</v>
      </c>
    </row>
    <row r="257" spans="1:9" ht="47.25">
      <c r="A257" s="82" t="s">
        <v>551</v>
      </c>
      <c r="B257" s="108" t="s">
        <v>338</v>
      </c>
      <c r="C257" s="108"/>
      <c r="D257" s="108"/>
      <c r="E257" s="108"/>
      <c r="F257" s="76">
        <f>SUM(F258)</f>
        <v>427.5</v>
      </c>
      <c r="G257" s="54"/>
      <c r="H257" s="54"/>
      <c r="I257" s="76">
        <f>SUM(I258)</f>
        <v>427.5</v>
      </c>
    </row>
    <row r="258" spans="1:9" ht="15.75">
      <c r="A258" s="107" t="s">
        <v>34</v>
      </c>
      <c r="B258" s="108" t="s">
        <v>339</v>
      </c>
      <c r="C258" s="108"/>
      <c r="D258" s="108"/>
      <c r="E258" s="108"/>
      <c r="F258" s="76">
        <f>SUM(F259)</f>
        <v>427.5</v>
      </c>
      <c r="G258" s="54"/>
      <c r="H258" s="54"/>
      <c r="I258" s="76">
        <f>SUM(I259)</f>
        <v>427.5</v>
      </c>
    </row>
    <row r="259" spans="1:9" ht="47.25">
      <c r="A259" s="82" t="s">
        <v>322</v>
      </c>
      <c r="B259" s="108" t="s">
        <v>485</v>
      </c>
      <c r="C259" s="108"/>
      <c r="D259" s="108"/>
      <c r="E259" s="108"/>
      <c r="F259" s="76">
        <f>SUM(F260)</f>
        <v>427.5</v>
      </c>
      <c r="G259" s="54"/>
      <c r="H259" s="54"/>
      <c r="I259" s="76">
        <f>SUM(I260)</f>
        <v>427.5</v>
      </c>
    </row>
    <row r="260" spans="1:9" ht="31.5">
      <c r="A260" s="107" t="s">
        <v>51</v>
      </c>
      <c r="B260" s="108" t="s">
        <v>485</v>
      </c>
      <c r="C260" s="108" t="s">
        <v>94</v>
      </c>
      <c r="D260" s="108" t="s">
        <v>53</v>
      </c>
      <c r="E260" s="108" t="s">
        <v>184</v>
      </c>
      <c r="F260" s="76">
        <v>427.5</v>
      </c>
      <c r="G260" s="54">
        <f>Ведомственная!G154</f>
        <v>427.5</v>
      </c>
      <c r="H260" s="54">
        <f>Ведомственная!H154</f>
        <v>427.5</v>
      </c>
      <c r="I260" s="76">
        <v>427.5</v>
      </c>
    </row>
    <row r="261" spans="1:9" s="31" customFormat="1" ht="47.25">
      <c r="A261" s="55" t="s">
        <v>618</v>
      </c>
      <c r="B261" s="56" t="s">
        <v>280</v>
      </c>
      <c r="C261" s="56"/>
      <c r="D261" s="57"/>
      <c r="E261" s="57"/>
      <c r="F261" s="58">
        <f>SUM(F268)+F262+F265</f>
        <v>709.4</v>
      </c>
      <c r="G261" s="54">
        <f>SUM(Ведомственная!G321)</f>
        <v>500</v>
      </c>
      <c r="H261" s="54">
        <f>SUM(Ведомственная!H321)</f>
        <v>500</v>
      </c>
      <c r="I261" s="58">
        <f>SUM(I268)+I262+I265</f>
        <v>500</v>
      </c>
    </row>
    <row r="262" spans="1:9" ht="31.5" hidden="1">
      <c r="A262" s="107" t="s">
        <v>314</v>
      </c>
      <c r="B262" s="108" t="s">
        <v>360</v>
      </c>
      <c r="C262" s="108"/>
      <c r="D262" s="108"/>
      <c r="E262" s="108"/>
      <c r="F262" s="76">
        <f>SUM(F263)</f>
        <v>0</v>
      </c>
      <c r="G262" s="54"/>
      <c r="H262" s="54"/>
      <c r="I262" s="76">
        <f>SUM(I263)</f>
        <v>0</v>
      </c>
    </row>
    <row r="263" spans="1:9" ht="31.5" hidden="1">
      <c r="A263" s="107" t="s">
        <v>315</v>
      </c>
      <c r="B263" s="108" t="s">
        <v>361</v>
      </c>
      <c r="C263" s="108"/>
      <c r="D263" s="108"/>
      <c r="E263" s="108"/>
      <c r="F263" s="76">
        <f>SUM(F264)</f>
        <v>0</v>
      </c>
      <c r="G263" s="54"/>
      <c r="H263" s="54"/>
      <c r="I263" s="76">
        <f>SUM(I264)</f>
        <v>0</v>
      </c>
    </row>
    <row r="264" spans="1:9" ht="31.5" hidden="1">
      <c r="A264" s="107" t="s">
        <v>316</v>
      </c>
      <c r="B264" s="108" t="s">
        <v>361</v>
      </c>
      <c r="C264" s="108" t="s">
        <v>285</v>
      </c>
      <c r="D264" s="108"/>
      <c r="E264" s="108"/>
      <c r="F264" s="76"/>
      <c r="G264" s="54"/>
      <c r="H264" s="54"/>
      <c r="I264" s="76"/>
    </row>
    <row r="265" spans="1:9" ht="31.5">
      <c r="A265" s="107" t="s">
        <v>317</v>
      </c>
      <c r="B265" s="108" t="s">
        <v>362</v>
      </c>
      <c r="C265" s="108"/>
      <c r="D265" s="108"/>
      <c r="E265" s="108"/>
      <c r="F265" s="76">
        <f>SUM(F266)</f>
        <v>209.4</v>
      </c>
      <c r="G265" s="54"/>
      <c r="H265" s="54"/>
      <c r="I265" s="76">
        <f>SUM(I266)</f>
        <v>0</v>
      </c>
    </row>
    <row r="266" spans="1:9" s="31" customFormat="1" ht="31.5">
      <c r="A266" s="107" t="s">
        <v>315</v>
      </c>
      <c r="B266" s="108" t="s">
        <v>363</v>
      </c>
      <c r="C266" s="108"/>
      <c r="D266" s="108"/>
      <c r="E266" s="108"/>
      <c r="F266" s="76">
        <f>SUM(F267)</f>
        <v>209.4</v>
      </c>
      <c r="G266" s="70"/>
      <c r="H266" s="70"/>
      <c r="I266" s="76">
        <f>SUM(I267)</f>
        <v>0</v>
      </c>
    </row>
    <row r="267" spans="1:9" ht="31.5">
      <c r="A267" s="107" t="s">
        <v>316</v>
      </c>
      <c r="B267" s="108" t="s">
        <v>363</v>
      </c>
      <c r="C267" s="108" t="s">
        <v>285</v>
      </c>
      <c r="D267" s="108"/>
      <c r="E267" s="108"/>
      <c r="F267" s="76">
        <v>209.4</v>
      </c>
      <c r="G267" s="54"/>
      <c r="H267" s="54"/>
      <c r="I267" s="76"/>
    </row>
    <row r="268" spans="1:9" ht="31.5">
      <c r="A268" s="77" t="s">
        <v>291</v>
      </c>
      <c r="B268" s="84" t="s">
        <v>281</v>
      </c>
      <c r="C268" s="84"/>
      <c r="D268" s="87"/>
      <c r="E268" s="87"/>
      <c r="F268" s="63">
        <f>SUM(F269)</f>
        <v>500</v>
      </c>
      <c r="G268" s="54"/>
      <c r="H268" s="54"/>
      <c r="I268" s="63">
        <f>SUM(I269)</f>
        <v>500</v>
      </c>
    </row>
    <row r="269" spans="1:9" ht="50.25" customHeight="1">
      <c r="A269" s="60" t="s">
        <v>538</v>
      </c>
      <c r="B269" s="84" t="s">
        <v>678</v>
      </c>
      <c r="C269" s="84"/>
      <c r="D269" s="87"/>
      <c r="E269" s="87"/>
      <c r="F269" s="63">
        <f>SUM(F270)</f>
        <v>500</v>
      </c>
      <c r="G269" s="54"/>
      <c r="H269" s="54"/>
      <c r="I269" s="63">
        <f>SUM(I270)</f>
        <v>500</v>
      </c>
    </row>
    <row r="270" spans="1:9" ht="15.75">
      <c r="A270" s="77" t="s">
        <v>41</v>
      </c>
      <c r="B270" s="84" t="s">
        <v>678</v>
      </c>
      <c r="C270" s="84">
        <v>300</v>
      </c>
      <c r="D270" s="87" t="s">
        <v>30</v>
      </c>
      <c r="E270" s="87" t="s">
        <v>12</v>
      </c>
      <c r="F270" s="63">
        <v>500</v>
      </c>
      <c r="G270" s="54">
        <f>SUM(Ведомственная!G324)</f>
        <v>500</v>
      </c>
      <c r="H270" s="54">
        <f>SUM(Ведомственная!H324)</f>
        <v>500</v>
      </c>
      <c r="I270" s="63">
        <v>500</v>
      </c>
    </row>
    <row r="271" spans="1:9" ht="31.5">
      <c r="A271" s="110" t="s">
        <v>554</v>
      </c>
      <c r="B271" s="106" t="s">
        <v>351</v>
      </c>
      <c r="C271" s="106"/>
      <c r="D271" s="106"/>
      <c r="E271" s="106"/>
      <c r="F271" s="69">
        <f>SUM(F278)+F272</f>
        <v>5826.8</v>
      </c>
      <c r="G271" s="70"/>
      <c r="H271" s="70"/>
      <c r="I271" s="69">
        <f>SUM(I278)+I272</f>
        <v>5826.8</v>
      </c>
    </row>
    <row r="272" spans="1:9" ht="31.5" hidden="1">
      <c r="A272" s="107" t="s">
        <v>315</v>
      </c>
      <c r="B272" s="111" t="s">
        <v>374</v>
      </c>
      <c r="C272" s="111"/>
      <c r="D272" s="111"/>
      <c r="E272" s="111"/>
      <c r="F272" s="63">
        <f>SUM(F273:F277)</f>
        <v>0</v>
      </c>
      <c r="G272" s="54">
        <f>SUM(Ведомственная!G312)</f>
        <v>0</v>
      </c>
      <c r="H272" s="54">
        <f>SUM(Ведомственная!H312)</f>
        <v>0</v>
      </c>
      <c r="I272" s="63">
        <f>SUM(I273:I277)</f>
        <v>0</v>
      </c>
    </row>
    <row r="273" spans="1:9" ht="31.5" hidden="1">
      <c r="A273" s="107" t="s">
        <v>316</v>
      </c>
      <c r="B273" s="111" t="s">
        <v>374</v>
      </c>
      <c r="C273" s="111" t="s">
        <v>285</v>
      </c>
      <c r="D273" s="111" t="s">
        <v>12</v>
      </c>
      <c r="E273" s="111" t="s">
        <v>184</v>
      </c>
      <c r="F273" s="63"/>
      <c r="G273" s="54">
        <f>SUM(Ведомственная!G313)</f>
        <v>0</v>
      </c>
      <c r="H273" s="54">
        <f>SUM(Ведомственная!H313)</f>
        <v>0</v>
      </c>
      <c r="I273" s="63"/>
    </row>
    <row r="274" spans="1:9" ht="31.5" hidden="1">
      <c r="A274" s="107" t="s">
        <v>316</v>
      </c>
      <c r="B274" s="111" t="s">
        <v>374</v>
      </c>
      <c r="C274" s="111" t="s">
        <v>285</v>
      </c>
      <c r="D274" s="111" t="s">
        <v>180</v>
      </c>
      <c r="E274" s="111" t="s">
        <v>180</v>
      </c>
      <c r="F274" s="63"/>
      <c r="G274" s="54"/>
      <c r="H274" s="54"/>
      <c r="I274" s="63"/>
    </row>
    <row r="275" spans="1:9" ht="31.5" hidden="1">
      <c r="A275" s="107" t="s">
        <v>316</v>
      </c>
      <c r="B275" s="111" t="s">
        <v>374</v>
      </c>
      <c r="C275" s="111" t="s">
        <v>285</v>
      </c>
      <c r="D275" s="111" t="s">
        <v>117</v>
      </c>
      <c r="E275" s="111" t="s">
        <v>53</v>
      </c>
      <c r="F275" s="63"/>
      <c r="G275" s="54"/>
      <c r="H275" s="54"/>
      <c r="I275" s="63"/>
    </row>
    <row r="276" spans="1:9" ht="31.5" hidden="1">
      <c r="A276" s="107" t="s">
        <v>316</v>
      </c>
      <c r="B276" s="111" t="s">
        <v>374</v>
      </c>
      <c r="C276" s="111" t="s">
        <v>285</v>
      </c>
      <c r="D276" s="111" t="s">
        <v>14</v>
      </c>
      <c r="E276" s="111" t="s">
        <v>33</v>
      </c>
      <c r="F276" s="63"/>
      <c r="G276" s="54"/>
      <c r="H276" s="54"/>
      <c r="I276" s="63"/>
    </row>
    <row r="277" spans="1:9" ht="31.5" hidden="1">
      <c r="A277" s="107" t="s">
        <v>316</v>
      </c>
      <c r="B277" s="111" t="s">
        <v>374</v>
      </c>
      <c r="C277" s="111" t="s">
        <v>285</v>
      </c>
      <c r="D277" s="111" t="s">
        <v>181</v>
      </c>
      <c r="E277" s="111" t="s">
        <v>33</v>
      </c>
      <c r="F277" s="63"/>
      <c r="G277" s="54"/>
      <c r="H277" s="54"/>
      <c r="I277" s="63"/>
    </row>
    <row r="278" spans="1:9" s="31" customFormat="1" ht="31.5">
      <c r="A278" s="107" t="s">
        <v>555</v>
      </c>
      <c r="B278" s="108" t="s">
        <v>352</v>
      </c>
      <c r="C278" s="108"/>
      <c r="D278" s="108"/>
      <c r="E278" s="108"/>
      <c r="F278" s="76">
        <f>SUM(F279)</f>
        <v>5826.8</v>
      </c>
      <c r="G278" s="70"/>
      <c r="H278" s="70"/>
      <c r="I278" s="76">
        <f>SUM(I279)</f>
        <v>5826.8</v>
      </c>
    </row>
    <row r="279" spans="1:9" ht="31.5">
      <c r="A279" s="107" t="s">
        <v>44</v>
      </c>
      <c r="B279" s="108" t="s">
        <v>353</v>
      </c>
      <c r="C279" s="108"/>
      <c r="D279" s="108"/>
      <c r="E279" s="108"/>
      <c r="F279" s="76">
        <f>SUM(F280:F282)</f>
        <v>5826.8</v>
      </c>
      <c r="G279" s="54"/>
      <c r="H279" s="54"/>
      <c r="I279" s="76">
        <f>SUM(I280:I282)</f>
        <v>5826.8</v>
      </c>
    </row>
    <row r="280" spans="1:9" ht="63">
      <c r="A280" s="107" t="s">
        <v>50</v>
      </c>
      <c r="B280" s="108" t="s">
        <v>353</v>
      </c>
      <c r="C280" s="108" t="s">
        <v>92</v>
      </c>
      <c r="D280" s="108" t="s">
        <v>12</v>
      </c>
      <c r="E280" s="108" t="s">
        <v>23</v>
      </c>
      <c r="F280" s="76">
        <v>4777.5</v>
      </c>
      <c r="G280" s="54">
        <f>Ведомственная!G202</f>
        <v>4777.5</v>
      </c>
      <c r="H280" s="54">
        <f>Ведомственная!H202</f>
        <v>4777.5</v>
      </c>
      <c r="I280" s="76">
        <v>4777.5</v>
      </c>
    </row>
    <row r="281" spans="1:9" ht="31.5">
      <c r="A281" s="107" t="s">
        <v>51</v>
      </c>
      <c r="B281" s="108" t="s">
        <v>353</v>
      </c>
      <c r="C281" s="108" t="s">
        <v>94</v>
      </c>
      <c r="D281" s="108" t="s">
        <v>12</v>
      </c>
      <c r="E281" s="108" t="s">
        <v>23</v>
      </c>
      <c r="F281" s="76">
        <v>1027.5</v>
      </c>
      <c r="G281" s="54">
        <f>Ведомственная!G203</f>
        <v>1027.5</v>
      </c>
      <c r="H281" s="54">
        <f>Ведомственная!H203</f>
        <v>1027.5</v>
      </c>
      <c r="I281" s="76">
        <v>1027.5</v>
      </c>
    </row>
    <row r="282" spans="1:9" ht="15.75">
      <c r="A282" s="107" t="s">
        <v>21</v>
      </c>
      <c r="B282" s="108" t="s">
        <v>353</v>
      </c>
      <c r="C282" s="108" t="s">
        <v>99</v>
      </c>
      <c r="D282" s="108" t="s">
        <v>12</v>
      </c>
      <c r="E282" s="108" t="s">
        <v>23</v>
      </c>
      <c r="F282" s="76">
        <v>21.8</v>
      </c>
      <c r="G282" s="54">
        <f>Ведомственная!G204</f>
        <v>21.8</v>
      </c>
      <c r="H282" s="54">
        <f>Ведомственная!H204</f>
        <v>21.8</v>
      </c>
      <c r="I282" s="76">
        <v>21.8</v>
      </c>
    </row>
    <row r="283" spans="1:9" ht="31.5">
      <c r="A283" s="55" t="s">
        <v>559</v>
      </c>
      <c r="B283" s="56" t="s">
        <v>277</v>
      </c>
      <c r="C283" s="56"/>
      <c r="D283" s="57"/>
      <c r="E283" s="57"/>
      <c r="F283" s="58">
        <f>SUM(F284+F290)</f>
        <v>5133.5</v>
      </c>
      <c r="G283" s="54"/>
      <c r="H283" s="54"/>
      <c r="I283" s="58">
        <f>SUM(I284+I290)</f>
        <v>5133.5</v>
      </c>
    </row>
    <row r="284" spans="1:9" ht="15.75" hidden="1">
      <c r="A284" s="77" t="s">
        <v>34</v>
      </c>
      <c r="B284" s="84" t="s">
        <v>287</v>
      </c>
      <c r="C284" s="84"/>
      <c r="D284" s="87"/>
      <c r="E284" s="87"/>
      <c r="F284" s="63">
        <f>SUM(F285)+F287</f>
        <v>0</v>
      </c>
      <c r="G284" s="54"/>
      <c r="H284" s="54"/>
      <c r="I284" s="63">
        <f>SUM(I285)+I287</f>
        <v>0</v>
      </c>
    </row>
    <row r="285" spans="1:9" s="31" customFormat="1" ht="47.25" hidden="1">
      <c r="A285" s="77" t="s">
        <v>322</v>
      </c>
      <c r="B285" s="84" t="s">
        <v>323</v>
      </c>
      <c r="C285" s="84"/>
      <c r="D285" s="87"/>
      <c r="E285" s="87"/>
      <c r="F285" s="63">
        <f>SUM(F286)</f>
        <v>0</v>
      </c>
      <c r="G285" s="70"/>
      <c r="H285" s="70"/>
      <c r="I285" s="63">
        <f>SUM(I286)</f>
        <v>0</v>
      </c>
    </row>
    <row r="286" spans="1:9" ht="15.75" hidden="1">
      <c r="A286" s="77" t="s">
        <v>93</v>
      </c>
      <c r="B286" s="84" t="s">
        <v>323</v>
      </c>
      <c r="C286" s="87" t="s">
        <v>94</v>
      </c>
      <c r="D286" s="87"/>
      <c r="E286" s="87"/>
      <c r="F286" s="63"/>
      <c r="G286" s="54"/>
      <c r="H286" s="54"/>
      <c r="I286" s="63"/>
    </row>
    <row r="287" spans="1:9" ht="47.25" hidden="1">
      <c r="A287" s="77" t="s">
        <v>322</v>
      </c>
      <c r="B287" s="84" t="s">
        <v>323</v>
      </c>
      <c r="C287" s="84"/>
      <c r="D287" s="87"/>
      <c r="E287" s="87"/>
      <c r="F287" s="63">
        <f>SUM(F288:F289)</f>
        <v>0</v>
      </c>
      <c r="G287" s="54"/>
      <c r="H287" s="54"/>
      <c r="I287" s="63">
        <f>SUM(I288:I289)</f>
        <v>0</v>
      </c>
    </row>
    <row r="288" spans="1:9" ht="63" hidden="1">
      <c r="A288" s="107" t="s">
        <v>50</v>
      </c>
      <c r="B288" s="84" t="s">
        <v>323</v>
      </c>
      <c r="C288" s="84">
        <v>100</v>
      </c>
      <c r="D288" s="87" t="s">
        <v>77</v>
      </c>
      <c r="E288" s="87" t="s">
        <v>180</v>
      </c>
      <c r="F288" s="63"/>
      <c r="G288" s="54"/>
      <c r="H288" s="54"/>
      <c r="I288" s="63"/>
    </row>
    <row r="289" spans="1:9" ht="31.5" hidden="1">
      <c r="A289" s="77" t="s">
        <v>51</v>
      </c>
      <c r="B289" s="84" t="s">
        <v>323</v>
      </c>
      <c r="C289" s="87" t="s">
        <v>94</v>
      </c>
      <c r="D289" s="87" t="s">
        <v>77</v>
      </c>
      <c r="E289" s="87" t="s">
        <v>180</v>
      </c>
      <c r="F289" s="63"/>
      <c r="G289" s="54"/>
      <c r="H289" s="54"/>
      <c r="I289" s="63"/>
    </row>
    <row r="290" spans="1:9" ht="31.5">
      <c r="A290" s="77" t="s">
        <v>44</v>
      </c>
      <c r="B290" s="84" t="s">
        <v>278</v>
      </c>
      <c r="C290" s="84"/>
      <c r="D290" s="87"/>
      <c r="E290" s="87"/>
      <c r="F290" s="63">
        <f>SUM(F291:F293)</f>
        <v>5133.5</v>
      </c>
      <c r="G290" s="54"/>
      <c r="H290" s="54"/>
      <c r="I290" s="63">
        <f>SUM(I291:I293)</f>
        <v>5133.5</v>
      </c>
    </row>
    <row r="291" spans="1:9" ht="63">
      <c r="A291" s="107" t="s">
        <v>50</v>
      </c>
      <c r="B291" s="84" t="s">
        <v>278</v>
      </c>
      <c r="C291" s="87" t="s">
        <v>92</v>
      </c>
      <c r="D291" s="87" t="s">
        <v>77</v>
      </c>
      <c r="E291" s="87" t="s">
        <v>53</v>
      </c>
      <c r="F291" s="63">
        <v>4750.2</v>
      </c>
      <c r="G291" s="54">
        <f>Ведомственная!G303</f>
        <v>4750.2</v>
      </c>
      <c r="H291" s="54">
        <f>Ведомственная!H303</f>
        <v>4750.2</v>
      </c>
      <c r="I291" s="63">
        <v>4750.2</v>
      </c>
    </row>
    <row r="292" spans="1:9" ht="31.5">
      <c r="A292" s="77" t="s">
        <v>51</v>
      </c>
      <c r="B292" s="84" t="s">
        <v>278</v>
      </c>
      <c r="C292" s="87" t="s">
        <v>94</v>
      </c>
      <c r="D292" s="87" t="s">
        <v>77</v>
      </c>
      <c r="E292" s="87" t="s">
        <v>53</v>
      </c>
      <c r="F292" s="63">
        <v>329.3</v>
      </c>
      <c r="G292" s="54">
        <f>Ведомственная!G304</f>
        <v>329.3</v>
      </c>
      <c r="H292" s="54">
        <f>Ведомственная!H304</f>
        <v>329.3</v>
      </c>
      <c r="I292" s="63">
        <v>329.3</v>
      </c>
    </row>
    <row r="293" spans="1:9" ht="15.75">
      <c r="A293" s="77" t="s">
        <v>21</v>
      </c>
      <c r="B293" s="84" t="s">
        <v>278</v>
      </c>
      <c r="C293" s="87" t="s">
        <v>99</v>
      </c>
      <c r="D293" s="87" t="s">
        <v>77</v>
      </c>
      <c r="E293" s="87" t="s">
        <v>53</v>
      </c>
      <c r="F293" s="63">
        <v>54</v>
      </c>
      <c r="G293" s="54">
        <f>Ведомственная!G305</f>
        <v>54</v>
      </c>
      <c r="H293" s="54">
        <f>Ведомственная!H305</f>
        <v>54</v>
      </c>
      <c r="I293" s="63">
        <v>54</v>
      </c>
    </row>
    <row r="294" spans="1:9" ht="47.25">
      <c r="A294" s="55" t="s">
        <v>521</v>
      </c>
      <c r="B294" s="56" t="s">
        <v>244</v>
      </c>
      <c r="C294" s="56"/>
      <c r="D294" s="57"/>
      <c r="E294" s="57"/>
      <c r="F294" s="58">
        <f>SUM(F295)+F308+F302</f>
        <v>17991.8</v>
      </c>
      <c r="G294" s="54"/>
      <c r="H294" s="54"/>
      <c r="I294" s="58">
        <f>SUM(I295)+I308+I302</f>
        <v>17514.3</v>
      </c>
    </row>
    <row r="295" spans="1:9" ht="47.25">
      <c r="A295" s="77" t="s">
        <v>245</v>
      </c>
      <c r="B295" s="84" t="s">
        <v>246</v>
      </c>
      <c r="C295" s="84"/>
      <c r="D295" s="87"/>
      <c r="E295" s="87"/>
      <c r="F295" s="63">
        <f>SUM(F296)</f>
        <v>16251.7</v>
      </c>
      <c r="G295" s="54"/>
      <c r="H295" s="54"/>
      <c r="I295" s="63">
        <f>SUM(I296)</f>
        <v>16251.7</v>
      </c>
    </row>
    <row r="296" spans="1:9" ht="47.25">
      <c r="A296" s="77" t="s">
        <v>79</v>
      </c>
      <c r="B296" s="84" t="s">
        <v>247</v>
      </c>
      <c r="C296" s="84"/>
      <c r="D296" s="87"/>
      <c r="E296" s="87"/>
      <c r="F296" s="63">
        <f>SUM(F297)</f>
        <v>16251.7</v>
      </c>
      <c r="G296" s="54"/>
      <c r="H296" s="54"/>
      <c r="I296" s="63">
        <f>SUM(I297)</f>
        <v>16251.7</v>
      </c>
    </row>
    <row r="297" spans="1:9" ht="47.25">
      <c r="A297" s="77" t="s">
        <v>488</v>
      </c>
      <c r="B297" s="84" t="s">
        <v>248</v>
      </c>
      <c r="C297" s="84"/>
      <c r="D297" s="87"/>
      <c r="E297" s="87"/>
      <c r="F297" s="63">
        <f>SUM(F298:F301)</f>
        <v>16251.7</v>
      </c>
      <c r="G297" s="54"/>
      <c r="H297" s="54"/>
      <c r="I297" s="63">
        <f>SUM(I298:I301)</f>
        <v>16251.7</v>
      </c>
    </row>
    <row r="298" spans="1:9" s="31" customFormat="1" ht="31.5">
      <c r="A298" s="77" t="s">
        <v>51</v>
      </c>
      <c r="B298" s="84" t="s">
        <v>248</v>
      </c>
      <c r="C298" s="84">
        <v>200</v>
      </c>
      <c r="D298" s="87" t="s">
        <v>33</v>
      </c>
      <c r="E298" s="87" t="s">
        <v>97</v>
      </c>
      <c r="F298" s="63">
        <v>16131.7</v>
      </c>
      <c r="G298" s="70">
        <f>Ведомственная!G108</f>
        <v>16131.7</v>
      </c>
      <c r="H298" s="70">
        <f>Ведомственная!H108</f>
        <v>16131.7</v>
      </c>
      <c r="I298" s="63">
        <v>16131.7</v>
      </c>
    </row>
    <row r="299" spans="1:9" ht="31.5">
      <c r="A299" s="77" t="s">
        <v>51</v>
      </c>
      <c r="B299" s="84" t="s">
        <v>248</v>
      </c>
      <c r="C299" s="84">
        <v>200</v>
      </c>
      <c r="D299" s="87" t="s">
        <v>12</v>
      </c>
      <c r="E299" s="87" t="s">
        <v>14</v>
      </c>
      <c r="F299" s="63">
        <v>100</v>
      </c>
      <c r="G299" s="54">
        <f>Ведомственная!G173</f>
        <v>100</v>
      </c>
      <c r="H299" s="54">
        <f>Ведомственная!H173</f>
        <v>100</v>
      </c>
      <c r="I299" s="63">
        <v>100</v>
      </c>
    </row>
    <row r="300" spans="1:9" ht="31.5" hidden="1">
      <c r="A300" s="82" t="s">
        <v>316</v>
      </c>
      <c r="B300" s="84" t="s">
        <v>248</v>
      </c>
      <c r="C300" s="84">
        <v>400</v>
      </c>
      <c r="D300" s="87" t="s">
        <v>180</v>
      </c>
      <c r="E300" s="87" t="s">
        <v>43</v>
      </c>
      <c r="F300" s="63"/>
      <c r="G300" s="54"/>
      <c r="H300" s="54"/>
      <c r="I300" s="63"/>
    </row>
    <row r="301" spans="1:9" s="31" customFormat="1" ht="15.75">
      <c r="A301" s="77" t="s">
        <v>21</v>
      </c>
      <c r="B301" s="84" t="s">
        <v>248</v>
      </c>
      <c r="C301" s="84">
        <v>800</v>
      </c>
      <c r="D301" s="87" t="s">
        <v>33</v>
      </c>
      <c r="E301" s="87" t="s">
        <v>97</v>
      </c>
      <c r="F301" s="63">
        <v>20</v>
      </c>
      <c r="G301" s="70">
        <f>Ведомственная!G109</f>
        <v>20</v>
      </c>
      <c r="H301" s="70">
        <f>Ведомственная!H109</f>
        <v>20</v>
      </c>
      <c r="I301" s="63">
        <v>20</v>
      </c>
    </row>
    <row r="302" spans="1:9" ht="47.25">
      <c r="A302" s="77" t="s">
        <v>267</v>
      </c>
      <c r="B302" s="84" t="s">
        <v>268</v>
      </c>
      <c r="C302" s="87"/>
      <c r="D302" s="87"/>
      <c r="E302" s="87"/>
      <c r="F302" s="63">
        <f>SUM(F303)+F305+F307</f>
        <v>1100.1</v>
      </c>
      <c r="G302" s="54"/>
      <c r="H302" s="54"/>
      <c r="I302" s="63">
        <f>SUM(I303)</f>
        <v>622.6</v>
      </c>
    </row>
    <row r="303" spans="1:9" ht="31.5">
      <c r="A303" s="77" t="s">
        <v>51</v>
      </c>
      <c r="B303" s="84" t="s">
        <v>268</v>
      </c>
      <c r="C303" s="87" t="s">
        <v>94</v>
      </c>
      <c r="D303" s="87" t="s">
        <v>12</v>
      </c>
      <c r="E303" s="87" t="s">
        <v>23</v>
      </c>
      <c r="F303" s="63">
        <v>622.6</v>
      </c>
      <c r="G303" s="54">
        <f>Ведомственная!G207</f>
        <v>622.6</v>
      </c>
      <c r="H303" s="54">
        <f>Ведомственная!H207</f>
        <v>622.6</v>
      </c>
      <c r="I303" s="63">
        <v>622.6</v>
      </c>
    </row>
    <row r="304" spans="1:9" ht="31.5">
      <c r="A304" s="60" t="s">
        <v>522</v>
      </c>
      <c r="B304" s="85" t="s">
        <v>681</v>
      </c>
      <c r="C304" s="87"/>
      <c r="D304" s="87"/>
      <c r="E304" s="87"/>
      <c r="F304" s="63">
        <f>SUM(F305)</f>
        <v>227.5</v>
      </c>
      <c r="G304" s="54"/>
      <c r="H304" s="54"/>
      <c r="I304" s="63"/>
    </row>
    <row r="305" spans="1:9" ht="31.5">
      <c r="A305" s="60" t="s">
        <v>51</v>
      </c>
      <c r="B305" s="85" t="s">
        <v>681</v>
      </c>
      <c r="C305" s="87" t="s">
        <v>94</v>
      </c>
      <c r="D305" s="87" t="s">
        <v>12</v>
      </c>
      <c r="E305" s="87" t="s">
        <v>23</v>
      </c>
      <c r="F305" s="63">
        <v>227.5</v>
      </c>
      <c r="G305" s="54">
        <f>SUM(Ведомственная!G209)</f>
        <v>227.5</v>
      </c>
      <c r="H305" s="54"/>
      <c r="I305" s="63"/>
    </row>
    <row r="306" spans="1:9" ht="31.5">
      <c r="A306" s="60" t="s">
        <v>523</v>
      </c>
      <c r="B306" s="85" t="s">
        <v>684</v>
      </c>
      <c r="C306" s="87"/>
      <c r="D306" s="87"/>
      <c r="E306" s="87"/>
      <c r="F306" s="63">
        <f>SUM(F307)</f>
        <v>250</v>
      </c>
      <c r="G306" s="54"/>
      <c r="H306" s="54"/>
      <c r="I306" s="63"/>
    </row>
    <row r="307" spans="1:9" ht="31.5">
      <c r="A307" s="60" t="s">
        <v>51</v>
      </c>
      <c r="B307" s="85" t="s">
        <v>684</v>
      </c>
      <c r="C307" s="87" t="s">
        <v>94</v>
      </c>
      <c r="D307" s="87" t="s">
        <v>12</v>
      </c>
      <c r="E307" s="87" t="s">
        <v>23</v>
      </c>
      <c r="F307" s="63">
        <v>250</v>
      </c>
      <c r="G307" s="54">
        <f>SUM(Ведомственная!G213)</f>
        <v>250</v>
      </c>
      <c r="H307" s="54"/>
      <c r="I307" s="63"/>
    </row>
    <row r="308" spans="1:9" ht="31.5">
      <c r="A308" s="77" t="s">
        <v>249</v>
      </c>
      <c r="B308" s="84" t="s">
        <v>250</v>
      </c>
      <c r="C308" s="84"/>
      <c r="D308" s="87"/>
      <c r="E308" s="87"/>
      <c r="F308" s="63">
        <f>SUM(F309)</f>
        <v>640</v>
      </c>
      <c r="G308" s="54"/>
      <c r="H308" s="54"/>
      <c r="I308" s="63">
        <f>SUM(I309)</f>
        <v>640</v>
      </c>
    </row>
    <row r="309" spans="1:9" s="31" customFormat="1" ht="47.25">
      <c r="A309" s="77" t="s">
        <v>79</v>
      </c>
      <c r="B309" s="84" t="s">
        <v>251</v>
      </c>
      <c r="C309" s="84"/>
      <c r="D309" s="87"/>
      <c r="E309" s="87"/>
      <c r="F309" s="63">
        <f>SUM(F310)</f>
        <v>640</v>
      </c>
      <c r="G309" s="70"/>
      <c r="H309" s="70"/>
      <c r="I309" s="63">
        <f>SUM(I310)</f>
        <v>640</v>
      </c>
    </row>
    <row r="310" spans="1:9" ht="47.25">
      <c r="A310" s="77" t="s">
        <v>488</v>
      </c>
      <c r="B310" s="84" t="s">
        <v>252</v>
      </c>
      <c r="C310" s="84"/>
      <c r="D310" s="87"/>
      <c r="E310" s="87"/>
      <c r="F310" s="63">
        <f>SUM(F311:F312)</f>
        <v>640</v>
      </c>
      <c r="G310" s="54"/>
      <c r="H310" s="54"/>
      <c r="I310" s="63">
        <f>SUM(I311:I312)</f>
        <v>640</v>
      </c>
    </row>
    <row r="311" spans="1:9" ht="31.5">
      <c r="A311" s="77" t="s">
        <v>51</v>
      </c>
      <c r="B311" s="84" t="s">
        <v>252</v>
      </c>
      <c r="C311" s="84">
        <v>200</v>
      </c>
      <c r="D311" s="87" t="s">
        <v>33</v>
      </c>
      <c r="E311" s="87" t="s">
        <v>97</v>
      </c>
      <c r="F311" s="63">
        <v>640</v>
      </c>
      <c r="G311" s="54">
        <f>Ведомственная!G113</f>
        <v>640</v>
      </c>
      <c r="H311" s="54">
        <f>Ведомственная!H113</f>
        <v>640</v>
      </c>
      <c r="I311" s="63">
        <v>640</v>
      </c>
    </row>
    <row r="312" spans="1:9" ht="15.75" hidden="1">
      <c r="A312" s="77" t="s">
        <v>21</v>
      </c>
      <c r="B312" s="84" t="s">
        <v>252</v>
      </c>
      <c r="C312" s="84">
        <v>800</v>
      </c>
      <c r="D312" s="87"/>
      <c r="E312" s="87"/>
      <c r="F312" s="63"/>
      <c r="G312" s="54"/>
      <c r="H312" s="54"/>
      <c r="I312" s="76"/>
    </row>
    <row r="313" spans="1:9" ht="31.5">
      <c r="A313" s="55" t="s">
        <v>560</v>
      </c>
      <c r="B313" s="56" t="s">
        <v>271</v>
      </c>
      <c r="C313" s="57"/>
      <c r="D313" s="57"/>
      <c r="E313" s="57"/>
      <c r="F313" s="58">
        <f>SUM(F314)+F318+F320</f>
        <v>50370.5</v>
      </c>
      <c r="G313" s="54"/>
      <c r="H313" s="54"/>
      <c r="I313" s="58">
        <f>SUM(I314)+I318+I320</f>
        <v>50370.5</v>
      </c>
    </row>
    <row r="314" spans="1:9" ht="31.5" hidden="1">
      <c r="A314" s="77" t="s">
        <v>272</v>
      </c>
      <c r="B314" s="84" t="s">
        <v>274</v>
      </c>
      <c r="C314" s="87"/>
      <c r="D314" s="87"/>
      <c r="E314" s="87"/>
      <c r="F314" s="63">
        <f>SUM(F316)</f>
        <v>0</v>
      </c>
      <c r="G314" s="54"/>
      <c r="H314" s="54"/>
      <c r="I314" s="63">
        <f>SUM(I316)</f>
        <v>0</v>
      </c>
    </row>
    <row r="315" spans="1:9" ht="15.75" hidden="1">
      <c r="A315" s="77" t="s">
        <v>93</v>
      </c>
      <c r="B315" s="84" t="s">
        <v>274</v>
      </c>
      <c r="C315" s="87" t="s">
        <v>94</v>
      </c>
      <c r="D315" s="87"/>
      <c r="E315" s="87"/>
      <c r="F315" s="63">
        <v>0</v>
      </c>
      <c r="G315" s="54"/>
      <c r="H315" s="54"/>
      <c r="I315" s="63">
        <v>0</v>
      </c>
    </row>
    <row r="316" spans="1:9" ht="31.5" hidden="1">
      <c r="A316" s="82" t="s">
        <v>434</v>
      </c>
      <c r="B316" s="81" t="s">
        <v>435</v>
      </c>
      <c r="C316" s="81"/>
      <c r="D316" s="81"/>
      <c r="E316" s="81"/>
      <c r="F316" s="63">
        <f>SUM(F317)</f>
        <v>0</v>
      </c>
      <c r="G316" s="54"/>
      <c r="H316" s="54"/>
      <c r="I316" s="63">
        <f>SUM(I317)</f>
        <v>0</v>
      </c>
    </row>
    <row r="317" spans="1:9" ht="31.5" hidden="1">
      <c r="A317" s="82" t="s">
        <v>316</v>
      </c>
      <c r="B317" s="81" t="s">
        <v>435</v>
      </c>
      <c r="C317" s="81" t="s">
        <v>285</v>
      </c>
      <c r="D317" s="81"/>
      <c r="E317" s="81"/>
      <c r="F317" s="63"/>
      <c r="G317" s="54"/>
      <c r="H317" s="54"/>
      <c r="I317" s="63"/>
    </row>
    <row r="318" spans="1:9" ht="78.75" hidden="1">
      <c r="A318" s="77" t="s">
        <v>282</v>
      </c>
      <c r="B318" s="84" t="s">
        <v>283</v>
      </c>
      <c r="C318" s="84"/>
      <c r="D318" s="87"/>
      <c r="E318" s="87"/>
      <c r="F318" s="63">
        <f>SUM(F319)</f>
        <v>0</v>
      </c>
      <c r="G318" s="54"/>
      <c r="H318" s="54"/>
      <c r="I318" s="63">
        <f>SUM(I319)</f>
        <v>0</v>
      </c>
    </row>
    <row r="319" spans="1:9" ht="15.75" hidden="1">
      <c r="A319" s="77" t="s">
        <v>93</v>
      </c>
      <c r="B319" s="84" t="s">
        <v>283</v>
      </c>
      <c r="C319" s="84">
        <v>200</v>
      </c>
      <c r="D319" s="87"/>
      <c r="E319" s="87"/>
      <c r="F319" s="63"/>
      <c r="G319" s="54"/>
      <c r="H319" s="54"/>
      <c r="I319" s="63"/>
    </row>
    <row r="320" spans="1:9" ht="63">
      <c r="A320" s="77" t="s">
        <v>427</v>
      </c>
      <c r="B320" s="84" t="s">
        <v>432</v>
      </c>
      <c r="C320" s="84"/>
      <c r="D320" s="87"/>
      <c r="E320" s="87"/>
      <c r="F320" s="63">
        <f>SUM(F321+F323)</f>
        <v>50370.5</v>
      </c>
      <c r="G320" s="54"/>
      <c r="H320" s="54"/>
      <c r="I320" s="63">
        <f>SUM(I321+I323)</f>
        <v>50370.5</v>
      </c>
    </row>
    <row r="321" spans="1:9" ht="15.75">
      <c r="A321" s="82" t="s">
        <v>759</v>
      </c>
      <c r="B321" s="84" t="s">
        <v>679</v>
      </c>
      <c r="C321" s="84"/>
      <c r="D321" s="87"/>
      <c r="E321" s="87"/>
      <c r="F321" s="63">
        <f>SUM(F322)</f>
        <v>30861.2</v>
      </c>
      <c r="G321" s="91"/>
      <c r="H321" s="91"/>
      <c r="I321" s="63">
        <f>SUM(I322)</f>
        <v>30861.2</v>
      </c>
    </row>
    <row r="322" spans="1:9" ht="31.5">
      <c r="A322" s="77" t="s">
        <v>284</v>
      </c>
      <c r="B322" s="84" t="s">
        <v>679</v>
      </c>
      <c r="C322" s="84">
        <v>400</v>
      </c>
      <c r="D322" s="87" t="s">
        <v>30</v>
      </c>
      <c r="E322" s="87" t="s">
        <v>12</v>
      </c>
      <c r="F322" s="63">
        <v>30861.2</v>
      </c>
      <c r="G322" s="54">
        <f>Ведомственная!G334</f>
        <v>30861.2</v>
      </c>
      <c r="H322" s="54">
        <f>Ведомственная!H334</f>
        <v>30861.2</v>
      </c>
      <c r="I322" s="63">
        <v>30861.2</v>
      </c>
    </row>
    <row r="323" spans="1:9" ht="47.25">
      <c r="A323" s="77" t="s">
        <v>286</v>
      </c>
      <c r="B323" s="87" t="s">
        <v>680</v>
      </c>
      <c r="C323" s="84"/>
      <c r="D323" s="87"/>
      <c r="E323" s="87"/>
      <c r="F323" s="63">
        <f>SUM(F324)</f>
        <v>19509.3</v>
      </c>
      <c r="G323" s="54"/>
      <c r="H323" s="54"/>
      <c r="I323" s="63">
        <f>SUM(I324)</f>
        <v>19509.3</v>
      </c>
    </row>
    <row r="324" spans="1:9" ht="31.5">
      <c r="A324" s="77" t="s">
        <v>284</v>
      </c>
      <c r="B324" s="87" t="s">
        <v>680</v>
      </c>
      <c r="C324" s="87" t="s">
        <v>285</v>
      </c>
      <c r="D324" s="87" t="s">
        <v>30</v>
      </c>
      <c r="E324" s="87" t="s">
        <v>12</v>
      </c>
      <c r="F324" s="63">
        <v>19509.3</v>
      </c>
      <c r="G324" s="54">
        <f>Ведомственная!G336</f>
        <v>19509.3</v>
      </c>
      <c r="H324" s="54">
        <f>Ведомственная!H336</f>
        <v>19509.3</v>
      </c>
      <c r="I324" s="63">
        <v>19509.3</v>
      </c>
    </row>
    <row r="325" spans="1:9" ht="31.5">
      <c r="A325" s="65" t="s">
        <v>655</v>
      </c>
      <c r="B325" s="112" t="s">
        <v>254</v>
      </c>
      <c r="C325" s="112"/>
      <c r="D325" s="112"/>
      <c r="E325" s="112"/>
      <c r="F325" s="58">
        <f>F326</f>
        <v>78</v>
      </c>
      <c r="G325" s="54">
        <f>SUM(Ведомственная!G728)</f>
        <v>78</v>
      </c>
      <c r="H325" s="54">
        <f>SUM(Ведомственная!H728)</f>
        <v>78</v>
      </c>
      <c r="I325" s="58">
        <f>I326</f>
        <v>78</v>
      </c>
    </row>
    <row r="326" spans="1:9" ht="15.75">
      <c r="A326" s="60" t="s">
        <v>34</v>
      </c>
      <c r="B326" s="92" t="s">
        <v>403</v>
      </c>
      <c r="C326" s="92"/>
      <c r="D326" s="92"/>
      <c r="E326" s="92"/>
      <c r="F326" s="63">
        <f>SUM(F327)</f>
        <v>78</v>
      </c>
      <c r="G326" s="54"/>
      <c r="H326" s="54"/>
      <c r="I326" s="63">
        <f>SUM(I327)</f>
        <v>78</v>
      </c>
    </row>
    <row r="327" spans="1:9" ht="31.5">
      <c r="A327" s="60" t="s">
        <v>51</v>
      </c>
      <c r="B327" s="92" t="s">
        <v>403</v>
      </c>
      <c r="C327" s="92" t="s">
        <v>94</v>
      </c>
      <c r="D327" s="92" t="s">
        <v>117</v>
      </c>
      <c r="E327" s="92" t="s">
        <v>117</v>
      </c>
      <c r="F327" s="63">
        <v>78</v>
      </c>
      <c r="G327" s="54"/>
      <c r="H327" s="54"/>
      <c r="I327" s="63">
        <v>78</v>
      </c>
    </row>
    <row r="328" spans="1:9" ht="47.25">
      <c r="A328" s="65" t="s">
        <v>656</v>
      </c>
      <c r="B328" s="112" t="s">
        <v>404</v>
      </c>
      <c r="C328" s="112"/>
      <c r="D328" s="112"/>
      <c r="E328" s="112"/>
      <c r="F328" s="58">
        <f>F329</f>
        <v>78.5</v>
      </c>
      <c r="G328" s="54">
        <f>SUM(Ведомственная!G731)</f>
        <v>78.5</v>
      </c>
      <c r="H328" s="54">
        <f>SUM(Ведомственная!H731)</f>
        <v>78.5</v>
      </c>
      <c r="I328" s="58">
        <f>I329</f>
        <v>78.5</v>
      </c>
    </row>
    <row r="329" spans="1:9" ht="15.75">
      <c r="A329" s="60" t="s">
        <v>34</v>
      </c>
      <c r="B329" s="92" t="s">
        <v>405</v>
      </c>
      <c r="C329" s="92"/>
      <c r="D329" s="92"/>
      <c r="E329" s="92"/>
      <c r="F329" s="63">
        <f>F330</f>
        <v>78.5</v>
      </c>
      <c r="G329" s="54"/>
      <c r="H329" s="54"/>
      <c r="I329" s="63">
        <f>I330</f>
        <v>78.5</v>
      </c>
    </row>
    <row r="330" spans="1:9" ht="15.75">
      <c r="A330" s="113" t="s">
        <v>158</v>
      </c>
      <c r="B330" s="92" t="s">
        <v>406</v>
      </c>
      <c r="C330" s="92"/>
      <c r="D330" s="92"/>
      <c r="E330" s="92"/>
      <c r="F330" s="63">
        <f>F331</f>
        <v>78.5</v>
      </c>
      <c r="G330" s="54"/>
      <c r="H330" s="54"/>
      <c r="I330" s="63">
        <f>I331</f>
        <v>78.5</v>
      </c>
    </row>
    <row r="331" spans="1:9" ht="31.5">
      <c r="A331" s="60" t="s">
        <v>51</v>
      </c>
      <c r="B331" s="87" t="s">
        <v>406</v>
      </c>
      <c r="C331" s="92" t="s">
        <v>94</v>
      </c>
      <c r="D331" s="92" t="s">
        <v>117</v>
      </c>
      <c r="E331" s="92" t="s">
        <v>117</v>
      </c>
      <c r="F331" s="63">
        <v>78.5</v>
      </c>
      <c r="G331" s="54"/>
      <c r="H331" s="54"/>
      <c r="I331" s="63">
        <v>78.5</v>
      </c>
    </row>
    <row r="332" spans="1:9" ht="31.5">
      <c r="A332" s="65" t="s">
        <v>591</v>
      </c>
      <c r="B332" s="73" t="s">
        <v>119</v>
      </c>
      <c r="C332" s="73"/>
      <c r="D332" s="73"/>
      <c r="E332" s="73"/>
      <c r="F332" s="69">
        <f>SUM(F333+F342+F346+F352+F356+F365+F370+F380)</f>
        <v>244606.09999999998</v>
      </c>
      <c r="G332" s="54">
        <f>Ведомственная!G807+Ведомственная!G819+Ведомственная!G849</f>
        <v>244606.1</v>
      </c>
      <c r="H332" s="54">
        <f>Ведомственная!H807+Ведомственная!H819+Ведомственная!H849</f>
        <v>234606.09999999998</v>
      </c>
      <c r="I332" s="69">
        <f>SUM(I333+I342+I346+I352+I356+I365+I370+I380)</f>
        <v>234606.09999999998</v>
      </c>
    </row>
    <row r="333" spans="1:9" ht="15.75">
      <c r="A333" s="60" t="s">
        <v>129</v>
      </c>
      <c r="B333" s="62" t="s">
        <v>130</v>
      </c>
      <c r="C333" s="62"/>
      <c r="D333" s="62"/>
      <c r="E333" s="62"/>
      <c r="F333" s="76">
        <f>F334+F337</f>
        <v>57716.40000000001</v>
      </c>
      <c r="G333" s="54"/>
      <c r="H333" s="88">
        <f>H332-I332</f>
        <v>0</v>
      </c>
      <c r="I333" s="76">
        <f>I334+I337</f>
        <v>59734.8</v>
      </c>
    </row>
    <row r="334" spans="1:9" ht="47.25">
      <c r="A334" s="60" t="s">
        <v>25</v>
      </c>
      <c r="B334" s="62" t="s">
        <v>131</v>
      </c>
      <c r="C334" s="62"/>
      <c r="D334" s="62"/>
      <c r="E334" s="62"/>
      <c r="F334" s="76">
        <f>F335</f>
        <v>36077.8</v>
      </c>
      <c r="G334" s="54"/>
      <c r="H334" s="54"/>
      <c r="I334" s="76">
        <f>I335</f>
        <v>36077.8</v>
      </c>
    </row>
    <row r="335" spans="1:9" ht="15.75">
      <c r="A335" s="60" t="s">
        <v>132</v>
      </c>
      <c r="B335" s="62" t="s">
        <v>133</v>
      </c>
      <c r="C335" s="62"/>
      <c r="D335" s="62"/>
      <c r="E335" s="62"/>
      <c r="F335" s="76">
        <f>F336</f>
        <v>36077.8</v>
      </c>
      <c r="G335" s="54"/>
      <c r="H335" s="54"/>
      <c r="I335" s="76">
        <f>I336</f>
        <v>36077.8</v>
      </c>
    </row>
    <row r="336" spans="1:9" ht="31.5">
      <c r="A336" s="60" t="s">
        <v>125</v>
      </c>
      <c r="B336" s="62" t="s">
        <v>133</v>
      </c>
      <c r="C336" s="62" t="s">
        <v>126</v>
      </c>
      <c r="D336" s="62" t="s">
        <v>14</v>
      </c>
      <c r="E336" s="62" t="s">
        <v>33</v>
      </c>
      <c r="F336" s="76">
        <v>36077.8</v>
      </c>
      <c r="G336" s="54"/>
      <c r="H336" s="54"/>
      <c r="I336" s="76">
        <v>36077.8</v>
      </c>
    </row>
    <row r="337" spans="1:9" ht="31.5">
      <c r="A337" s="60" t="s">
        <v>44</v>
      </c>
      <c r="B337" s="62" t="s">
        <v>134</v>
      </c>
      <c r="C337" s="62"/>
      <c r="D337" s="62"/>
      <c r="E337" s="62"/>
      <c r="F337" s="76">
        <f>F338</f>
        <v>21638.600000000002</v>
      </c>
      <c r="G337" s="54"/>
      <c r="H337" s="54"/>
      <c r="I337" s="76">
        <f>I338</f>
        <v>23657</v>
      </c>
    </row>
    <row r="338" spans="1:9" ht="15.75">
      <c r="A338" s="60" t="s">
        <v>132</v>
      </c>
      <c r="B338" s="62" t="s">
        <v>135</v>
      </c>
      <c r="C338" s="62"/>
      <c r="D338" s="62"/>
      <c r="E338" s="62"/>
      <c r="F338" s="76">
        <f>F339+F340+F341</f>
        <v>21638.600000000002</v>
      </c>
      <c r="G338" s="54"/>
      <c r="H338" s="54"/>
      <c r="I338" s="76">
        <f>I339+I340+I341</f>
        <v>23657</v>
      </c>
    </row>
    <row r="339" spans="1:9" ht="63">
      <c r="A339" s="60" t="s">
        <v>50</v>
      </c>
      <c r="B339" s="62" t="s">
        <v>135</v>
      </c>
      <c r="C339" s="62" t="s">
        <v>92</v>
      </c>
      <c r="D339" s="62" t="s">
        <v>14</v>
      </c>
      <c r="E339" s="62" t="s">
        <v>33</v>
      </c>
      <c r="F339" s="76">
        <v>20987.2</v>
      </c>
      <c r="G339" s="54">
        <f>Ведомственная!G826</f>
        <v>20987.2</v>
      </c>
      <c r="H339" s="54">
        <f>Ведомственная!H826</f>
        <v>20987.2</v>
      </c>
      <c r="I339" s="76">
        <v>20987.2</v>
      </c>
    </row>
    <row r="340" spans="1:9" ht="31.5">
      <c r="A340" s="60" t="s">
        <v>51</v>
      </c>
      <c r="B340" s="62" t="s">
        <v>135</v>
      </c>
      <c r="C340" s="62" t="s">
        <v>94</v>
      </c>
      <c r="D340" s="62" t="s">
        <v>14</v>
      </c>
      <c r="E340" s="62" t="s">
        <v>33</v>
      </c>
      <c r="F340" s="63">
        <v>318.4</v>
      </c>
      <c r="G340" s="54">
        <f>Ведомственная!G827</f>
        <v>318.4</v>
      </c>
      <c r="H340" s="54">
        <f>Ведомственная!H827</f>
        <v>2336.8</v>
      </c>
      <c r="I340" s="63">
        <v>2336.8</v>
      </c>
    </row>
    <row r="341" spans="1:9" ht="15.75">
      <c r="A341" s="60" t="s">
        <v>21</v>
      </c>
      <c r="B341" s="62" t="s">
        <v>135</v>
      </c>
      <c r="C341" s="62" t="s">
        <v>99</v>
      </c>
      <c r="D341" s="62" t="s">
        <v>14</v>
      </c>
      <c r="E341" s="62" t="s">
        <v>33</v>
      </c>
      <c r="F341" s="76">
        <v>333</v>
      </c>
      <c r="G341" s="54">
        <f>Ведомственная!G828</f>
        <v>333</v>
      </c>
      <c r="H341" s="54">
        <f>Ведомственная!H828</f>
        <v>333</v>
      </c>
      <c r="I341" s="76">
        <v>333</v>
      </c>
    </row>
    <row r="342" spans="1:9" ht="15.75">
      <c r="A342" s="60" t="s">
        <v>120</v>
      </c>
      <c r="B342" s="62" t="s">
        <v>121</v>
      </c>
      <c r="C342" s="62"/>
      <c r="D342" s="62"/>
      <c r="E342" s="62"/>
      <c r="F342" s="76">
        <f>F343</f>
        <v>82402.6</v>
      </c>
      <c r="G342" s="54"/>
      <c r="H342" s="54"/>
      <c r="I342" s="76">
        <f>I343</f>
        <v>85522.2</v>
      </c>
    </row>
    <row r="343" spans="1:9" ht="47.25">
      <c r="A343" s="60" t="s">
        <v>25</v>
      </c>
      <c r="B343" s="62" t="s">
        <v>122</v>
      </c>
      <c r="C343" s="62"/>
      <c r="D343" s="62"/>
      <c r="E343" s="62"/>
      <c r="F343" s="76">
        <f>F344</f>
        <v>82402.6</v>
      </c>
      <c r="G343" s="54"/>
      <c r="H343" s="54"/>
      <c r="I343" s="76">
        <f>I344</f>
        <v>85522.2</v>
      </c>
    </row>
    <row r="344" spans="1:9" ht="15.75">
      <c r="A344" s="60" t="s">
        <v>123</v>
      </c>
      <c r="B344" s="62" t="s">
        <v>124</v>
      </c>
      <c r="C344" s="62"/>
      <c r="D344" s="62"/>
      <c r="E344" s="62"/>
      <c r="F344" s="76">
        <f>F345</f>
        <v>82402.6</v>
      </c>
      <c r="G344" s="54"/>
      <c r="H344" s="54"/>
      <c r="I344" s="76">
        <f>I345</f>
        <v>85522.2</v>
      </c>
    </row>
    <row r="345" spans="1:9" ht="31.5">
      <c r="A345" s="60" t="s">
        <v>125</v>
      </c>
      <c r="B345" s="62" t="s">
        <v>124</v>
      </c>
      <c r="C345" s="62" t="s">
        <v>126</v>
      </c>
      <c r="D345" s="62" t="s">
        <v>117</v>
      </c>
      <c r="E345" s="62" t="s">
        <v>53</v>
      </c>
      <c r="F345" s="76">
        <v>82402.6</v>
      </c>
      <c r="G345" s="54">
        <f>Ведомственная!G811</f>
        <v>82402.6</v>
      </c>
      <c r="H345" s="54">
        <f>Ведомственная!H811</f>
        <v>85522.2</v>
      </c>
      <c r="I345" s="76">
        <v>85522.2</v>
      </c>
    </row>
    <row r="346" spans="1:9" ht="31.5">
      <c r="A346" s="60" t="s">
        <v>137</v>
      </c>
      <c r="B346" s="62" t="s">
        <v>138</v>
      </c>
      <c r="C346" s="62"/>
      <c r="D346" s="62"/>
      <c r="E346" s="62"/>
      <c r="F346" s="76">
        <f>F347</f>
        <v>43966.799999999996</v>
      </c>
      <c r="G346" s="54"/>
      <c r="H346" s="54"/>
      <c r="I346" s="76">
        <f>I347</f>
        <v>45561.99999999999</v>
      </c>
    </row>
    <row r="347" spans="1:9" ht="31.5">
      <c r="A347" s="60" t="s">
        <v>44</v>
      </c>
      <c r="B347" s="62" t="s">
        <v>139</v>
      </c>
      <c r="C347" s="62"/>
      <c r="D347" s="62"/>
      <c r="E347" s="62"/>
      <c r="F347" s="76">
        <f>F348</f>
        <v>43966.799999999996</v>
      </c>
      <c r="G347" s="54"/>
      <c r="H347" s="54"/>
      <c r="I347" s="76">
        <f>I348</f>
        <v>45561.99999999999</v>
      </c>
    </row>
    <row r="348" spans="1:9" ht="15.75">
      <c r="A348" s="60" t="s">
        <v>140</v>
      </c>
      <c r="B348" s="62" t="s">
        <v>141</v>
      </c>
      <c r="C348" s="62"/>
      <c r="D348" s="62"/>
      <c r="E348" s="62"/>
      <c r="F348" s="76">
        <f>F349+F350+F351</f>
        <v>43966.799999999996</v>
      </c>
      <c r="G348" s="54"/>
      <c r="H348" s="54">
        <f>Ведомственная!H843</f>
        <v>0</v>
      </c>
      <c r="I348" s="76">
        <f>I349+I350+I351</f>
        <v>45561.99999999999</v>
      </c>
    </row>
    <row r="349" spans="1:9" ht="63">
      <c r="A349" s="60" t="s">
        <v>50</v>
      </c>
      <c r="B349" s="62" t="s">
        <v>141</v>
      </c>
      <c r="C349" s="62" t="s">
        <v>92</v>
      </c>
      <c r="D349" s="62" t="s">
        <v>14</v>
      </c>
      <c r="E349" s="62" t="s">
        <v>33</v>
      </c>
      <c r="F349" s="76">
        <v>43271.7</v>
      </c>
      <c r="G349" s="54">
        <f>Ведомственная!G832</f>
        <v>43271.7</v>
      </c>
      <c r="H349" s="54">
        <f>Ведомственная!H832</f>
        <v>43271.7</v>
      </c>
      <c r="I349" s="76">
        <v>43271.7</v>
      </c>
    </row>
    <row r="350" spans="1:9" ht="31.5">
      <c r="A350" s="60" t="s">
        <v>51</v>
      </c>
      <c r="B350" s="62" t="s">
        <v>141</v>
      </c>
      <c r="C350" s="62" t="s">
        <v>94</v>
      </c>
      <c r="D350" s="62" t="s">
        <v>14</v>
      </c>
      <c r="E350" s="62" t="s">
        <v>33</v>
      </c>
      <c r="F350" s="63">
        <v>617.2</v>
      </c>
      <c r="G350" s="54">
        <f>Ведомственная!G833</f>
        <v>617.2</v>
      </c>
      <c r="H350" s="54">
        <f>Ведомственная!H833</f>
        <v>1813.7</v>
      </c>
      <c r="I350" s="63">
        <v>1813.7</v>
      </c>
    </row>
    <row r="351" spans="1:9" ht="15.75">
      <c r="A351" s="60" t="s">
        <v>21</v>
      </c>
      <c r="B351" s="62" t="s">
        <v>141</v>
      </c>
      <c r="C351" s="62" t="s">
        <v>99</v>
      </c>
      <c r="D351" s="62" t="s">
        <v>14</v>
      </c>
      <c r="E351" s="62" t="s">
        <v>33</v>
      </c>
      <c r="F351" s="76">
        <v>77.9</v>
      </c>
      <c r="G351" s="54">
        <f>Ведомственная!G834</f>
        <v>77.9</v>
      </c>
      <c r="H351" s="54">
        <f>Ведомственная!H834</f>
        <v>476.6</v>
      </c>
      <c r="I351" s="76">
        <v>476.6</v>
      </c>
    </row>
    <row r="352" spans="1:9" ht="31.5">
      <c r="A352" s="60" t="s">
        <v>142</v>
      </c>
      <c r="B352" s="62" t="s">
        <v>143</v>
      </c>
      <c r="C352" s="62"/>
      <c r="D352" s="62"/>
      <c r="E352" s="62"/>
      <c r="F352" s="76">
        <f>F353</f>
        <v>7777.8</v>
      </c>
      <c r="G352" s="54"/>
      <c r="H352" s="54">
        <f>Ведомственная!H847</f>
        <v>0</v>
      </c>
      <c r="I352" s="76">
        <f>I353</f>
        <v>7777.8</v>
      </c>
    </row>
    <row r="353" spans="1:9" ht="47.25">
      <c r="A353" s="60" t="s">
        <v>25</v>
      </c>
      <c r="B353" s="62" t="s">
        <v>144</v>
      </c>
      <c r="C353" s="62"/>
      <c r="D353" s="62"/>
      <c r="E353" s="62"/>
      <c r="F353" s="76">
        <f>F354</f>
        <v>7777.8</v>
      </c>
      <c r="G353" s="54"/>
      <c r="H353" s="54"/>
      <c r="I353" s="76">
        <f>I354</f>
        <v>7777.8</v>
      </c>
    </row>
    <row r="354" spans="1:9" ht="15.75">
      <c r="A354" s="60" t="s">
        <v>145</v>
      </c>
      <c r="B354" s="62" t="s">
        <v>146</v>
      </c>
      <c r="C354" s="62"/>
      <c r="D354" s="62"/>
      <c r="E354" s="62"/>
      <c r="F354" s="76">
        <f>F355</f>
        <v>7777.8</v>
      </c>
      <c r="G354" s="54"/>
      <c r="H354" s="54"/>
      <c r="I354" s="76">
        <f>I355</f>
        <v>7777.8</v>
      </c>
    </row>
    <row r="355" spans="1:9" ht="31.5">
      <c r="A355" s="60" t="s">
        <v>125</v>
      </c>
      <c r="B355" s="62" t="s">
        <v>146</v>
      </c>
      <c r="C355" s="62" t="s">
        <v>126</v>
      </c>
      <c r="D355" s="62" t="s">
        <v>14</v>
      </c>
      <c r="E355" s="62" t="s">
        <v>33</v>
      </c>
      <c r="F355" s="76">
        <v>7777.8</v>
      </c>
      <c r="G355" s="54"/>
      <c r="H355" s="54"/>
      <c r="I355" s="76">
        <v>7777.8</v>
      </c>
    </row>
    <row r="356" spans="1:9" ht="31.5">
      <c r="A356" s="60" t="s">
        <v>154</v>
      </c>
      <c r="B356" s="62" t="s">
        <v>155</v>
      </c>
      <c r="C356" s="62"/>
      <c r="D356" s="62"/>
      <c r="E356" s="62"/>
      <c r="F356" s="76">
        <f>F362+F357</f>
        <v>18640.6</v>
      </c>
      <c r="G356" s="54"/>
      <c r="H356" s="54"/>
      <c r="I356" s="76">
        <f>I362+I357</f>
        <v>0</v>
      </c>
    </row>
    <row r="357" spans="1:9" ht="15.75">
      <c r="A357" s="60" t="s">
        <v>34</v>
      </c>
      <c r="B357" s="62" t="s">
        <v>600</v>
      </c>
      <c r="C357" s="114"/>
      <c r="D357" s="62"/>
      <c r="E357" s="62"/>
      <c r="F357" s="76">
        <f>F358</f>
        <v>8985.3</v>
      </c>
      <c r="G357" s="54"/>
      <c r="H357" s="54"/>
      <c r="I357" s="76">
        <f>I358</f>
        <v>0</v>
      </c>
    </row>
    <row r="358" spans="1:9" ht="15.75">
      <c r="A358" s="60" t="s">
        <v>158</v>
      </c>
      <c r="B358" s="62" t="s">
        <v>601</v>
      </c>
      <c r="C358" s="114"/>
      <c r="D358" s="62"/>
      <c r="E358" s="62"/>
      <c r="F358" s="76">
        <f>F359</f>
        <v>8985.3</v>
      </c>
      <c r="G358" s="54"/>
      <c r="H358" s="54"/>
      <c r="I358" s="76">
        <f>I359</f>
        <v>0</v>
      </c>
    </row>
    <row r="359" spans="1:9" ht="15.75">
      <c r="A359" s="60" t="s">
        <v>132</v>
      </c>
      <c r="B359" s="62" t="s">
        <v>602</v>
      </c>
      <c r="C359" s="62"/>
      <c r="D359" s="62"/>
      <c r="E359" s="62"/>
      <c r="F359" s="76">
        <f>F360</f>
        <v>8985.3</v>
      </c>
      <c r="G359" s="54"/>
      <c r="H359" s="54"/>
      <c r="I359" s="76">
        <f>I360</f>
        <v>0</v>
      </c>
    </row>
    <row r="360" spans="1:10" ht="31.5">
      <c r="A360" s="60" t="s">
        <v>51</v>
      </c>
      <c r="B360" s="62" t="s">
        <v>602</v>
      </c>
      <c r="C360" s="62" t="s">
        <v>94</v>
      </c>
      <c r="D360" s="62" t="s">
        <v>14</v>
      </c>
      <c r="E360" s="62" t="s">
        <v>33</v>
      </c>
      <c r="F360" s="76">
        <v>8985.3</v>
      </c>
      <c r="G360" s="54">
        <f>Ведомственная!G843</f>
        <v>8985.3</v>
      </c>
      <c r="H360" s="54">
        <f>Ведомственная!H843</f>
        <v>0</v>
      </c>
      <c r="I360" s="76"/>
      <c r="J360" s="115"/>
    </row>
    <row r="361" spans="1:9" ht="15.75">
      <c r="A361" s="60" t="s">
        <v>156</v>
      </c>
      <c r="B361" s="62" t="s">
        <v>157</v>
      </c>
      <c r="C361" s="62"/>
      <c r="D361" s="62"/>
      <c r="E361" s="62"/>
      <c r="F361" s="76">
        <f>SUM(F362)</f>
        <v>9655.3</v>
      </c>
      <c r="G361" s="54"/>
      <c r="H361" s="54"/>
      <c r="I361" s="76">
        <f>SUM(I362)</f>
        <v>0</v>
      </c>
    </row>
    <row r="362" spans="1:9" s="31" customFormat="1" ht="15.75">
      <c r="A362" s="60" t="s">
        <v>145</v>
      </c>
      <c r="B362" s="62" t="s">
        <v>603</v>
      </c>
      <c r="C362" s="62"/>
      <c r="D362" s="62"/>
      <c r="E362" s="62"/>
      <c r="F362" s="76">
        <f>SUM(F363)</f>
        <v>9655.3</v>
      </c>
      <c r="G362" s="70"/>
      <c r="H362" s="70"/>
      <c r="I362" s="76">
        <f>SUM(I363)</f>
        <v>0</v>
      </c>
    </row>
    <row r="363" spans="1:9" ht="31.5">
      <c r="A363" s="60" t="s">
        <v>604</v>
      </c>
      <c r="B363" s="62" t="s">
        <v>605</v>
      </c>
      <c r="C363" s="62"/>
      <c r="D363" s="62"/>
      <c r="E363" s="62"/>
      <c r="F363" s="76">
        <f>SUM(F364)</f>
        <v>9655.3</v>
      </c>
      <c r="G363" s="54"/>
      <c r="H363" s="54"/>
      <c r="I363" s="76">
        <f>SUM(I364)</f>
        <v>0</v>
      </c>
    </row>
    <row r="364" spans="1:9" ht="31.5">
      <c r="A364" s="60" t="s">
        <v>71</v>
      </c>
      <c r="B364" s="62" t="s">
        <v>605</v>
      </c>
      <c r="C364" s="62" t="s">
        <v>126</v>
      </c>
      <c r="D364" s="62" t="s">
        <v>14</v>
      </c>
      <c r="E364" s="62" t="s">
        <v>33</v>
      </c>
      <c r="F364" s="76">
        <v>9655.3</v>
      </c>
      <c r="G364" s="54">
        <f>Ведомственная!G847</f>
        <v>9655.3</v>
      </c>
      <c r="H364" s="54">
        <f>Ведомственная!H847</f>
        <v>0</v>
      </c>
      <c r="I364" s="76"/>
    </row>
    <row r="365" spans="1:9" ht="15.75">
      <c r="A365" s="60" t="s">
        <v>159</v>
      </c>
      <c r="B365" s="62" t="s">
        <v>160</v>
      </c>
      <c r="C365" s="114"/>
      <c r="D365" s="62"/>
      <c r="E365" s="62"/>
      <c r="F365" s="76">
        <f>F366</f>
        <v>2755.3</v>
      </c>
      <c r="G365" s="54"/>
      <c r="H365" s="54"/>
      <c r="I365" s="76">
        <f>I366</f>
        <v>3155.8</v>
      </c>
    </row>
    <row r="366" spans="1:9" ht="15.75">
      <c r="A366" s="60" t="s">
        <v>34</v>
      </c>
      <c r="B366" s="62" t="s">
        <v>606</v>
      </c>
      <c r="C366" s="114"/>
      <c r="D366" s="62"/>
      <c r="E366" s="62"/>
      <c r="F366" s="76">
        <f>F367</f>
        <v>2755.3</v>
      </c>
      <c r="G366" s="54"/>
      <c r="H366" s="54"/>
      <c r="I366" s="76">
        <f>I367</f>
        <v>3155.8</v>
      </c>
    </row>
    <row r="367" spans="1:9" ht="15.75">
      <c r="A367" s="60" t="s">
        <v>158</v>
      </c>
      <c r="B367" s="62" t="s">
        <v>607</v>
      </c>
      <c r="C367" s="114"/>
      <c r="D367" s="62"/>
      <c r="E367" s="62"/>
      <c r="F367" s="76">
        <f>F368+F369</f>
        <v>2755.3</v>
      </c>
      <c r="G367" s="54"/>
      <c r="H367" s="54"/>
      <c r="I367" s="76">
        <f>I368+I369</f>
        <v>3155.8</v>
      </c>
    </row>
    <row r="368" spans="1:9" ht="63" hidden="1">
      <c r="A368" s="60" t="s">
        <v>50</v>
      </c>
      <c r="B368" s="62" t="s">
        <v>607</v>
      </c>
      <c r="C368" s="114" t="s">
        <v>92</v>
      </c>
      <c r="D368" s="62" t="s">
        <v>14</v>
      </c>
      <c r="E368" s="62" t="s">
        <v>12</v>
      </c>
      <c r="F368" s="76"/>
      <c r="G368" s="54"/>
      <c r="H368" s="54"/>
      <c r="I368" s="76"/>
    </row>
    <row r="369" spans="1:9" ht="31.5">
      <c r="A369" s="60" t="s">
        <v>51</v>
      </c>
      <c r="B369" s="62" t="s">
        <v>607</v>
      </c>
      <c r="C369" s="114" t="s">
        <v>94</v>
      </c>
      <c r="D369" s="62" t="s">
        <v>14</v>
      </c>
      <c r="E369" s="62" t="s">
        <v>12</v>
      </c>
      <c r="F369" s="76">
        <v>2755.3</v>
      </c>
      <c r="G369" s="54"/>
      <c r="H369" s="54"/>
      <c r="I369" s="76">
        <v>3155.8</v>
      </c>
    </row>
    <row r="370" spans="1:9" ht="31.5" hidden="1">
      <c r="A370" s="60" t="s">
        <v>161</v>
      </c>
      <c r="B370" s="62" t="s">
        <v>162</v>
      </c>
      <c r="C370" s="62"/>
      <c r="D370" s="62"/>
      <c r="E370" s="62"/>
      <c r="F370" s="76">
        <f>F371+F374+F377</f>
        <v>0</v>
      </c>
      <c r="G370" s="54"/>
      <c r="H370" s="54"/>
      <c r="I370" s="76">
        <f>I371+I374+I377</f>
        <v>0</v>
      </c>
    </row>
    <row r="371" spans="1:9" ht="15.75" hidden="1">
      <c r="A371" s="60" t="s">
        <v>156</v>
      </c>
      <c r="B371" s="62" t="s">
        <v>163</v>
      </c>
      <c r="C371" s="62"/>
      <c r="D371" s="62"/>
      <c r="E371" s="62"/>
      <c r="F371" s="76">
        <f>F372</f>
        <v>0</v>
      </c>
      <c r="G371" s="54"/>
      <c r="H371" s="54"/>
      <c r="I371" s="76">
        <f>I372</f>
        <v>0</v>
      </c>
    </row>
    <row r="372" spans="1:9" ht="15.75" hidden="1">
      <c r="A372" s="60" t="s">
        <v>158</v>
      </c>
      <c r="B372" s="62" t="s">
        <v>164</v>
      </c>
      <c r="C372" s="62"/>
      <c r="D372" s="62"/>
      <c r="E372" s="62"/>
      <c r="F372" s="76">
        <f>F373</f>
        <v>0</v>
      </c>
      <c r="G372" s="54">
        <f>Ведомственная!G859</f>
        <v>0</v>
      </c>
      <c r="H372" s="54">
        <f>Ведомственная!H859</f>
        <v>0</v>
      </c>
      <c r="I372" s="76">
        <f>I373</f>
        <v>0</v>
      </c>
    </row>
    <row r="373" spans="1:9" ht="31.5" hidden="1">
      <c r="A373" s="60" t="s">
        <v>125</v>
      </c>
      <c r="B373" s="62" t="s">
        <v>164</v>
      </c>
      <c r="C373" s="62" t="s">
        <v>126</v>
      </c>
      <c r="D373" s="62" t="s">
        <v>14</v>
      </c>
      <c r="E373" s="62" t="s">
        <v>12</v>
      </c>
      <c r="F373" s="76"/>
      <c r="G373" s="54"/>
      <c r="H373" s="54"/>
      <c r="I373" s="76"/>
    </row>
    <row r="374" spans="1:9" ht="31.5" hidden="1">
      <c r="A374" s="60" t="s">
        <v>165</v>
      </c>
      <c r="B374" s="62" t="s">
        <v>166</v>
      </c>
      <c r="C374" s="62"/>
      <c r="D374" s="62"/>
      <c r="E374" s="62"/>
      <c r="F374" s="76">
        <f>F375</f>
        <v>0</v>
      </c>
      <c r="G374" s="54"/>
      <c r="H374" s="54"/>
      <c r="I374" s="76">
        <f>I375</f>
        <v>0</v>
      </c>
    </row>
    <row r="375" spans="1:9" ht="15.75" hidden="1">
      <c r="A375" s="60" t="s">
        <v>158</v>
      </c>
      <c r="B375" s="62" t="s">
        <v>167</v>
      </c>
      <c r="C375" s="62"/>
      <c r="D375" s="62"/>
      <c r="E375" s="62"/>
      <c r="F375" s="76">
        <f>F376</f>
        <v>0</v>
      </c>
      <c r="G375" s="54"/>
      <c r="H375" s="54"/>
      <c r="I375" s="76">
        <f>I376</f>
        <v>0</v>
      </c>
    </row>
    <row r="376" spans="1:9" ht="31.5" hidden="1">
      <c r="A376" s="60" t="s">
        <v>125</v>
      </c>
      <c r="B376" s="62" t="s">
        <v>164</v>
      </c>
      <c r="C376" s="62" t="s">
        <v>126</v>
      </c>
      <c r="D376" s="62" t="s">
        <v>14</v>
      </c>
      <c r="E376" s="62" t="s">
        <v>12</v>
      </c>
      <c r="F376" s="76"/>
      <c r="G376" s="54"/>
      <c r="H376" s="54"/>
      <c r="I376" s="76"/>
    </row>
    <row r="377" spans="1:9" ht="31.5" hidden="1">
      <c r="A377" s="60" t="s">
        <v>44</v>
      </c>
      <c r="B377" s="62" t="s">
        <v>168</v>
      </c>
      <c r="C377" s="62"/>
      <c r="D377" s="62"/>
      <c r="E377" s="62"/>
      <c r="F377" s="76">
        <f>F378</f>
        <v>0</v>
      </c>
      <c r="G377" s="54"/>
      <c r="H377" s="54"/>
      <c r="I377" s="76">
        <f>I378</f>
        <v>0</v>
      </c>
    </row>
    <row r="378" spans="1:9" ht="15.75" hidden="1">
      <c r="A378" s="60" t="s">
        <v>158</v>
      </c>
      <c r="B378" s="62" t="s">
        <v>169</v>
      </c>
      <c r="C378" s="62"/>
      <c r="D378" s="62"/>
      <c r="E378" s="62"/>
      <c r="F378" s="76">
        <f>F379</f>
        <v>0</v>
      </c>
      <c r="G378" s="54"/>
      <c r="H378" s="54"/>
      <c r="I378" s="76">
        <f>I379</f>
        <v>0</v>
      </c>
    </row>
    <row r="379" spans="1:9" ht="31.5" hidden="1">
      <c r="A379" s="60" t="s">
        <v>51</v>
      </c>
      <c r="B379" s="62" t="s">
        <v>169</v>
      </c>
      <c r="C379" s="62" t="s">
        <v>94</v>
      </c>
      <c r="D379" s="62" t="s">
        <v>14</v>
      </c>
      <c r="E379" s="62" t="s">
        <v>12</v>
      </c>
      <c r="F379" s="76"/>
      <c r="G379" s="54"/>
      <c r="H379" s="54"/>
      <c r="I379" s="76"/>
    </row>
    <row r="380" spans="1:9" ht="31.5">
      <c r="A380" s="116" t="s">
        <v>150</v>
      </c>
      <c r="B380" s="62" t="s">
        <v>151</v>
      </c>
      <c r="C380" s="62"/>
      <c r="D380" s="62"/>
      <c r="E380" s="62"/>
      <c r="F380" s="76">
        <f>F385+F381</f>
        <v>31346.6</v>
      </c>
      <c r="G380" s="54"/>
      <c r="H380" s="54"/>
      <c r="I380" s="76">
        <f>I385+I381</f>
        <v>32853.5</v>
      </c>
    </row>
    <row r="381" spans="1:9" ht="47.25">
      <c r="A381" s="117" t="s">
        <v>79</v>
      </c>
      <c r="B381" s="118" t="s">
        <v>608</v>
      </c>
      <c r="C381" s="119"/>
      <c r="D381" s="62"/>
      <c r="E381" s="62"/>
      <c r="F381" s="120">
        <f>F382</f>
        <v>2473.8</v>
      </c>
      <c r="G381" s="54"/>
      <c r="H381" s="54"/>
      <c r="I381" s="120">
        <f>I382</f>
        <v>2473.8</v>
      </c>
    </row>
    <row r="382" spans="1:9" ht="15.75">
      <c r="A382" s="117" t="s">
        <v>81</v>
      </c>
      <c r="B382" s="118" t="s">
        <v>609</v>
      </c>
      <c r="C382" s="119"/>
      <c r="D382" s="62"/>
      <c r="E382" s="62"/>
      <c r="F382" s="120">
        <f>+F383+F384</f>
        <v>2473.8</v>
      </c>
      <c r="G382" s="54"/>
      <c r="H382" s="54"/>
      <c r="I382" s="120">
        <f>+I383+I384</f>
        <v>2473.8</v>
      </c>
    </row>
    <row r="383" spans="1:9" ht="63">
      <c r="A383" s="117" t="s">
        <v>50</v>
      </c>
      <c r="B383" s="118" t="s">
        <v>609</v>
      </c>
      <c r="C383" s="119" t="s">
        <v>92</v>
      </c>
      <c r="D383" s="62" t="s">
        <v>14</v>
      </c>
      <c r="E383" s="62" t="s">
        <v>12</v>
      </c>
      <c r="F383" s="120">
        <v>2473.8</v>
      </c>
      <c r="G383" s="54"/>
      <c r="H383" s="54"/>
      <c r="I383" s="120">
        <v>2473.8</v>
      </c>
    </row>
    <row r="384" spans="1:9" ht="31.5" hidden="1">
      <c r="A384" s="117" t="s">
        <v>51</v>
      </c>
      <c r="B384" s="118" t="s">
        <v>609</v>
      </c>
      <c r="C384" s="119" t="s">
        <v>94</v>
      </c>
      <c r="D384" s="62"/>
      <c r="E384" s="62"/>
      <c r="F384" s="120"/>
      <c r="G384" s="54"/>
      <c r="H384" s="54"/>
      <c r="I384" s="120"/>
    </row>
    <row r="385" spans="1:9" ht="31.5">
      <c r="A385" s="60" t="s">
        <v>44</v>
      </c>
      <c r="B385" s="62" t="s">
        <v>152</v>
      </c>
      <c r="C385" s="62"/>
      <c r="D385" s="62"/>
      <c r="E385" s="62"/>
      <c r="F385" s="76">
        <f>F386</f>
        <v>28872.8</v>
      </c>
      <c r="G385" s="54"/>
      <c r="H385" s="54"/>
      <c r="I385" s="76">
        <f>I386</f>
        <v>30379.7</v>
      </c>
    </row>
    <row r="386" spans="1:9" ht="31.5">
      <c r="A386" s="116" t="s">
        <v>610</v>
      </c>
      <c r="B386" s="62" t="s">
        <v>153</v>
      </c>
      <c r="C386" s="62"/>
      <c r="D386" s="62"/>
      <c r="E386" s="62"/>
      <c r="F386" s="76">
        <f>F387+F388+F389</f>
        <v>28872.8</v>
      </c>
      <c r="G386" s="54"/>
      <c r="H386" s="54"/>
      <c r="I386" s="76">
        <f>I387+I388+I389</f>
        <v>30379.7</v>
      </c>
    </row>
    <row r="387" spans="1:9" ht="63">
      <c r="A387" s="117" t="s">
        <v>50</v>
      </c>
      <c r="B387" s="62" t="s">
        <v>153</v>
      </c>
      <c r="C387" s="62" t="s">
        <v>92</v>
      </c>
      <c r="D387" s="62" t="s">
        <v>14</v>
      </c>
      <c r="E387" s="62" t="s">
        <v>12</v>
      </c>
      <c r="F387" s="76">
        <v>28829.2</v>
      </c>
      <c r="G387" s="54">
        <f>Ведомственная!G862</f>
        <v>28829.2</v>
      </c>
      <c r="H387" s="54">
        <f>Ведомственная!H862</f>
        <v>28829.2</v>
      </c>
      <c r="I387" s="76">
        <v>28829.2</v>
      </c>
    </row>
    <row r="388" spans="1:9" ht="31.5">
      <c r="A388" s="60" t="s">
        <v>51</v>
      </c>
      <c r="B388" s="62" t="s">
        <v>153</v>
      </c>
      <c r="C388" s="62" t="s">
        <v>94</v>
      </c>
      <c r="D388" s="62" t="s">
        <v>14</v>
      </c>
      <c r="E388" s="62" t="s">
        <v>12</v>
      </c>
      <c r="F388" s="76"/>
      <c r="G388" s="54">
        <f>Ведомственная!G863</f>
        <v>0</v>
      </c>
      <c r="H388" s="54">
        <f>Ведомственная!H863</f>
        <v>1506.9</v>
      </c>
      <c r="I388" s="76">
        <v>1506.9</v>
      </c>
    </row>
    <row r="389" spans="1:9" ht="15.75">
      <c r="A389" s="60" t="s">
        <v>21</v>
      </c>
      <c r="B389" s="62" t="s">
        <v>153</v>
      </c>
      <c r="C389" s="62" t="s">
        <v>99</v>
      </c>
      <c r="D389" s="62" t="s">
        <v>14</v>
      </c>
      <c r="E389" s="62" t="s">
        <v>12</v>
      </c>
      <c r="F389" s="76">
        <v>43.6</v>
      </c>
      <c r="G389" s="54">
        <f>Ведомственная!G864</f>
        <v>43.6</v>
      </c>
      <c r="H389" s="54">
        <f>Ведомственная!H864</f>
        <v>43.6</v>
      </c>
      <c r="I389" s="76">
        <v>43.6</v>
      </c>
    </row>
    <row r="390" spans="1:9" ht="31.5">
      <c r="A390" s="65" t="s">
        <v>653</v>
      </c>
      <c r="B390" s="121" t="s">
        <v>385</v>
      </c>
      <c r="C390" s="73"/>
      <c r="D390" s="73"/>
      <c r="E390" s="73"/>
      <c r="F390" s="69">
        <f>SUM(F391+F393+F396+F399+F402+F404+F406+F416+F427+F455+F458+F469+F476)</f>
        <v>2120178.5999999996</v>
      </c>
      <c r="G390" s="89">
        <f>SUM(Ведомственная!G795+Ведомственная!G753+Ведомственная!G732+Ведомственная!G716+Ведомственная!G675+Ведомственная!G643)</f>
        <v>2120178.5999999996</v>
      </c>
      <c r="H390" s="89">
        <f>SUM(Ведомственная!H795+Ведомственная!H753+Ведомственная!H732+Ведомственная!H716+Ведомственная!H675+Ведомственная!H643)</f>
        <v>2126243</v>
      </c>
      <c r="I390" s="69">
        <f>SUM(I391+I393+I396+I399+I402+I404+I406+I416+I427+I455+I458+I469+I476)</f>
        <v>2126242.9999999995</v>
      </c>
    </row>
    <row r="391" spans="1:9" ht="47.25">
      <c r="A391" s="60" t="s">
        <v>471</v>
      </c>
      <c r="B391" s="61" t="s">
        <v>768</v>
      </c>
      <c r="C391" s="62"/>
      <c r="D391" s="76"/>
      <c r="E391" s="76"/>
      <c r="F391" s="76">
        <f>F392</f>
        <v>7180.6</v>
      </c>
      <c r="G391" s="88"/>
      <c r="H391" s="88"/>
      <c r="I391" s="76">
        <f>I392</f>
        <v>7180.6</v>
      </c>
    </row>
    <row r="392" spans="1:9" ht="31.5">
      <c r="A392" s="60" t="s">
        <v>125</v>
      </c>
      <c r="B392" s="61" t="s">
        <v>768</v>
      </c>
      <c r="C392" s="62" t="s">
        <v>126</v>
      </c>
      <c r="D392" s="62" t="s">
        <v>117</v>
      </c>
      <c r="E392" s="62" t="s">
        <v>43</v>
      </c>
      <c r="F392" s="76">
        <v>7180.6</v>
      </c>
      <c r="G392" s="88">
        <f>SUM(Ведомственная!G677)</f>
        <v>7180.6</v>
      </c>
      <c r="H392" s="88">
        <f>SUM(Ведомственная!H677)</f>
        <v>7180.6</v>
      </c>
      <c r="I392" s="76">
        <v>7180.6</v>
      </c>
    </row>
    <row r="393" spans="1:12" ht="94.5">
      <c r="A393" s="60" t="s">
        <v>514</v>
      </c>
      <c r="B393" s="61" t="s">
        <v>769</v>
      </c>
      <c r="C393" s="62"/>
      <c r="D393" s="76"/>
      <c r="E393" s="76"/>
      <c r="F393" s="76">
        <f>SUM(F394:F395)</f>
        <v>217.5</v>
      </c>
      <c r="G393" s="88"/>
      <c r="H393" s="88"/>
      <c r="I393" s="76">
        <f>SUM(I394:I395)</f>
        <v>217.5</v>
      </c>
      <c r="J393" s="122"/>
      <c r="L393" s="122"/>
    </row>
    <row r="394" spans="1:10" ht="31.5">
      <c r="A394" s="60" t="s">
        <v>51</v>
      </c>
      <c r="B394" s="61" t="s">
        <v>769</v>
      </c>
      <c r="C394" s="62" t="s">
        <v>94</v>
      </c>
      <c r="D394" s="62" t="s">
        <v>117</v>
      </c>
      <c r="E394" s="62" t="s">
        <v>43</v>
      </c>
      <c r="F394" s="76">
        <f>98.7+20</f>
        <v>118.7</v>
      </c>
      <c r="G394" s="88">
        <f>SUM(Ведомственная!G679)</f>
        <v>118.7</v>
      </c>
      <c r="H394" s="88">
        <f>SUM(Ведомственная!H679)</f>
        <v>118.7</v>
      </c>
      <c r="I394" s="76">
        <f>H394</f>
        <v>118.7</v>
      </c>
      <c r="J394" s="122"/>
    </row>
    <row r="395" spans="1:10" ht="31.5">
      <c r="A395" s="60" t="s">
        <v>51</v>
      </c>
      <c r="B395" s="61" t="s">
        <v>769</v>
      </c>
      <c r="C395" s="62" t="s">
        <v>126</v>
      </c>
      <c r="D395" s="62" t="s">
        <v>117</v>
      </c>
      <c r="E395" s="62" t="s">
        <v>53</v>
      </c>
      <c r="F395" s="76">
        <v>98.8</v>
      </c>
      <c r="G395" s="88">
        <f>SUM(Ведомственная!G718)</f>
        <v>98.8</v>
      </c>
      <c r="H395" s="88">
        <f>SUM(Ведомственная!H718)</f>
        <v>98.8</v>
      </c>
      <c r="I395" s="76">
        <v>98.8</v>
      </c>
      <c r="J395" s="122"/>
    </row>
    <row r="396" spans="1:10" ht="15.75">
      <c r="A396" s="60" t="s">
        <v>515</v>
      </c>
      <c r="B396" s="62" t="s">
        <v>779</v>
      </c>
      <c r="C396" s="62"/>
      <c r="D396" s="62"/>
      <c r="E396" s="62"/>
      <c r="F396" s="76">
        <f>F397+F398</f>
        <v>22835.5</v>
      </c>
      <c r="G396" s="88"/>
      <c r="H396" s="88"/>
      <c r="I396" s="76">
        <f>I397+I398</f>
        <v>22835.5</v>
      </c>
      <c r="J396" s="122"/>
    </row>
    <row r="397" spans="1:10" ht="31.5">
      <c r="A397" s="60" t="s">
        <v>51</v>
      </c>
      <c r="B397" s="62" t="s">
        <v>779</v>
      </c>
      <c r="C397" s="92" t="s">
        <v>94</v>
      </c>
      <c r="D397" s="62" t="s">
        <v>117</v>
      </c>
      <c r="E397" s="62" t="s">
        <v>117</v>
      </c>
      <c r="F397" s="76">
        <f>15079.8+2974</f>
        <v>18053.8</v>
      </c>
      <c r="G397" s="88">
        <f>SUM(Ведомственная!G734)</f>
        <v>18053.8</v>
      </c>
      <c r="H397" s="88">
        <f>SUM(Ведомственная!H734)</f>
        <v>18053.8</v>
      </c>
      <c r="I397" s="76">
        <f>15079.8+2974</f>
        <v>18053.8</v>
      </c>
      <c r="J397" s="122"/>
    </row>
    <row r="398" spans="1:10" ht="31.5">
      <c r="A398" s="60" t="s">
        <v>259</v>
      </c>
      <c r="B398" s="62" t="s">
        <v>779</v>
      </c>
      <c r="C398" s="92" t="s">
        <v>126</v>
      </c>
      <c r="D398" s="62" t="s">
        <v>117</v>
      </c>
      <c r="E398" s="62" t="s">
        <v>117</v>
      </c>
      <c r="F398" s="76">
        <v>4781.7</v>
      </c>
      <c r="G398" s="88">
        <f>SUM(Ведомственная!G735)</f>
        <v>4781.7</v>
      </c>
      <c r="H398" s="88">
        <f>SUM(Ведомственная!H735)</f>
        <v>4781.7</v>
      </c>
      <c r="I398" s="76">
        <v>4781.7</v>
      </c>
      <c r="J398" s="122"/>
    </row>
    <row r="399" spans="1:9" ht="47.25">
      <c r="A399" s="60" t="s">
        <v>513</v>
      </c>
      <c r="B399" s="123" t="s">
        <v>770</v>
      </c>
      <c r="C399" s="53"/>
      <c r="D399" s="76"/>
      <c r="E399" s="76"/>
      <c r="F399" s="76">
        <f>SUM(F400:F401)</f>
        <v>10832.7</v>
      </c>
      <c r="G399" s="88"/>
      <c r="H399" s="88"/>
      <c r="I399" s="76">
        <f>SUM(I400:I401)</f>
        <v>10832.7</v>
      </c>
    </row>
    <row r="400" spans="1:9" ht="31.5">
      <c r="A400" s="60" t="s">
        <v>51</v>
      </c>
      <c r="B400" s="123" t="s">
        <v>770</v>
      </c>
      <c r="C400" s="62" t="s">
        <v>94</v>
      </c>
      <c r="D400" s="62" t="s">
        <v>117</v>
      </c>
      <c r="E400" s="62" t="s">
        <v>43</v>
      </c>
      <c r="F400" s="76">
        <v>4297.6</v>
      </c>
      <c r="G400" s="88">
        <f>SUM(Ведомственная!G682)</f>
        <v>4297.6</v>
      </c>
      <c r="H400" s="88">
        <f>SUM(Ведомственная!H682)</f>
        <v>4297.6</v>
      </c>
      <c r="I400" s="76">
        <f>4297.6+178.2-178.2</f>
        <v>4297.6</v>
      </c>
    </row>
    <row r="401" spans="1:9" ht="31.5">
      <c r="A401" s="60" t="s">
        <v>71</v>
      </c>
      <c r="B401" s="123" t="s">
        <v>770</v>
      </c>
      <c r="C401" s="62" t="s">
        <v>126</v>
      </c>
      <c r="D401" s="62" t="s">
        <v>117</v>
      </c>
      <c r="E401" s="62" t="s">
        <v>43</v>
      </c>
      <c r="F401" s="76">
        <f>1103.9+5431.2</f>
        <v>6535.1</v>
      </c>
      <c r="G401" s="88">
        <f>SUM(Ведомственная!G683)</f>
        <v>6535.1</v>
      </c>
      <c r="H401" s="88">
        <f>SUM(Ведомственная!H683)</f>
        <v>6535.1</v>
      </c>
      <c r="I401" s="76">
        <f>1103.9+5431.2</f>
        <v>6535.1</v>
      </c>
    </row>
    <row r="402" spans="1:9" ht="31.5">
      <c r="A402" s="60" t="s">
        <v>517</v>
      </c>
      <c r="B402" s="123" t="s">
        <v>783</v>
      </c>
      <c r="C402" s="53"/>
      <c r="D402" s="76"/>
      <c r="E402" s="76"/>
      <c r="F402" s="76">
        <f>F403</f>
        <v>1390</v>
      </c>
      <c r="G402" s="88"/>
      <c r="H402" s="88"/>
      <c r="I402" s="76">
        <f>I403</f>
        <v>1390</v>
      </c>
    </row>
    <row r="403" spans="1:9" ht="31.5">
      <c r="A403" s="60" t="s">
        <v>51</v>
      </c>
      <c r="B403" s="123" t="s">
        <v>783</v>
      </c>
      <c r="C403" s="53">
        <v>200</v>
      </c>
      <c r="D403" s="62" t="s">
        <v>117</v>
      </c>
      <c r="E403" s="62" t="s">
        <v>184</v>
      </c>
      <c r="F403" s="76">
        <f>1120+180+90</f>
        <v>1390</v>
      </c>
      <c r="G403" s="88"/>
      <c r="H403" s="88"/>
      <c r="I403" s="76">
        <f>1120+180+90</f>
        <v>1390</v>
      </c>
    </row>
    <row r="404" spans="1:9" ht="110.25">
      <c r="A404" s="60" t="s">
        <v>791</v>
      </c>
      <c r="B404" s="85" t="s">
        <v>792</v>
      </c>
      <c r="C404" s="62"/>
      <c r="D404" s="76"/>
      <c r="E404" s="76"/>
      <c r="F404" s="76">
        <f>F405</f>
        <v>10294.7</v>
      </c>
      <c r="G404" s="88"/>
      <c r="H404" s="88"/>
      <c r="I404" s="76">
        <f>I405</f>
        <v>10294.7</v>
      </c>
    </row>
    <row r="405" spans="1:9" ht="15.75">
      <c r="A405" s="60" t="s">
        <v>41</v>
      </c>
      <c r="B405" s="85" t="s">
        <v>792</v>
      </c>
      <c r="C405" s="62" t="s">
        <v>102</v>
      </c>
      <c r="D405" s="62" t="s">
        <v>30</v>
      </c>
      <c r="E405" s="62" t="s">
        <v>12</v>
      </c>
      <c r="F405" s="76">
        <f>3000+7294.7</f>
        <v>10294.7</v>
      </c>
      <c r="G405" s="88">
        <f>SUM(Ведомственная!G797)</f>
        <v>10294.7</v>
      </c>
      <c r="H405" s="88">
        <f>SUM(Ведомственная!H797)</f>
        <v>10294.7</v>
      </c>
      <c r="I405" s="76">
        <f>3000+7294.7</f>
        <v>10294.7</v>
      </c>
    </row>
    <row r="406" spans="1:9" ht="15.75">
      <c r="A406" s="60" t="s">
        <v>34</v>
      </c>
      <c r="B406" s="53" t="s">
        <v>386</v>
      </c>
      <c r="C406" s="53"/>
      <c r="D406" s="76"/>
      <c r="E406" s="76"/>
      <c r="F406" s="76">
        <f>SUM(F407+F409+F412+F414)</f>
        <v>20991.9</v>
      </c>
      <c r="G406" s="124"/>
      <c r="H406" s="124"/>
      <c r="I406" s="76">
        <f>SUM(I407+I409+I412+I414)</f>
        <v>22250.9</v>
      </c>
    </row>
    <row r="407" spans="1:9" ht="15.75">
      <c r="A407" s="113" t="s">
        <v>407</v>
      </c>
      <c r="B407" s="62" t="s">
        <v>408</v>
      </c>
      <c r="C407" s="92"/>
      <c r="D407" s="63"/>
      <c r="E407" s="63"/>
      <c r="F407" s="63">
        <f>SUM(F408:F408)</f>
        <v>3026</v>
      </c>
      <c r="G407" s="88"/>
      <c r="H407" s="88"/>
      <c r="I407" s="63">
        <f>SUM(I408:I408)</f>
        <v>3026</v>
      </c>
    </row>
    <row r="408" spans="1:9" ht="31.5">
      <c r="A408" s="60" t="s">
        <v>51</v>
      </c>
      <c r="B408" s="53" t="s">
        <v>408</v>
      </c>
      <c r="C408" s="92" t="s">
        <v>94</v>
      </c>
      <c r="D408" s="62" t="s">
        <v>117</v>
      </c>
      <c r="E408" s="62" t="s">
        <v>117</v>
      </c>
      <c r="F408" s="63">
        <v>3026</v>
      </c>
      <c r="G408" s="88">
        <f>SUM(Ведомственная!G738)</f>
        <v>3026</v>
      </c>
      <c r="H408" s="88">
        <f>SUM(Ведомственная!H738)</f>
        <v>3026</v>
      </c>
      <c r="I408" s="63">
        <v>3026</v>
      </c>
    </row>
    <row r="409" spans="1:9" ht="15.75">
      <c r="A409" s="60" t="s">
        <v>395</v>
      </c>
      <c r="B409" s="123" t="s">
        <v>474</v>
      </c>
      <c r="C409" s="53"/>
      <c r="D409" s="76"/>
      <c r="E409" s="76"/>
      <c r="F409" s="76">
        <f>SUM(F410:F411)</f>
        <v>2011</v>
      </c>
      <c r="G409" s="88"/>
      <c r="H409" s="88"/>
      <c r="I409" s="76">
        <f>SUM(I410:I411)</f>
        <v>2011</v>
      </c>
    </row>
    <row r="410" spans="1:10" ht="31.5">
      <c r="A410" s="60" t="s">
        <v>51</v>
      </c>
      <c r="B410" s="123" t="s">
        <v>474</v>
      </c>
      <c r="C410" s="53">
        <v>200</v>
      </c>
      <c r="D410" s="62" t="s">
        <v>117</v>
      </c>
      <c r="E410" s="62" t="s">
        <v>43</v>
      </c>
      <c r="F410" s="76">
        <v>1510</v>
      </c>
      <c r="G410" s="88">
        <f>SUM(Ведомственная!G686)</f>
        <v>1510</v>
      </c>
      <c r="H410" s="88">
        <f>SUM(Ведомственная!H686)</f>
        <v>1510</v>
      </c>
      <c r="I410" s="76">
        <v>1510</v>
      </c>
      <c r="J410" s="122"/>
    </row>
    <row r="411" spans="1:9" ht="31.5">
      <c r="A411" s="60" t="s">
        <v>71</v>
      </c>
      <c r="B411" s="123" t="s">
        <v>474</v>
      </c>
      <c r="C411" s="53">
        <v>600</v>
      </c>
      <c r="D411" s="62" t="s">
        <v>117</v>
      </c>
      <c r="E411" s="62" t="s">
        <v>43</v>
      </c>
      <c r="F411" s="76">
        <v>501</v>
      </c>
      <c r="G411" s="88">
        <f>SUM(Ведомственная!G687)</f>
        <v>501</v>
      </c>
      <c r="H411" s="88">
        <f>SUM(Ведомственная!H687)</f>
        <v>501</v>
      </c>
      <c r="I411" s="76">
        <v>501</v>
      </c>
    </row>
    <row r="412" spans="1:9" ht="15.75">
      <c r="A412" s="60" t="s">
        <v>400</v>
      </c>
      <c r="B412" s="61" t="s">
        <v>778</v>
      </c>
      <c r="C412" s="62"/>
      <c r="D412" s="76"/>
      <c r="E412" s="76"/>
      <c r="F412" s="76">
        <f>F413</f>
        <v>15464.9</v>
      </c>
      <c r="G412" s="76"/>
      <c r="H412" s="88"/>
      <c r="I412" s="76">
        <f>I413</f>
        <v>16723.9</v>
      </c>
    </row>
    <row r="413" spans="1:9" ht="31.5">
      <c r="A413" s="60" t="s">
        <v>259</v>
      </c>
      <c r="B413" s="61" t="s">
        <v>778</v>
      </c>
      <c r="C413" s="62" t="s">
        <v>126</v>
      </c>
      <c r="D413" s="62" t="s">
        <v>117</v>
      </c>
      <c r="E413" s="62" t="s">
        <v>53</v>
      </c>
      <c r="F413" s="76">
        <v>15464.9</v>
      </c>
      <c r="G413" s="125">
        <f>SUM(Ведомственная!G721)</f>
        <v>15464.9</v>
      </c>
      <c r="H413" s="125">
        <f>SUM(Ведомственная!H721)</f>
        <v>16723.9</v>
      </c>
      <c r="I413" s="76">
        <v>16723.9</v>
      </c>
    </row>
    <row r="414" spans="1:9" ht="15.75">
      <c r="A414" s="113" t="s">
        <v>663</v>
      </c>
      <c r="B414" s="123" t="s">
        <v>480</v>
      </c>
      <c r="C414" s="62"/>
      <c r="D414" s="76"/>
      <c r="E414" s="76"/>
      <c r="F414" s="76">
        <f>F415</f>
        <v>490</v>
      </c>
      <c r="G414" s="125"/>
      <c r="H414" s="125"/>
      <c r="I414" s="76">
        <f>I415</f>
        <v>490</v>
      </c>
    </row>
    <row r="415" spans="1:9" ht="31.5">
      <c r="A415" s="60" t="s">
        <v>51</v>
      </c>
      <c r="B415" s="123" t="s">
        <v>480</v>
      </c>
      <c r="C415" s="62" t="s">
        <v>94</v>
      </c>
      <c r="D415" s="62" t="s">
        <v>117</v>
      </c>
      <c r="E415" s="62" t="s">
        <v>184</v>
      </c>
      <c r="F415" s="76">
        <v>490</v>
      </c>
      <c r="G415" s="125">
        <f>SUM(Ведомственная!G758)</f>
        <v>490</v>
      </c>
      <c r="H415" s="125">
        <f>SUM(Ведомственная!H758)</f>
        <v>490</v>
      </c>
      <c r="I415" s="76">
        <v>490</v>
      </c>
    </row>
    <row r="416" spans="1:9" ht="47.25">
      <c r="A416" s="60" t="s">
        <v>25</v>
      </c>
      <c r="B416" s="123" t="s">
        <v>387</v>
      </c>
      <c r="C416" s="62"/>
      <c r="D416" s="76"/>
      <c r="E416" s="76"/>
      <c r="F416" s="76">
        <f>F417+F423+F421+F419+F425</f>
        <v>1407459</v>
      </c>
      <c r="G416" s="88"/>
      <c r="H416" s="88"/>
      <c r="I416" s="76">
        <f>I417+I423+I421+I419+I425</f>
        <v>1412319.7999999998</v>
      </c>
    </row>
    <row r="417" spans="1:9" ht="78.75">
      <c r="A417" s="60" t="s">
        <v>473</v>
      </c>
      <c r="B417" s="61" t="s">
        <v>771</v>
      </c>
      <c r="C417" s="62"/>
      <c r="D417" s="76"/>
      <c r="E417" s="76"/>
      <c r="F417" s="76">
        <f>F418</f>
        <v>460948.1</v>
      </c>
      <c r="G417" s="88"/>
      <c r="H417" s="88"/>
      <c r="I417" s="76">
        <f>I418</f>
        <v>460948.1</v>
      </c>
    </row>
    <row r="418" spans="1:9" ht="31.5">
      <c r="A418" s="60" t="s">
        <v>125</v>
      </c>
      <c r="B418" s="61" t="s">
        <v>771</v>
      </c>
      <c r="C418" s="62" t="s">
        <v>126</v>
      </c>
      <c r="D418" s="62" t="s">
        <v>117</v>
      </c>
      <c r="E418" s="62" t="s">
        <v>43</v>
      </c>
      <c r="F418" s="76">
        <v>460948.1</v>
      </c>
      <c r="G418" s="88">
        <f>SUM(Ведомственная!G690)</f>
        <v>460948.1</v>
      </c>
      <c r="H418" s="88">
        <f>SUM(Ведомственная!H690)</f>
        <v>460948.1</v>
      </c>
      <c r="I418" s="76">
        <v>460948.1</v>
      </c>
    </row>
    <row r="419" spans="1:9" ht="47.25">
      <c r="A419" s="60" t="s">
        <v>469</v>
      </c>
      <c r="B419" s="123" t="s">
        <v>758</v>
      </c>
      <c r="C419" s="62"/>
      <c r="D419" s="76"/>
      <c r="E419" s="76"/>
      <c r="F419" s="76">
        <f>F420</f>
        <v>487753.7</v>
      </c>
      <c r="G419" s="88"/>
      <c r="H419" s="88"/>
      <c r="I419" s="76">
        <f>I420</f>
        <v>487753.7</v>
      </c>
    </row>
    <row r="420" spans="1:9" ht="31.5">
      <c r="A420" s="60" t="s">
        <v>259</v>
      </c>
      <c r="B420" s="123" t="s">
        <v>758</v>
      </c>
      <c r="C420" s="62" t="s">
        <v>126</v>
      </c>
      <c r="D420" s="62" t="s">
        <v>117</v>
      </c>
      <c r="E420" s="62" t="s">
        <v>33</v>
      </c>
      <c r="F420" s="76">
        <f>473438.2+14315.5</f>
        <v>487753.7</v>
      </c>
      <c r="G420" s="88">
        <f>SUM(Ведомственная!G651)</f>
        <v>487753.7</v>
      </c>
      <c r="H420" s="88">
        <f>SUM(Ведомственная!H651)</f>
        <v>487753.7</v>
      </c>
      <c r="I420" s="76">
        <f>473438.2+14315.5</f>
        <v>487753.7</v>
      </c>
    </row>
    <row r="421" spans="1:9" ht="15.75">
      <c r="A421" s="60" t="s">
        <v>388</v>
      </c>
      <c r="B421" s="85" t="s">
        <v>389</v>
      </c>
      <c r="C421" s="62"/>
      <c r="D421" s="76"/>
      <c r="E421" s="76"/>
      <c r="F421" s="76">
        <f>F422</f>
        <v>226049.4</v>
      </c>
      <c r="G421" s="88"/>
      <c r="H421" s="88"/>
      <c r="I421" s="76">
        <f>I422</f>
        <v>230910.2</v>
      </c>
    </row>
    <row r="422" spans="1:9" ht="31.5">
      <c r="A422" s="60" t="s">
        <v>71</v>
      </c>
      <c r="B422" s="85" t="s">
        <v>389</v>
      </c>
      <c r="C422" s="62" t="s">
        <v>126</v>
      </c>
      <c r="D422" s="62" t="s">
        <v>117</v>
      </c>
      <c r="E422" s="62" t="s">
        <v>33</v>
      </c>
      <c r="F422" s="76">
        <v>226049.4</v>
      </c>
      <c r="G422" s="88">
        <f>SUM(Ведомственная!G653)</f>
        <v>226049.4</v>
      </c>
      <c r="H422" s="88">
        <f>SUM(Ведомственная!H653)</f>
        <v>230910.2</v>
      </c>
      <c r="I422" s="76">
        <v>230910.2</v>
      </c>
    </row>
    <row r="423" spans="1:9" ht="15.75">
      <c r="A423" s="60" t="s">
        <v>395</v>
      </c>
      <c r="B423" s="53" t="s">
        <v>396</v>
      </c>
      <c r="C423" s="62"/>
      <c r="D423" s="76"/>
      <c r="E423" s="76"/>
      <c r="F423" s="76">
        <f>F424</f>
        <v>160888.8</v>
      </c>
      <c r="G423" s="88"/>
      <c r="H423" s="88"/>
      <c r="I423" s="76">
        <f>I424</f>
        <v>160888.8</v>
      </c>
    </row>
    <row r="424" spans="1:9" ht="31.5">
      <c r="A424" s="60" t="s">
        <v>259</v>
      </c>
      <c r="B424" s="53" t="s">
        <v>396</v>
      </c>
      <c r="C424" s="62" t="s">
        <v>126</v>
      </c>
      <c r="D424" s="62" t="s">
        <v>117</v>
      </c>
      <c r="E424" s="62" t="s">
        <v>43</v>
      </c>
      <c r="F424" s="76">
        <f>160064.3+824.5</f>
        <v>160888.8</v>
      </c>
      <c r="G424" s="88">
        <f>SUM(Ведомственная!G692)</f>
        <v>160888.8</v>
      </c>
      <c r="H424" s="88">
        <f>SUM(Ведомственная!H692)</f>
        <v>160888.8</v>
      </c>
      <c r="I424" s="76">
        <f>160064.3+824.5</f>
        <v>160888.8</v>
      </c>
    </row>
    <row r="425" spans="1:9" ht="15.75">
      <c r="A425" s="60" t="s">
        <v>400</v>
      </c>
      <c r="B425" s="123" t="s">
        <v>401</v>
      </c>
      <c r="C425" s="62"/>
      <c r="D425" s="76"/>
      <c r="E425" s="76"/>
      <c r="F425" s="76">
        <f>F426</f>
        <v>71819</v>
      </c>
      <c r="G425" s="88"/>
      <c r="H425" s="88"/>
      <c r="I425" s="76">
        <f>I426</f>
        <v>71819</v>
      </c>
    </row>
    <row r="426" spans="1:9" ht="31.5">
      <c r="A426" s="60" t="s">
        <v>259</v>
      </c>
      <c r="B426" s="123" t="s">
        <v>401</v>
      </c>
      <c r="C426" s="62" t="s">
        <v>126</v>
      </c>
      <c r="D426" s="62" t="s">
        <v>117</v>
      </c>
      <c r="E426" s="62" t="s">
        <v>53</v>
      </c>
      <c r="F426" s="76">
        <v>71819</v>
      </c>
      <c r="G426" s="88">
        <f>SUM(Ведомственная!G724)</f>
        <v>71819</v>
      </c>
      <c r="H426" s="88">
        <f>SUM(Ведомственная!H724)</f>
        <v>71819</v>
      </c>
      <c r="I426" s="76">
        <v>71819</v>
      </c>
    </row>
    <row r="427" spans="1:9" ht="31.5">
      <c r="A427" s="60" t="s">
        <v>44</v>
      </c>
      <c r="B427" s="123" t="s">
        <v>391</v>
      </c>
      <c r="C427" s="62"/>
      <c r="D427" s="76"/>
      <c r="E427" s="76"/>
      <c r="F427" s="76">
        <f>SUM(F428+F431+F434+F437+F440+F448+F452)+F444</f>
        <v>580230</v>
      </c>
      <c r="G427" s="124"/>
      <c r="H427" s="124"/>
      <c r="I427" s="76">
        <f>SUM(I428+I431+I434+I437+I440+I448+I452)+I444</f>
        <v>580471</v>
      </c>
    </row>
    <row r="428" spans="1:9" ht="63">
      <c r="A428" s="60" t="s">
        <v>475</v>
      </c>
      <c r="B428" s="123" t="s">
        <v>784</v>
      </c>
      <c r="C428" s="62"/>
      <c r="D428" s="63"/>
      <c r="E428" s="63"/>
      <c r="F428" s="63">
        <f>F429+F430</f>
        <v>2977.9</v>
      </c>
      <c r="G428" s="88"/>
      <c r="H428" s="88"/>
      <c r="I428" s="63">
        <f>I429+I430</f>
        <v>2977.9</v>
      </c>
    </row>
    <row r="429" spans="1:9" ht="63">
      <c r="A429" s="60" t="s">
        <v>50</v>
      </c>
      <c r="B429" s="123" t="s">
        <v>784</v>
      </c>
      <c r="C429" s="62" t="s">
        <v>92</v>
      </c>
      <c r="D429" s="62" t="s">
        <v>117</v>
      </c>
      <c r="E429" s="62" t="s">
        <v>184</v>
      </c>
      <c r="F429" s="63">
        <v>2575.4</v>
      </c>
      <c r="G429" s="88">
        <f>SUM(Ведомственная!G761)</f>
        <v>2575.4</v>
      </c>
      <c r="H429" s="88">
        <f>SUM(Ведомственная!H761)</f>
        <v>2575.4</v>
      </c>
      <c r="I429" s="63">
        <v>2575.4</v>
      </c>
    </row>
    <row r="430" spans="1:9" ht="31.5">
      <c r="A430" s="60" t="s">
        <v>51</v>
      </c>
      <c r="B430" s="123" t="s">
        <v>784</v>
      </c>
      <c r="C430" s="62" t="s">
        <v>94</v>
      </c>
      <c r="D430" s="62" t="s">
        <v>117</v>
      </c>
      <c r="E430" s="62" t="s">
        <v>184</v>
      </c>
      <c r="F430" s="63">
        <v>402.5</v>
      </c>
      <c r="G430" s="88">
        <f>SUM(Ведомственная!G762)</f>
        <v>402.5</v>
      </c>
      <c r="H430" s="88">
        <f>SUM(Ведомственная!H762)</f>
        <v>402.5</v>
      </c>
      <c r="I430" s="63">
        <v>402.5</v>
      </c>
    </row>
    <row r="431" spans="1:9" ht="94.5">
      <c r="A431" s="60" t="s">
        <v>472</v>
      </c>
      <c r="B431" s="61" t="s">
        <v>772</v>
      </c>
      <c r="C431" s="62"/>
      <c r="D431" s="76"/>
      <c r="E431" s="76"/>
      <c r="F431" s="76">
        <f>F432+F433</f>
        <v>42915.9</v>
      </c>
      <c r="G431" s="88"/>
      <c r="H431" s="88"/>
      <c r="I431" s="76">
        <f>I432+I433</f>
        <v>42915.9</v>
      </c>
    </row>
    <row r="432" spans="1:9" ht="63">
      <c r="A432" s="126" t="s">
        <v>50</v>
      </c>
      <c r="B432" s="61" t="s">
        <v>772</v>
      </c>
      <c r="C432" s="62" t="s">
        <v>92</v>
      </c>
      <c r="D432" s="62" t="s">
        <v>117</v>
      </c>
      <c r="E432" s="62" t="s">
        <v>43</v>
      </c>
      <c r="F432" s="76">
        <f>39539.2+158.3</f>
        <v>39697.5</v>
      </c>
      <c r="G432" s="88">
        <f>SUM(Ведомственная!G695)</f>
        <v>39697.5</v>
      </c>
      <c r="H432" s="88">
        <f>SUM(Ведомственная!H695)</f>
        <v>39697.5</v>
      </c>
      <c r="I432" s="76">
        <f>39539.2+158.3</f>
        <v>39697.5</v>
      </c>
    </row>
    <row r="433" spans="1:9" ht="31.5" customHeight="1">
      <c r="A433" s="60" t="s">
        <v>51</v>
      </c>
      <c r="B433" s="61" t="s">
        <v>772</v>
      </c>
      <c r="C433" s="62" t="s">
        <v>94</v>
      </c>
      <c r="D433" s="62" t="s">
        <v>117</v>
      </c>
      <c r="E433" s="62" t="s">
        <v>43</v>
      </c>
      <c r="F433" s="76">
        <v>3218.4</v>
      </c>
      <c r="G433" s="88">
        <f>SUM(Ведомственная!G696)</f>
        <v>3218.4</v>
      </c>
      <c r="H433" s="88">
        <f>SUM(Ведомственная!H696)</f>
        <v>3218.4</v>
      </c>
      <c r="I433" s="76">
        <v>3218.4</v>
      </c>
    </row>
    <row r="434" spans="1:9" ht="65.25" customHeight="1">
      <c r="A434" s="60" t="s">
        <v>473</v>
      </c>
      <c r="B434" s="61" t="s">
        <v>773</v>
      </c>
      <c r="C434" s="62"/>
      <c r="D434" s="62"/>
      <c r="E434" s="62"/>
      <c r="F434" s="76">
        <f>F435+F436</f>
        <v>287726</v>
      </c>
      <c r="G434" s="88"/>
      <c r="H434" s="88"/>
      <c r="I434" s="76">
        <f>I435+I436</f>
        <v>287726</v>
      </c>
    </row>
    <row r="435" spans="1:9" ht="63">
      <c r="A435" s="60" t="s">
        <v>50</v>
      </c>
      <c r="B435" s="61" t="s">
        <v>773</v>
      </c>
      <c r="C435" s="62" t="s">
        <v>92</v>
      </c>
      <c r="D435" s="62" t="s">
        <v>117</v>
      </c>
      <c r="E435" s="62" t="s">
        <v>43</v>
      </c>
      <c r="F435" s="76">
        <v>284198.8</v>
      </c>
      <c r="G435" s="88">
        <f>SUM(Ведомственная!G698)</f>
        <v>284198.8</v>
      </c>
      <c r="H435" s="88">
        <f>SUM(Ведомственная!H698)</f>
        <v>284198.8</v>
      </c>
      <c r="I435" s="76">
        <v>284198.8</v>
      </c>
    </row>
    <row r="436" spans="1:9" ht="31.5">
      <c r="A436" s="60" t="s">
        <v>51</v>
      </c>
      <c r="B436" s="61" t="s">
        <v>773</v>
      </c>
      <c r="C436" s="62" t="s">
        <v>94</v>
      </c>
      <c r="D436" s="62" t="s">
        <v>117</v>
      </c>
      <c r="E436" s="62" t="s">
        <v>43</v>
      </c>
      <c r="F436" s="76">
        <v>3527.2</v>
      </c>
      <c r="G436" s="88">
        <f>SUM(Ведомственная!G699)</f>
        <v>3527.2</v>
      </c>
      <c r="H436" s="88">
        <f>SUM(Ведомственная!H699)</f>
        <v>3527.2</v>
      </c>
      <c r="I436" s="76">
        <v>3527.2</v>
      </c>
    </row>
    <row r="437" spans="1:9" ht="47.25">
      <c r="A437" s="60" t="s">
        <v>469</v>
      </c>
      <c r="B437" s="123" t="s">
        <v>760</v>
      </c>
      <c r="C437" s="62"/>
      <c r="D437" s="76"/>
      <c r="E437" s="76"/>
      <c r="F437" s="76">
        <f>F438+F439</f>
        <v>79652.40000000001</v>
      </c>
      <c r="G437" s="88"/>
      <c r="H437" s="88"/>
      <c r="I437" s="76">
        <f>I438+I439</f>
        <v>79652.40000000001</v>
      </c>
    </row>
    <row r="438" spans="1:9" ht="63">
      <c r="A438" s="60" t="s">
        <v>50</v>
      </c>
      <c r="B438" s="123" t="s">
        <v>760</v>
      </c>
      <c r="C438" s="62" t="s">
        <v>92</v>
      </c>
      <c r="D438" s="62" t="s">
        <v>117</v>
      </c>
      <c r="E438" s="62" t="s">
        <v>33</v>
      </c>
      <c r="F438" s="76">
        <f>75555.8+2277.6</f>
        <v>77833.40000000001</v>
      </c>
      <c r="G438" s="88">
        <f>SUM(Ведомственная!G656)</f>
        <v>77833.40000000001</v>
      </c>
      <c r="H438" s="88">
        <f>SUM(Ведомственная!H656)</f>
        <v>77833.40000000001</v>
      </c>
      <c r="I438" s="76">
        <f>75555.8+2277.6</f>
        <v>77833.40000000001</v>
      </c>
    </row>
    <row r="439" spans="1:9" ht="31.5">
      <c r="A439" s="60" t="s">
        <v>51</v>
      </c>
      <c r="B439" s="123" t="s">
        <v>760</v>
      </c>
      <c r="C439" s="62" t="s">
        <v>94</v>
      </c>
      <c r="D439" s="62" t="s">
        <v>117</v>
      </c>
      <c r="E439" s="62" t="s">
        <v>33</v>
      </c>
      <c r="F439" s="76">
        <v>1819</v>
      </c>
      <c r="G439" s="88">
        <f>SUM(Ведомственная!G657)</f>
        <v>1819</v>
      </c>
      <c r="H439" s="88">
        <f>SUM(Ведомственная!H657)</f>
        <v>1819</v>
      </c>
      <c r="I439" s="76">
        <v>1819</v>
      </c>
    </row>
    <row r="440" spans="1:9" ht="15.75">
      <c r="A440" s="60" t="s">
        <v>388</v>
      </c>
      <c r="B440" s="85" t="s">
        <v>392</v>
      </c>
      <c r="C440" s="62"/>
      <c r="D440" s="76"/>
      <c r="E440" s="76"/>
      <c r="F440" s="76">
        <f>F441+F442+F443</f>
        <v>59109</v>
      </c>
      <c r="G440" s="88"/>
      <c r="H440" s="88"/>
      <c r="I440" s="76">
        <f>I441+I442+I443</f>
        <v>59109</v>
      </c>
    </row>
    <row r="441" spans="1:9" ht="63">
      <c r="A441" s="126" t="s">
        <v>50</v>
      </c>
      <c r="B441" s="85" t="s">
        <v>392</v>
      </c>
      <c r="C441" s="62" t="s">
        <v>92</v>
      </c>
      <c r="D441" s="62" t="s">
        <v>117</v>
      </c>
      <c r="E441" s="62" t="s">
        <v>33</v>
      </c>
      <c r="F441" s="76">
        <v>24513.3</v>
      </c>
      <c r="G441" s="88">
        <f>SUM(Ведомственная!G659)</f>
        <v>24513.3</v>
      </c>
      <c r="H441" s="88">
        <f>SUM(Ведомственная!H659)</f>
        <v>24513.3</v>
      </c>
      <c r="I441" s="76">
        <v>24513.3</v>
      </c>
    </row>
    <row r="442" spans="1:9" ht="31.5">
      <c r="A442" s="60" t="s">
        <v>51</v>
      </c>
      <c r="B442" s="85" t="s">
        <v>392</v>
      </c>
      <c r="C442" s="62" t="s">
        <v>94</v>
      </c>
      <c r="D442" s="62" t="s">
        <v>117</v>
      </c>
      <c r="E442" s="62" t="s">
        <v>33</v>
      </c>
      <c r="F442" s="76">
        <v>32547.8</v>
      </c>
      <c r="G442" s="88">
        <f>SUM(Ведомственная!G660)</f>
        <v>32547.8</v>
      </c>
      <c r="H442" s="88">
        <f>SUM(Ведомственная!H660)</f>
        <v>32547.8</v>
      </c>
      <c r="I442" s="76">
        <v>32547.8</v>
      </c>
    </row>
    <row r="443" spans="1:9" ht="15.75">
      <c r="A443" s="60" t="s">
        <v>21</v>
      </c>
      <c r="B443" s="85" t="s">
        <v>392</v>
      </c>
      <c r="C443" s="62" t="s">
        <v>99</v>
      </c>
      <c r="D443" s="62" t="s">
        <v>117</v>
      </c>
      <c r="E443" s="62" t="s">
        <v>33</v>
      </c>
      <c r="F443" s="76">
        <v>2047.9</v>
      </c>
      <c r="G443" s="88">
        <f>SUM(Ведомственная!G661)</f>
        <v>2047.9</v>
      </c>
      <c r="H443" s="88">
        <f>SUM(Ведомственная!H661)</f>
        <v>2047.9</v>
      </c>
      <c r="I443" s="76">
        <v>2047.9</v>
      </c>
    </row>
    <row r="444" spans="1:9" ht="15.75">
      <c r="A444" s="60" t="s">
        <v>395</v>
      </c>
      <c r="B444" s="85" t="s">
        <v>397</v>
      </c>
      <c r="C444" s="62"/>
      <c r="D444" s="62"/>
      <c r="E444" s="62"/>
      <c r="F444" s="76">
        <f>SUM(F445:F447)</f>
        <v>96461.49999999999</v>
      </c>
      <c r="G444" s="88"/>
      <c r="H444" s="88"/>
      <c r="I444" s="76">
        <f>SUM(I445:I447)</f>
        <v>96702.49999999999</v>
      </c>
    </row>
    <row r="445" spans="1:9" ht="63">
      <c r="A445" s="126" t="s">
        <v>50</v>
      </c>
      <c r="B445" s="85" t="s">
        <v>397</v>
      </c>
      <c r="C445" s="62" t="s">
        <v>92</v>
      </c>
      <c r="D445" s="62" t="s">
        <v>117</v>
      </c>
      <c r="E445" s="62" t="s">
        <v>43</v>
      </c>
      <c r="F445" s="76">
        <v>59047.1</v>
      </c>
      <c r="G445" s="88">
        <f>SUM(Ведомственная!G701)</f>
        <v>59047.1</v>
      </c>
      <c r="H445" s="88">
        <f>SUM(Ведомственная!H701)</f>
        <v>59047.1</v>
      </c>
      <c r="I445" s="76">
        <f>H445</f>
        <v>59047.1</v>
      </c>
    </row>
    <row r="446" spans="1:9" ht="31.5">
      <c r="A446" s="60" t="s">
        <v>51</v>
      </c>
      <c r="B446" s="85" t="s">
        <v>397</v>
      </c>
      <c r="C446" s="62" t="s">
        <v>94</v>
      </c>
      <c r="D446" s="62" t="s">
        <v>117</v>
      </c>
      <c r="E446" s="62" t="s">
        <v>43</v>
      </c>
      <c r="F446" s="76">
        <f>24627.1+599.1</f>
        <v>25226.199999999997</v>
      </c>
      <c r="G446" s="88">
        <f>SUM(Ведомственная!G702)</f>
        <v>25226.199999999997</v>
      </c>
      <c r="H446" s="88">
        <f>SUM(Ведомственная!H702)</f>
        <v>25467.199999999997</v>
      </c>
      <c r="I446" s="76">
        <f>24868.1+599.1</f>
        <v>25467.199999999997</v>
      </c>
    </row>
    <row r="447" spans="1:9" ht="15.75">
      <c r="A447" s="60" t="s">
        <v>21</v>
      </c>
      <c r="B447" s="85" t="s">
        <v>397</v>
      </c>
      <c r="C447" s="62" t="s">
        <v>99</v>
      </c>
      <c r="D447" s="62" t="s">
        <v>117</v>
      </c>
      <c r="E447" s="62" t="s">
        <v>43</v>
      </c>
      <c r="F447" s="76">
        <v>12188.2</v>
      </c>
      <c r="G447" s="88">
        <f>SUM(Ведомственная!G703)</f>
        <v>12188.2</v>
      </c>
      <c r="H447" s="88">
        <f>SUM(Ведомственная!H703)</f>
        <v>12188.2</v>
      </c>
      <c r="I447" s="76">
        <v>12188.2</v>
      </c>
    </row>
    <row r="448" spans="1:9" ht="15.75">
      <c r="A448" s="60" t="s">
        <v>398</v>
      </c>
      <c r="B448" s="53" t="s">
        <v>399</v>
      </c>
      <c r="C448" s="53"/>
      <c r="D448" s="76"/>
      <c r="E448" s="76"/>
      <c r="F448" s="76">
        <f>F449+F450+F451</f>
        <v>10324.8</v>
      </c>
      <c r="G448" s="88"/>
      <c r="H448" s="88"/>
      <c r="I448" s="76">
        <f>I449+I450+I451</f>
        <v>10324.8</v>
      </c>
    </row>
    <row r="449" spans="1:9" ht="63">
      <c r="A449" s="126" t="s">
        <v>50</v>
      </c>
      <c r="B449" s="53" t="s">
        <v>399</v>
      </c>
      <c r="C449" s="53">
        <v>100</v>
      </c>
      <c r="D449" s="62" t="s">
        <v>117</v>
      </c>
      <c r="E449" s="62" t="s">
        <v>43</v>
      </c>
      <c r="F449" s="76">
        <v>5562</v>
      </c>
      <c r="G449" s="88">
        <f>SUM(Ведомственная!G705)</f>
        <v>5562</v>
      </c>
      <c r="H449" s="88">
        <f>SUM(Ведомственная!H705)</f>
        <v>5562</v>
      </c>
      <c r="I449" s="76">
        <v>5562</v>
      </c>
    </row>
    <row r="450" spans="1:9" ht="31.5">
      <c r="A450" s="60" t="s">
        <v>51</v>
      </c>
      <c r="B450" s="53" t="s">
        <v>399</v>
      </c>
      <c r="C450" s="53">
        <v>200</v>
      </c>
      <c r="D450" s="62" t="s">
        <v>117</v>
      </c>
      <c r="E450" s="62" t="s">
        <v>43</v>
      </c>
      <c r="F450" s="76">
        <v>3588.9</v>
      </c>
      <c r="G450" s="88">
        <f>SUM(Ведомственная!G706)</f>
        <v>3588.9</v>
      </c>
      <c r="H450" s="88">
        <f>SUM(Ведомственная!H706)</f>
        <v>3588.9</v>
      </c>
      <c r="I450" s="76">
        <f>H450</f>
        <v>3588.9</v>
      </c>
    </row>
    <row r="451" spans="1:9" ht="15.75">
      <c r="A451" s="60" t="s">
        <v>21</v>
      </c>
      <c r="B451" s="53" t="s">
        <v>399</v>
      </c>
      <c r="C451" s="53">
        <v>800</v>
      </c>
      <c r="D451" s="62" t="s">
        <v>117</v>
      </c>
      <c r="E451" s="62" t="s">
        <v>43</v>
      </c>
      <c r="F451" s="76">
        <v>1173.9</v>
      </c>
      <c r="G451" s="88">
        <f>SUM(Ведомственная!G707)</f>
        <v>1173.9</v>
      </c>
      <c r="H451" s="88">
        <f>SUM(Ведомственная!H707)</f>
        <v>1173.9</v>
      </c>
      <c r="I451" s="76">
        <v>1173.9</v>
      </c>
    </row>
    <row r="452" spans="1:9" ht="31.5">
      <c r="A452" s="127" t="s">
        <v>785</v>
      </c>
      <c r="B452" s="128" t="s">
        <v>612</v>
      </c>
      <c r="C452" s="119"/>
      <c r="D452" s="120"/>
      <c r="E452" s="120"/>
      <c r="F452" s="120">
        <f>F453+F454</f>
        <v>1062.5</v>
      </c>
      <c r="G452" s="120"/>
      <c r="H452" s="88"/>
      <c r="I452" s="120">
        <f>I453+I454</f>
        <v>1062.5</v>
      </c>
    </row>
    <row r="453" spans="1:9" ht="63">
      <c r="A453" s="127" t="s">
        <v>50</v>
      </c>
      <c r="B453" s="128" t="s">
        <v>612</v>
      </c>
      <c r="C453" s="119" t="s">
        <v>92</v>
      </c>
      <c r="D453" s="62" t="s">
        <v>117</v>
      </c>
      <c r="E453" s="62" t="s">
        <v>184</v>
      </c>
      <c r="F453" s="120">
        <f>785.4+132.6</f>
        <v>918</v>
      </c>
      <c r="G453" s="129">
        <f>SUM(Ведомственная!G764)</f>
        <v>918</v>
      </c>
      <c r="H453" s="129">
        <f>SUM(Ведомственная!H764)</f>
        <v>918</v>
      </c>
      <c r="I453" s="120">
        <f>785.4+132.6</f>
        <v>918</v>
      </c>
    </row>
    <row r="454" spans="1:9" ht="31.5">
      <c r="A454" s="117" t="s">
        <v>51</v>
      </c>
      <c r="B454" s="128" t="s">
        <v>612</v>
      </c>
      <c r="C454" s="119" t="s">
        <v>94</v>
      </c>
      <c r="D454" s="62" t="s">
        <v>117</v>
      </c>
      <c r="E454" s="62" t="s">
        <v>184</v>
      </c>
      <c r="F454" s="120">
        <v>144.5</v>
      </c>
      <c r="G454" s="129">
        <f>SUM(Ведомственная!G765)</f>
        <v>144.5</v>
      </c>
      <c r="H454" s="129">
        <f>SUM(Ведомственная!H765)</f>
        <v>144.5</v>
      </c>
      <c r="I454" s="120">
        <v>144.5</v>
      </c>
    </row>
    <row r="455" spans="1:9" ht="15.75">
      <c r="A455" s="60" t="s">
        <v>774</v>
      </c>
      <c r="B455" s="123" t="s">
        <v>775</v>
      </c>
      <c r="C455" s="62"/>
      <c r="D455" s="76"/>
      <c r="E455" s="76"/>
      <c r="F455" s="76">
        <f>F456</f>
        <v>803.4</v>
      </c>
      <c r="G455" s="88"/>
      <c r="H455" s="88"/>
      <c r="I455" s="76">
        <f>I456</f>
        <v>803.4</v>
      </c>
    </row>
    <row r="456" spans="1:9" ht="47.25">
      <c r="A456" s="60" t="s">
        <v>776</v>
      </c>
      <c r="B456" s="123" t="s">
        <v>777</v>
      </c>
      <c r="C456" s="62"/>
      <c r="D456" s="76"/>
      <c r="E456" s="76"/>
      <c r="F456" s="76">
        <f>F457</f>
        <v>803.4</v>
      </c>
      <c r="G456" s="88"/>
      <c r="H456" s="88"/>
      <c r="I456" s="76">
        <f>I457</f>
        <v>803.4</v>
      </c>
    </row>
    <row r="457" spans="1:9" ht="31.5">
      <c r="A457" s="60" t="s">
        <v>259</v>
      </c>
      <c r="B457" s="123" t="s">
        <v>777</v>
      </c>
      <c r="C457" s="62" t="s">
        <v>126</v>
      </c>
      <c r="D457" s="62" t="s">
        <v>117</v>
      </c>
      <c r="E457" s="62" t="s">
        <v>43</v>
      </c>
      <c r="F457" s="76">
        <v>803.4</v>
      </c>
      <c r="G457" s="88">
        <f>SUM(Ведомственная!G710)</f>
        <v>803.4</v>
      </c>
      <c r="H457" s="88">
        <f>SUM(Ведомственная!H710)</f>
        <v>803.4</v>
      </c>
      <c r="I457" s="76">
        <v>803.4</v>
      </c>
    </row>
    <row r="458" spans="1:9" ht="31.5">
      <c r="A458" s="60" t="s">
        <v>657</v>
      </c>
      <c r="B458" s="62" t="s">
        <v>409</v>
      </c>
      <c r="C458" s="62"/>
      <c r="D458" s="76"/>
      <c r="E458" s="76"/>
      <c r="F458" s="76">
        <f>F459+F465</f>
        <v>3828.4</v>
      </c>
      <c r="G458" s="88"/>
      <c r="H458" s="88"/>
      <c r="I458" s="76">
        <f>I459+I465</f>
        <v>3532</v>
      </c>
    </row>
    <row r="459" spans="1:9" ht="15.75">
      <c r="A459" s="60" t="s">
        <v>34</v>
      </c>
      <c r="B459" s="62" t="s">
        <v>410</v>
      </c>
      <c r="C459" s="62"/>
      <c r="D459" s="76"/>
      <c r="E459" s="76"/>
      <c r="F459" s="76">
        <f>F462+F460</f>
        <v>3502</v>
      </c>
      <c r="G459" s="88"/>
      <c r="H459" s="88"/>
      <c r="I459" s="76">
        <f>I462+I460</f>
        <v>3532</v>
      </c>
    </row>
    <row r="460" spans="1:9" ht="15.75">
      <c r="A460" s="60" t="s">
        <v>516</v>
      </c>
      <c r="B460" s="123" t="s">
        <v>611</v>
      </c>
      <c r="C460" s="62"/>
      <c r="D460" s="76"/>
      <c r="E460" s="76"/>
      <c r="F460" s="76">
        <f>F461</f>
        <v>502</v>
      </c>
      <c r="G460" s="88"/>
      <c r="H460" s="88"/>
      <c r="I460" s="76">
        <f>I461</f>
        <v>532</v>
      </c>
    </row>
    <row r="461" spans="1:9" ht="31.5">
      <c r="A461" s="60" t="s">
        <v>51</v>
      </c>
      <c r="B461" s="123" t="s">
        <v>611</v>
      </c>
      <c r="C461" s="62" t="s">
        <v>94</v>
      </c>
      <c r="D461" s="62" t="s">
        <v>117</v>
      </c>
      <c r="E461" s="62" t="s">
        <v>117</v>
      </c>
      <c r="F461" s="76">
        <v>502</v>
      </c>
      <c r="G461" s="88">
        <f>SUM(Ведомственная!G742)</f>
        <v>502</v>
      </c>
      <c r="H461" s="88">
        <f>SUM(Ведомственная!H742)</f>
        <v>532</v>
      </c>
      <c r="I461" s="76">
        <v>532</v>
      </c>
    </row>
    <row r="462" spans="1:9" ht="31.5">
      <c r="A462" s="60" t="s">
        <v>411</v>
      </c>
      <c r="B462" s="62" t="s">
        <v>412</v>
      </c>
      <c r="C462" s="62"/>
      <c r="D462" s="76"/>
      <c r="E462" s="76"/>
      <c r="F462" s="76">
        <f>SUM(F463:F463)</f>
        <v>3000</v>
      </c>
      <c r="G462" s="88">
        <f>SUM(Ведомственная!G743)</f>
        <v>3000</v>
      </c>
      <c r="H462" s="88">
        <f>SUM(Ведомственная!H743)</f>
        <v>3000</v>
      </c>
      <c r="I462" s="76">
        <f>SUM(I463:I463)</f>
        <v>3000</v>
      </c>
    </row>
    <row r="463" spans="1:9" ht="31.5">
      <c r="A463" s="60" t="s">
        <v>51</v>
      </c>
      <c r="B463" s="62" t="s">
        <v>412</v>
      </c>
      <c r="C463" s="62" t="s">
        <v>94</v>
      </c>
      <c r="D463" s="62" t="s">
        <v>117</v>
      </c>
      <c r="E463" s="62" t="s">
        <v>117</v>
      </c>
      <c r="F463" s="76">
        <v>3000</v>
      </c>
      <c r="G463" s="88">
        <f>SUM(Ведомственная!G744)</f>
        <v>3000</v>
      </c>
      <c r="H463" s="88">
        <f>SUM(Ведомственная!H744)</f>
        <v>3000</v>
      </c>
      <c r="I463" s="76">
        <v>3000</v>
      </c>
    </row>
    <row r="464" spans="1:9" ht="63">
      <c r="A464" s="126" t="s">
        <v>50</v>
      </c>
      <c r="B464" s="85" t="s">
        <v>415</v>
      </c>
      <c r="C464" s="62" t="s">
        <v>92</v>
      </c>
      <c r="D464" s="62" t="s">
        <v>117</v>
      </c>
      <c r="E464" s="62" t="s">
        <v>117</v>
      </c>
      <c r="F464" s="76">
        <v>0</v>
      </c>
      <c r="G464" s="88">
        <f>SUM(Ведомственная!G747)</f>
        <v>0</v>
      </c>
      <c r="H464" s="88">
        <f>SUM(Ведомственная!H747)</f>
        <v>0</v>
      </c>
      <c r="I464" s="76">
        <v>0</v>
      </c>
    </row>
    <row r="465" spans="1:9" ht="15.75">
      <c r="A465" s="60" t="s">
        <v>780</v>
      </c>
      <c r="B465" s="62" t="s">
        <v>781</v>
      </c>
      <c r="C465" s="62"/>
      <c r="D465" s="76"/>
      <c r="E465" s="76"/>
      <c r="F465" s="76">
        <f>F466</f>
        <v>326.4</v>
      </c>
      <c r="G465" s="88"/>
      <c r="H465" s="88"/>
      <c r="I465" s="76">
        <f>I466</f>
        <v>0</v>
      </c>
    </row>
    <row r="466" spans="1:9" ht="15.75">
      <c r="A466" s="60" t="s">
        <v>516</v>
      </c>
      <c r="B466" s="62" t="s">
        <v>782</v>
      </c>
      <c r="C466" s="62"/>
      <c r="D466" s="76"/>
      <c r="E466" s="76"/>
      <c r="F466" s="76">
        <f>F467+F468</f>
        <v>326.4</v>
      </c>
      <c r="G466" s="88"/>
      <c r="H466" s="88"/>
      <c r="I466" s="76">
        <f>I467+I468</f>
        <v>0</v>
      </c>
    </row>
    <row r="467" spans="1:9" ht="63">
      <c r="A467" s="126" t="s">
        <v>50</v>
      </c>
      <c r="B467" s="62" t="s">
        <v>782</v>
      </c>
      <c r="C467" s="62" t="s">
        <v>92</v>
      </c>
      <c r="D467" s="62" t="s">
        <v>117</v>
      </c>
      <c r="E467" s="62" t="s">
        <v>117</v>
      </c>
      <c r="F467" s="76">
        <v>18</v>
      </c>
      <c r="G467" s="88">
        <f>SUM(Ведомственная!G750)</f>
        <v>18</v>
      </c>
      <c r="H467" s="88">
        <f>SUM(Ведомственная!H750)</f>
        <v>0</v>
      </c>
      <c r="I467" s="76">
        <v>0</v>
      </c>
    </row>
    <row r="468" spans="1:9" ht="31.5">
      <c r="A468" s="60" t="s">
        <v>51</v>
      </c>
      <c r="B468" s="62" t="s">
        <v>782</v>
      </c>
      <c r="C468" s="62" t="s">
        <v>94</v>
      </c>
      <c r="D468" s="62" t="s">
        <v>117</v>
      </c>
      <c r="E468" s="62" t="s">
        <v>117</v>
      </c>
      <c r="F468" s="76">
        <v>308.4</v>
      </c>
      <c r="G468" s="88">
        <f>SUM(Ведомственная!G751)</f>
        <v>308.4</v>
      </c>
      <c r="H468" s="88">
        <f>SUM(Ведомственная!H751)</f>
        <v>0</v>
      </c>
      <c r="I468" s="76">
        <v>0</v>
      </c>
    </row>
    <row r="469" spans="1:9" ht="31.5">
      <c r="A469" s="60" t="s">
        <v>654</v>
      </c>
      <c r="B469" s="85" t="s">
        <v>393</v>
      </c>
      <c r="C469" s="62"/>
      <c r="D469" s="76"/>
      <c r="E469" s="76"/>
      <c r="F469" s="76">
        <f>F470</f>
        <v>4550.4</v>
      </c>
      <c r="G469" s="88"/>
      <c r="H469" s="88"/>
      <c r="I469" s="76">
        <f>I470</f>
        <v>4550.4</v>
      </c>
    </row>
    <row r="470" spans="1:9" ht="15.75">
      <c r="A470" s="60" t="s">
        <v>34</v>
      </c>
      <c r="B470" s="85" t="s">
        <v>394</v>
      </c>
      <c r="C470" s="62"/>
      <c r="D470" s="76"/>
      <c r="E470" s="76"/>
      <c r="F470" s="76">
        <f>SUM(F471:F475)</f>
        <v>4550.4</v>
      </c>
      <c r="G470" s="88"/>
      <c r="H470" s="88"/>
      <c r="I470" s="76">
        <f>SUM(I471:I475)</f>
        <v>4550.4</v>
      </c>
    </row>
    <row r="471" spans="1:10" ht="31.5">
      <c r="A471" s="60" t="s">
        <v>51</v>
      </c>
      <c r="B471" s="85" t="s">
        <v>394</v>
      </c>
      <c r="C471" s="62" t="s">
        <v>94</v>
      </c>
      <c r="D471" s="62" t="s">
        <v>117</v>
      </c>
      <c r="E471" s="62" t="s">
        <v>33</v>
      </c>
      <c r="F471" s="76">
        <v>1501.2</v>
      </c>
      <c r="G471" s="88">
        <f>SUM(Ведомственная!G664)</f>
        <v>1501.2</v>
      </c>
      <c r="H471" s="88">
        <f>SUM(Ведомственная!H664)</f>
        <v>1501.2</v>
      </c>
      <c r="I471" s="76">
        <v>1501.2</v>
      </c>
      <c r="J471" s="115"/>
    </row>
    <row r="472" spans="1:9" ht="31.5">
      <c r="A472" s="60" t="s">
        <v>51</v>
      </c>
      <c r="B472" s="85" t="s">
        <v>394</v>
      </c>
      <c r="C472" s="62" t="s">
        <v>94</v>
      </c>
      <c r="D472" s="62" t="s">
        <v>117</v>
      </c>
      <c r="E472" s="62" t="s">
        <v>43</v>
      </c>
      <c r="F472" s="76">
        <v>1170.3</v>
      </c>
      <c r="G472" s="88">
        <f>SUM(Ведомственная!G713)</f>
        <v>1170.3</v>
      </c>
      <c r="H472" s="88">
        <f>SUM(Ведомственная!H713)</f>
        <v>1170.3</v>
      </c>
      <c r="I472" s="76">
        <v>1170.3</v>
      </c>
    </row>
    <row r="473" spans="1:9" ht="31.5">
      <c r="A473" s="60" t="s">
        <v>51</v>
      </c>
      <c r="B473" s="85" t="s">
        <v>394</v>
      </c>
      <c r="C473" s="62" t="s">
        <v>94</v>
      </c>
      <c r="D473" s="62" t="s">
        <v>117</v>
      </c>
      <c r="E473" s="62" t="s">
        <v>184</v>
      </c>
      <c r="F473" s="76">
        <v>228</v>
      </c>
      <c r="G473" s="88">
        <f>SUM(Ведомственная!G768)</f>
        <v>228</v>
      </c>
      <c r="H473" s="88">
        <f>SUM(Ведомственная!H768)</f>
        <v>228</v>
      </c>
      <c r="I473" s="76">
        <v>228</v>
      </c>
    </row>
    <row r="474" spans="1:9" ht="31.5">
      <c r="A474" s="60" t="s">
        <v>259</v>
      </c>
      <c r="B474" s="85" t="s">
        <v>394</v>
      </c>
      <c r="C474" s="62" t="s">
        <v>126</v>
      </c>
      <c r="D474" s="62" t="s">
        <v>117</v>
      </c>
      <c r="E474" s="62" t="s">
        <v>33</v>
      </c>
      <c r="F474" s="76">
        <v>1253.2</v>
      </c>
      <c r="G474" s="88">
        <f>SUM(Ведомственная!G665)</f>
        <v>1253.2</v>
      </c>
      <c r="H474" s="88">
        <f>SUM(Ведомственная!H665)</f>
        <v>1253.2</v>
      </c>
      <c r="I474" s="76">
        <v>1253.2</v>
      </c>
    </row>
    <row r="475" spans="1:9" ht="31.5">
      <c r="A475" s="60" t="s">
        <v>259</v>
      </c>
      <c r="B475" s="85" t="s">
        <v>394</v>
      </c>
      <c r="C475" s="62" t="s">
        <v>126</v>
      </c>
      <c r="D475" s="62" t="s">
        <v>117</v>
      </c>
      <c r="E475" s="62" t="s">
        <v>43</v>
      </c>
      <c r="F475" s="76">
        <v>397.7</v>
      </c>
      <c r="G475" s="88">
        <f>SUM(Ведомственная!G714)</f>
        <v>397.7</v>
      </c>
      <c r="H475" s="88">
        <f>SUM(Ведомственная!H714)</f>
        <v>397.7</v>
      </c>
      <c r="I475" s="76">
        <v>397.7</v>
      </c>
    </row>
    <row r="476" spans="1:9" ht="47.25">
      <c r="A476" s="60" t="s">
        <v>664</v>
      </c>
      <c r="B476" s="61" t="s">
        <v>416</v>
      </c>
      <c r="C476" s="62"/>
      <c r="D476" s="62"/>
      <c r="E476" s="62"/>
      <c r="F476" s="76">
        <f>SUM(F483+F477)</f>
        <v>49564.5</v>
      </c>
      <c r="G476" s="54"/>
      <c r="H476" s="54"/>
      <c r="I476" s="76">
        <f>SUM(I483+I477)</f>
        <v>49564.5</v>
      </c>
    </row>
    <row r="477" spans="1:9" ht="47.25">
      <c r="A477" s="117" t="s">
        <v>79</v>
      </c>
      <c r="B477" s="118" t="s">
        <v>613</v>
      </c>
      <c r="C477" s="119"/>
      <c r="D477" s="62"/>
      <c r="E477" s="62"/>
      <c r="F477" s="120">
        <f>F478+F481</f>
        <v>13456.2</v>
      </c>
      <c r="G477" s="54"/>
      <c r="H477" s="54"/>
      <c r="I477" s="120">
        <f>I478+I481</f>
        <v>13456.2</v>
      </c>
    </row>
    <row r="478" spans="1:9" ht="15.75">
      <c r="A478" s="117" t="s">
        <v>81</v>
      </c>
      <c r="B478" s="118" t="s">
        <v>614</v>
      </c>
      <c r="C478" s="119"/>
      <c r="D478" s="62"/>
      <c r="E478" s="62"/>
      <c r="F478" s="120">
        <f>+F479+F480</f>
        <v>13456.2</v>
      </c>
      <c r="G478" s="54"/>
      <c r="H478" s="54"/>
      <c r="I478" s="120">
        <f>+I479+I480</f>
        <v>13456.2</v>
      </c>
    </row>
    <row r="479" spans="1:9" ht="63">
      <c r="A479" s="117" t="s">
        <v>50</v>
      </c>
      <c r="B479" s="118" t="s">
        <v>614</v>
      </c>
      <c r="C479" s="119" t="s">
        <v>92</v>
      </c>
      <c r="D479" s="62" t="s">
        <v>117</v>
      </c>
      <c r="E479" s="62" t="s">
        <v>184</v>
      </c>
      <c r="F479" s="120">
        <v>13456</v>
      </c>
      <c r="G479" s="54">
        <f>SUM(Ведомственная!G772)</f>
        <v>13456</v>
      </c>
      <c r="H479" s="54">
        <f>SUM(Ведомственная!H772)</f>
        <v>13456</v>
      </c>
      <c r="I479" s="120">
        <v>13456</v>
      </c>
    </row>
    <row r="480" spans="1:9" ht="31.5">
      <c r="A480" s="117" t="s">
        <v>51</v>
      </c>
      <c r="B480" s="118" t="s">
        <v>614</v>
      </c>
      <c r="C480" s="119" t="s">
        <v>94</v>
      </c>
      <c r="D480" s="62" t="s">
        <v>117</v>
      </c>
      <c r="E480" s="62" t="s">
        <v>184</v>
      </c>
      <c r="F480" s="120">
        <v>0.2</v>
      </c>
      <c r="G480" s="54">
        <f>SUM(Ведомственная!G773)</f>
        <v>0.2</v>
      </c>
      <c r="H480" s="54">
        <f>SUM(Ведомственная!H773)</f>
        <v>0.2</v>
      </c>
      <c r="I480" s="120">
        <v>0.2</v>
      </c>
    </row>
    <row r="481" spans="1:9" ht="31.5">
      <c r="A481" s="117" t="s">
        <v>786</v>
      </c>
      <c r="B481" s="118" t="s">
        <v>787</v>
      </c>
      <c r="C481" s="119"/>
      <c r="D481" s="62"/>
      <c r="E481" s="62"/>
      <c r="F481" s="120">
        <f>SUM(F482)</f>
        <v>0</v>
      </c>
      <c r="G481" s="54">
        <f>SUM(Ведомственная!G774)</f>
        <v>0</v>
      </c>
      <c r="H481" s="54">
        <f>SUM(Ведомственная!H774)</f>
        <v>0</v>
      </c>
      <c r="I481" s="120">
        <f>SUM(I482)</f>
        <v>0</v>
      </c>
    </row>
    <row r="482" spans="1:9" ht="31.5">
      <c r="A482" s="117" t="s">
        <v>51</v>
      </c>
      <c r="B482" s="118" t="s">
        <v>787</v>
      </c>
      <c r="C482" s="119" t="s">
        <v>94</v>
      </c>
      <c r="D482" s="62" t="s">
        <v>117</v>
      </c>
      <c r="E482" s="62" t="s">
        <v>184</v>
      </c>
      <c r="F482" s="120">
        <v>0</v>
      </c>
      <c r="G482" s="54">
        <f>SUM(Ведомственная!G775)</f>
        <v>0</v>
      </c>
      <c r="H482" s="54">
        <f>SUM(Ведомственная!H775)</f>
        <v>0</v>
      </c>
      <c r="I482" s="120">
        <v>0</v>
      </c>
    </row>
    <row r="483" spans="1:9" ht="31.5">
      <c r="A483" s="60" t="s">
        <v>44</v>
      </c>
      <c r="B483" s="53" t="s">
        <v>417</v>
      </c>
      <c r="C483" s="62"/>
      <c r="D483" s="62"/>
      <c r="E483" s="62"/>
      <c r="F483" s="76">
        <f>SUM(F484)</f>
        <v>36108.299999999996</v>
      </c>
      <c r="G483" s="54"/>
      <c r="H483" s="54"/>
      <c r="I483" s="76">
        <f>SUM(I484)</f>
        <v>36108.299999999996</v>
      </c>
    </row>
    <row r="484" spans="1:9" ht="15.75">
      <c r="A484" s="113" t="s">
        <v>663</v>
      </c>
      <c r="B484" s="53" t="s">
        <v>418</v>
      </c>
      <c r="C484" s="62"/>
      <c r="D484" s="62"/>
      <c r="E484" s="62"/>
      <c r="F484" s="76">
        <f>F485+F486+F487</f>
        <v>36108.299999999996</v>
      </c>
      <c r="G484" s="54"/>
      <c r="H484" s="54"/>
      <c r="I484" s="76">
        <f>I485+I486+I487</f>
        <v>36108.299999999996</v>
      </c>
    </row>
    <row r="485" spans="1:9" ht="63">
      <c r="A485" s="126" t="s">
        <v>50</v>
      </c>
      <c r="B485" s="53" t="s">
        <v>418</v>
      </c>
      <c r="C485" s="62" t="s">
        <v>92</v>
      </c>
      <c r="D485" s="62" t="s">
        <v>117</v>
      </c>
      <c r="E485" s="62" t="s">
        <v>184</v>
      </c>
      <c r="F485" s="76">
        <v>30001.9</v>
      </c>
      <c r="G485" s="54">
        <f>SUM(Ведомственная!G778)</f>
        <v>30001.9</v>
      </c>
      <c r="H485" s="54">
        <f>SUM(Ведомственная!H778)</f>
        <v>30001.9</v>
      </c>
      <c r="I485" s="76">
        <v>30001.9</v>
      </c>
    </row>
    <row r="486" spans="1:9" ht="31.5">
      <c r="A486" s="60" t="s">
        <v>51</v>
      </c>
      <c r="B486" s="53" t="s">
        <v>418</v>
      </c>
      <c r="C486" s="62" t="s">
        <v>94</v>
      </c>
      <c r="D486" s="62" t="s">
        <v>117</v>
      </c>
      <c r="E486" s="62" t="s">
        <v>184</v>
      </c>
      <c r="F486" s="76">
        <v>5661.2</v>
      </c>
      <c r="G486" s="54">
        <f>SUM(Ведомственная!G779)</f>
        <v>5661.2</v>
      </c>
      <c r="H486" s="54">
        <f>SUM(Ведомственная!H779)</f>
        <v>5661.2</v>
      </c>
      <c r="I486" s="76">
        <v>5661.2</v>
      </c>
    </row>
    <row r="487" spans="1:9" ht="15.75">
      <c r="A487" s="60" t="s">
        <v>21</v>
      </c>
      <c r="B487" s="53" t="s">
        <v>418</v>
      </c>
      <c r="C487" s="62" t="s">
        <v>99</v>
      </c>
      <c r="D487" s="62" t="s">
        <v>117</v>
      </c>
      <c r="E487" s="62" t="s">
        <v>184</v>
      </c>
      <c r="F487" s="76">
        <v>445.2</v>
      </c>
      <c r="G487" s="54">
        <f>SUM(Ведомственная!G780)</f>
        <v>445.2</v>
      </c>
      <c r="H487" s="54">
        <f>SUM(Ведомственная!H780)</f>
        <v>445.2</v>
      </c>
      <c r="I487" s="76">
        <v>445.2</v>
      </c>
    </row>
    <row r="488" spans="1:10" ht="31.5">
      <c r="A488" s="65" t="s">
        <v>628</v>
      </c>
      <c r="B488" s="73" t="s">
        <v>295</v>
      </c>
      <c r="C488" s="73"/>
      <c r="D488" s="73"/>
      <c r="E488" s="73"/>
      <c r="F488" s="69">
        <f>F489+F502+F519+F523</f>
        <v>121867.40000000001</v>
      </c>
      <c r="G488" s="54">
        <f>SUM(Ведомственная!G578+Ведомственная!G601+Ведомственная!G618+Ведомственная!G626)</f>
        <v>121265.8</v>
      </c>
      <c r="H488" s="54">
        <f>SUM(Ведомственная!H578+Ведомственная!H601+Ведомственная!H618+Ведомственная!H626)</f>
        <v>121265.8</v>
      </c>
      <c r="I488" s="69">
        <f>I489+I502+I519</f>
        <v>121265.8</v>
      </c>
      <c r="J488" s="115"/>
    </row>
    <row r="489" spans="1:9" ht="31.5">
      <c r="A489" s="60" t="s">
        <v>379</v>
      </c>
      <c r="B489" s="62" t="s">
        <v>296</v>
      </c>
      <c r="C489" s="62"/>
      <c r="D489" s="62"/>
      <c r="E489" s="62"/>
      <c r="F489" s="76">
        <f>F490</f>
        <v>9122.4</v>
      </c>
      <c r="G489" s="54"/>
      <c r="H489" s="54"/>
      <c r="I489" s="76">
        <f>I490</f>
        <v>9122.4</v>
      </c>
    </row>
    <row r="490" spans="1:9" ht="47.25">
      <c r="A490" s="77" t="s">
        <v>79</v>
      </c>
      <c r="B490" s="84" t="s">
        <v>576</v>
      </c>
      <c r="C490" s="84"/>
      <c r="D490" s="73"/>
      <c r="E490" s="73"/>
      <c r="F490" s="63">
        <f>F491+F494+F497+F499</f>
        <v>9122.4</v>
      </c>
      <c r="G490" s="54"/>
      <c r="H490" s="54"/>
      <c r="I490" s="63">
        <f>I491+I494+I497+I499</f>
        <v>9122.4</v>
      </c>
    </row>
    <row r="491" spans="1:9" ht="15.75">
      <c r="A491" s="77" t="s">
        <v>81</v>
      </c>
      <c r="B491" s="84" t="s">
        <v>577</v>
      </c>
      <c r="C491" s="84"/>
      <c r="D491" s="73"/>
      <c r="E491" s="73"/>
      <c r="F491" s="63">
        <f>F492+F493</f>
        <v>7732.8</v>
      </c>
      <c r="G491" s="54"/>
      <c r="H491" s="54"/>
      <c r="I491" s="63">
        <f>I492+I493</f>
        <v>7732.8</v>
      </c>
    </row>
    <row r="492" spans="1:9" ht="63">
      <c r="A492" s="77" t="s">
        <v>50</v>
      </c>
      <c r="B492" s="84" t="s">
        <v>577</v>
      </c>
      <c r="C492" s="84">
        <v>100</v>
      </c>
      <c r="D492" s="62" t="s">
        <v>181</v>
      </c>
      <c r="E492" s="62" t="s">
        <v>180</v>
      </c>
      <c r="F492" s="63">
        <f>7732.8-0.2</f>
        <v>7732.6</v>
      </c>
      <c r="G492" s="54"/>
      <c r="H492" s="54"/>
      <c r="I492" s="63">
        <f>7732.8-0.2</f>
        <v>7732.6</v>
      </c>
    </row>
    <row r="493" spans="1:9" ht="31.5">
      <c r="A493" s="77" t="s">
        <v>51</v>
      </c>
      <c r="B493" s="130" t="s">
        <v>577</v>
      </c>
      <c r="C493" s="130">
        <v>200</v>
      </c>
      <c r="D493" s="62" t="s">
        <v>181</v>
      </c>
      <c r="E493" s="62" t="s">
        <v>180</v>
      </c>
      <c r="F493" s="131">
        <v>0.2</v>
      </c>
      <c r="G493" s="54"/>
      <c r="H493" s="54"/>
      <c r="I493" s="131">
        <v>0.2</v>
      </c>
    </row>
    <row r="494" spans="1:9" ht="15.75">
      <c r="A494" s="77" t="s">
        <v>98</v>
      </c>
      <c r="B494" s="130" t="s">
        <v>578</v>
      </c>
      <c r="C494" s="130"/>
      <c r="D494" s="73"/>
      <c r="E494" s="73"/>
      <c r="F494" s="131">
        <f>F495+F496</f>
        <v>150.6</v>
      </c>
      <c r="G494" s="54"/>
      <c r="H494" s="54"/>
      <c r="I494" s="131">
        <f>I495+I496</f>
        <v>150.6</v>
      </c>
    </row>
    <row r="495" spans="1:9" ht="31.5">
      <c r="A495" s="77" t="s">
        <v>51</v>
      </c>
      <c r="B495" s="84" t="s">
        <v>578</v>
      </c>
      <c r="C495" s="84">
        <v>200</v>
      </c>
      <c r="D495" s="62" t="s">
        <v>181</v>
      </c>
      <c r="E495" s="62" t="s">
        <v>180</v>
      </c>
      <c r="F495" s="63">
        <f>139.6+10</f>
        <v>149.6</v>
      </c>
      <c r="G495" s="54"/>
      <c r="H495" s="54"/>
      <c r="I495" s="63">
        <f>139.6+10</f>
        <v>149.6</v>
      </c>
    </row>
    <row r="496" spans="1:9" ht="15.75">
      <c r="A496" s="77" t="s">
        <v>21</v>
      </c>
      <c r="B496" s="84" t="s">
        <v>578</v>
      </c>
      <c r="C496" s="84">
        <v>800</v>
      </c>
      <c r="D496" s="62" t="s">
        <v>181</v>
      </c>
      <c r="E496" s="62" t="s">
        <v>180</v>
      </c>
      <c r="F496" s="63">
        <f>1</f>
        <v>1</v>
      </c>
      <c r="G496" s="54"/>
      <c r="H496" s="54"/>
      <c r="I496" s="63">
        <f>1</f>
        <v>1</v>
      </c>
    </row>
    <row r="497" spans="1:9" ht="31.5">
      <c r="A497" s="77" t="s">
        <v>100</v>
      </c>
      <c r="B497" s="84" t="s">
        <v>579</v>
      </c>
      <c r="C497" s="84"/>
      <c r="D497" s="73"/>
      <c r="E497" s="73"/>
      <c r="F497" s="63">
        <f>F498</f>
        <v>390.7</v>
      </c>
      <c r="G497" s="54"/>
      <c r="H497" s="54"/>
      <c r="I497" s="63">
        <f>I498</f>
        <v>390.7</v>
      </c>
    </row>
    <row r="498" spans="1:9" ht="31.5">
      <c r="A498" s="77" t="s">
        <v>51</v>
      </c>
      <c r="B498" s="84" t="s">
        <v>579</v>
      </c>
      <c r="C498" s="84">
        <v>200</v>
      </c>
      <c r="D498" s="62" t="s">
        <v>181</v>
      </c>
      <c r="E498" s="62" t="s">
        <v>180</v>
      </c>
      <c r="F498" s="63">
        <f>390.7</f>
        <v>390.7</v>
      </c>
      <c r="G498" s="54"/>
      <c r="H498" s="54"/>
      <c r="I498" s="63">
        <f>390.7</f>
        <v>390.7</v>
      </c>
    </row>
    <row r="499" spans="1:9" ht="31.5">
      <c r="A499" s="77" t="s">
        <v>101</v>
      </c>
      <c r="B499" s="84" t="s">
        <v>580</v>
      </c>
      <c r="C499" s="84"/>
      <c r="D499" s="62"/>
      <c r="E499" s="62"/>
      <c r="F499" s="63">
        <f>F500+F501</f>
        <v>848.2999999999996</v>
      </c>
      <c r="G499" s="54"/>
      <c r="H499" s="54"/>
      <c r="I499" s="63">
        <f>I500+I501</f>
        <v>848.2999999999996</v>
      </c>
    </row>
    <row r="500" spans="1:9" ht="31.5">
      <c r="A500" s="77" t="s">
        <v>51</v>
      </c>
      <c r="B500" s="84" t="s">
        <v>580</v>
      </c>
      <c r="C500" s="84">
        <v>200</v>
      </c>
      <c r="D500" s="62" t="s">
        <v>181</v>
      </c>
      <c r="E500" s="62" t="s">
        <v>180</v>
      </c>
      <c r="F500" s="63">
        <f>9122.4-F491-F494-F501-F497</f>
        <v>739.1999999999996</v>
      </c>
      <c r="G500" s="54"/>
      <c r="H500" s="54"/>
      <c r="I500" s="63">
        <f>9122.4-I491-I494-I501-I497</f>
        <v>739.1999999999996</v>
      </c>
    </row>
    <row r="501" spans="1:9" s="31" customFormat="1" ht="15.75">
      <c r="A501" s="77" t="s">
        <v>21</v>
      </c>
      <c r="B501" s="84" t="s">
        <v>580</v>
      </c>
      <c r="C501" s="84">
        <v>800</v>
      </c>
      <c r="D501" s="62" t="s">
        <v>181</v>
      </c>
      <c r="E501" s="62" t="s">
        <v>180</v>
      </c>
      <c r="F501" s="63">
        <f>105.1+4</f>
        <v>109.1</v>
      </c>
      <c r="G501" s="132"/>
      <c r="H501" s="132"/>
      <c r="I501" s="63">
        <f>105.1+4</f>
        <v>109.1</v>
      </c>
    </row>
    <row r="502" spans="1:9" ht="31.5">
      <c r="A502" s="60" t="s">
        <v>303</v>
      </c>
      <c r="B502" s="62" t="s">
        <v>298</v>
      </c>
      <c r="C502" s="62"/>
      <c r="D502" s="62"/>
      <c r="E502" s="62"/>
      <c r="F502" s="76">
        <f>F503</f>
        <v>8547.8</v>
      </c>
      <c r="G502" s="88"/>
      <c r="H502" s="88"/>
      <c r="I502" s="76">
        <f>I503</f>
        <v>8547.8</v>
      </c>
    </row>
    <row r="503" spans="1:9" ht="15.75">
      <c r="A503" s="77" t="s">
        <v>34</v>
      </c>
      <c r="B503" s="64" t="s">
        <v>380</v>
      </c>
      <c r="C503" s="64"/>
      <c r="D503" s="62"/>
      <c r="E503" s="62"/>
      <c r="F503" s="76">
        <f>F504+F511+F513+F515+F517+F509</f>
        <v>8547.8</v>
      </c>
      <c r="G503" s="54"/>
      <c r="H503" s="54"/>
      <c r="I503" s="76">
        <f>I504+I511+I513+I515+I517+I509</f>
        <v>8547.8</v>
      </c>
    </row>
    <row r="504" spans="1:9" ht="15.75">
      <c r="A504" s="77" t="s">
        <v>297</v>
      </c>
      <c r="B504" s="64" t="s">
        <v>381</v>
      </c>
      <c r="C504" s="64"/>
      <c r="D504" s="62"/>
      <c r="E504" s="62"/>
      <c r="F504" s="76">
        <f>+F505+F506+F507+F508</f>
        <v>5890.8</v>
      </c>
      <c r="G504" s="54"/>
      <c r="H504" s="54"/>
      <c r="I504" s="76">
        <f>+I505+I506+I507+I508</f>
        <v>5890.8</v>
      </c>
    </row>
    <row r="505" spans="1:9" ht="31.5">
      <c r="A505" s="77" t="s">
        <v>91</v>
      </c>
      <c r="B505" s="64" t="s">
        <v>381</v>
      </c>
      <c r="C505" s="64" t="s">
        <v>92</v>
      </c>
      <c r="D505" s="62" t="s">
        <v>181</v>
      </c>
      <c r="E505" s="62" t="s">
        <v>33</v>
      </c>
      <c r="F505" s="76">
        <v>2360</v>
      </c>
      <c r="G505" s="54"/>
      <c r="H505" s="54"/>
      <c r="I505" s="76">
        <v>2360</v>
      </c>
    </row>
    <row r="506" spans="1:9" ht="31.5">
      <c r="A506" s="77" t="s">
        <v>51</v>
      </c>
      <c r="B506" s="64" t="s">
        <v>381</v>
      </c>
      <c r="C506" s="64" t="s">
        <v>94</v>
      </c>
      <c r="D506" s="62" t="s">
        <v>181</v>
      </c>
      <c r="E506" s="62" t="s">
        <v>33</v>
      </c>
      <c r="F506" s="76">
        <v>3530.8</v>
      </c>
      <c r="G506" s="54"/>
      <c r="H506" s="54"/>
      <c r="I506" s="76">
        <v>3530.8</v>
      </c>
    </row>
    <row r="507" spans="1:9" ht="15.75" hidden="1">
      <c r="A507" s="77" t="s">
        <v>41</v>
      </c>
      <c r="B507" s="64" t="s">
        <v>381</v>
      </c>
      <c r="C507" s="64" t="s">
        <v>102</v>
      </c>
      <c r="D507" s="62" t="s">
        <v>181</v>
      </c>
      <c r="E507" s="62" t="s">
        <v>33</v>
      </c>
      <c r="F507" s="76">
        <v>0</v>
      </c>
      <c r="G507" s="54"/>
      <c r="H507" s="54"/>
      <c r="I507" s="76">
        <v>0</v>
      </c>
    </row>
    <row r="508" spans="1:9" ht="31.5" hidden="1">
      <c r="A508" s="77" t="s">
        <v>259</v>
      </c>
      <c r="B508" s="64" t="s">
        <v>381</v>
      </c>
      <c r="C508" s="64" t="s">
        <v>126</v>
      </c>
      <c r="D508" s="62" t="s">
        <v>181</v>
      </c>
      <c r="E508" s="62" t="s">
        <v>33</v>
      </c>
      <c r="F508" s="76"/>
      <c r="G508" s="54"/>
      <c r="H508" s="54"/>
      <c r="I508" s="76"/>
    </row>
    <row r="509" spans="1:9" ht="94.5">
      <c r="A509" s="60" t="s">
        <v>730</v>
      </c>
      <c r="B509" s="62" t="s">
        <v>747</v>
      </c>
      <c r="C509" s="64"/>
      <c r="D509" s="62"/>
      <c r="E509" s="62"/>
      <c r="F509" s="76">
        <f>F510</f>
        <v>1100</v>
      </c>
      <c r="G509" s="54"/>
      <c r="H509" s="54"/>
      <c r="I509" s="76">
        <f>I510</f>
        <v>1100</v>
      </c>
    </row>
    <row r="510" spans="1:9" ht="31.5">
      <c r="A510" s="60" t="s">
        <v>51</v>
      </c>
      <c r="B510" s="62" t="s">
        <v>747</v>
      </c>
      <c r="C510" s="64" t="s">
        <v>94</v>
      </c>
      <c r="D510" s="62" t="s">
        <v>181</v>
      </c>
      <c r="E510" s="62" t="s">
        <v>53</v>
      </c>
      <c r="F510" s="76">
        <v>1100</v>
      </c>
      <c r="G510" s="54"/>
      <c r="H510" s="54"/>
      <c r="I510" s="76">
        <v>1100</v>
      </c>
    </row>
    <row r="511" spans="1:9" ht="78.75">
      <c r="A511" s="60" t="s">
        <v>729</v>
      </c>
      <c r="B511" s="62" t="s">
        <v>742</v>
      </c>
      <c r="C511" s="64"/>
      <c r="D511" s="62"/>
      <c r="E511" s="62"/>
      <c r="F511" s="76">
        <f>F512</f>
        <v>972</v>
      </c>
      <c r="G511" s="54"/>
      <c r="H511" s="54"/>
      <c r="I511" s="76">
        <f>I512</f>
        <v>972</v>
      </c>
    </row>
    <row r="512" spans="1:9" ht="31.5">
      <c r="A512" s="77" t="s">
        <v>259</v>
      </c>
      <c r="B512" s="62" t="s">
        <v>742</v>
      </c>
      <c r="C512" s="64" t="s">
        <v>126</v>
      </c>
      <c r="D512" s="62" t="s">
        <v>181</v>
      </c>
      <c r="E512" s="62" t="s">
        <v>43</v>
      </c>
      <c r="F512" s="76">
        <v>972</v>
      </c>
      <c r="G512" s="54"/>
      <c r="H512" s="54"/>
      <c r="I512" s="76">
        <v>972</v>
      </c>
    </row>
    <row r="513" spans="1:9" ht="78.75">
      <c r="A513" s="60" t="s">
        <v>731</v>
      </c>
      <c r="B513" s="62" t="s">
        <v>743</v>
      </c>
      <c r="C513" s="64"/>
      <c r="D513" s="62"/>
      <c r="E513" s="62"/>
      <c r="F513" s="76">
        <f>F514</f>
        <v>165</v>
      </c>
      <c r="G513" s="54"/>
      <c r="H513" s="54"/>
      <c r="I513" s="76">
        <f>I514</f>
        <v>165</v>
      </c>
    </row>
    <row r="514" spans="1:9" ht="31.5">
      <c r="A514" s="77" t="s">
        <v>259</v>
      </c>
      <c r="B514" s="62" t="s">
        <v>743</v>
      </c>
      <c r="C514" s="64" t="s">
        <v>126</v>
      </c>
      <c r="D514" s="62" t="s">
        <v>181</v>
      </c>
      <c r="E514" s="62" t="s">
        <v>43</v>
      </c>
      <c r="F514" s="76">
        <v>165</v>
      </c>
      <c r="G514" s="54"/>
      <c r="H514" s="54"/>
      <c r="I514" s="76">
        <v>165</v>
      </c>
    </row>
    <row r="515" spans="1:9" ht="63">
      <c r="A515" s="60" t="s">
        <v>732</v>
      </c>
      <c r="B515" s="62" t="s">
        <v>748</v>
      </c>
      <c r="C515" s="64"/>
      <c r="D515" s="62"/>
      <c r="E515" s="62"/>
      <c r="F515" s="76">
        <f>F516</f>
        <v>420</v>
      </c>
      <c r="G515" s="54"/>
      <c r="H515" s="54"/>
      <c r="I515" s="76">
        <f>I516</f>
        <v>420</v>
      </c>
    </row>
    <row r="516" spans="1:9" ht="31.5">
      <c r="A516" s="77" t="s">
        <v>259</v>
      </c>
      <c r="B516" s="62" t="s">
        <v>748</v>
      </c>
      <c r="C516" s="64" t="s">
        <v>126</v>
      </c>
      <c r="D516" s="62" t="s">
        <v>181</v>
      </c>
      <c r="E516" s="62" t="s">
        <v>53</v>
      </c>
      <c r="F516" s="76">
        <v>420</v>
      </c>
      <c r="G516" s="54"/>
      <c r="H516" s="54"/>
      <c r="I516" s="76">
        <v>420</v>
      </c>
    </row>
    <row r="517" spans="1:9" ht="63" hidden="1">
      <c r="A517" s="77" t="s">
        <v>670</v>
      </c>
      <c r="B517" s="64" t="s">
        <v>581</v>
      </c>
      <c r="C517" s="64"/>
      <c r="D517" s="62"/>
      <c r="E517" s="62"/>
      <c r="F517" s="76">
        <f>F518</f>
        <v>0</v>
      </c>
      <c r="G517" s="54"/>
      <c r="H517" s="54"/>
      <c r="I517" s="76">
        <f>I518</f>
        <v>0</v>
      </c>
    </row>
    <row r="518" spans="1:9" ht="31.5" hidden="1">
      <c r="A518" s="77" t="s">
        <v>259</v>
      </c>
      <c r="B518" s="64" t="s">
        <v>581</v>
      </c>
      <c r="C518" s="64" t="s">
        <v>126</v>
      </c>
      <c r="D518" s="62" t="s">
        <v>181</v>
      </c>
      <c r="E518" s="62" t="s">
        <v>33</v>
      </c>
      <c r="F518" s="76"/>
      <c r="G518" s="54"/>
      <c r="H518" s="54"/>
      <c r="I518" s="76"/>
    </row>
    <row r="519" spans="1:9" ht="78.75">
      <c r="A519" s="60" t="s">
        <v>302</v>
      </c>
      <c r="B519" s="53" t="s">
        <v>300</v>
      </c>
      <c r="C519" s="62"/>
      <c r="D519" s="62"/>
      <c r="E519" s="62"/>
      <c r="F519" s="76">
        <f>F520</f>
        <v>103595.6</v>
      </c>
      <c r="G519" s="54"/>
      <c r="H519" s="54"/>
      <c r="I519" s="76">
        <f>I520</f>
        <v>103595.6</v>
      </c>
    </row>
    <row r="520" spans="1:9" ht="31.5">
      <c r="A520" s="77" t="s">
        <v>299</v>
      </c>
      <c r="B520" s="133" t="s">
        <v>382</v>
      </c>
      <c r="C520" s="64"/>
      <c r="D520" s="62"/>
      <c r="E520" s="62"/>
      <c r="F520" s="76">
        <f>F521</f>
        <v>103595.6</v>
      </c>
      <c r="G520" s="54"/>
      <c r="H520" s="54"/>
      <c r="I520" s="76">
        <f>I521</f>
        <v>103595.6</v>
      </c>
    </row>
    <row r="521" spans="1:9" ht="15.75">
      <c r="A521" s="77" t="s">
        <v>297</v>
      </c>
      <c r="B521" s="133" t="s">
        <v>383</v>
      </c>
      <c r="C521" s="64"/>
      <c r="D521" s="62"/>
      <c r="E521" s="62"/>
      <c r="F521" s="76">
        <f>F522</f>
        <v>103595.6</v>
      </c>
      <c r="G521" s="54"/>
      <c r="H521" s="54"/>
      <c r="I521" s="76">
        <f>I522</f>
        <v>103595.6</v>
      </c>
    </row>
    <row r="522" spans="1:9" ht="31.5">
      <c r="A522" s="77" t="s">
        <v>71</v>
      </c>
      <c r="B522" s="133" t="s">
        <v>383</v>
      </c>
      <c r="C522" s="64" t="s">
        <v>126</v>
      </c>
      <c r="D522" s="62" t="s">
        <v>181</v>
      </c>
      <c r="E522" s="62" t="s">
        <v>33</v>
      </c>
      <c r="F522" s="76">
        <f>103525.8+69.8</f>
        <v>103595.6</v>
      </c>
      <c r="G522" s="54"/>
      <c r="H522" s="54"/>
      <c r="I522" s="76">
        <f>103525.8+69.8</f>
        <v>103595.6</v>
      </c>
    </row>
    <row r="523" spans="1:9" ht="31.5">
      <c r="A523" s="134" t="s">
        <v>324</v>
      </c>
      <c r="B523" s="135" t="s">
        <v>301</v>
      </c>
      <c r="C523" s="64"/>
      <c r="D523" s="62"/>
      <c r="E523" s="62"/>
      <c r="F523" s="63">
        <f>SUM(F524)</f>
        <v>601.6</v>
      </c>
      <c r="G523" s="54"/>
      <c r="H523" s="54"/>
      <c r="I523" s="76"/>
    </row>
    <row r="524" spans="1:9" ht="31.5">
      <c r="A524" s="82" t="s">
        <v>315</v>
      </c>
      <c r="B524" s="135" t="s">
        <v>375</v>
      </c>
      <c r="C524" s="64"/>
      <c r="D524" s="62"/>
      <c r="E524" s="62"/>
      <c r="F524" s="63">
        <f>SUM(F525)</f>
        <v>601.6</v>
      </c>
      <c r="G524" s="54"/>
      <c r="H524" s="54"/>
      <c r="I524" s="76"/>
    </row>
    <row r="525" spans="1:9" ht="31.5">
      <c r="A525" s="82" t="s">
        <v>316</v>
      </c>
      <c r="B525" s="135" t="s">
        <v>375</v>
      </c>
      <c r="C525" s="64" t="s">
        <v>285</v>
      </c>
      <c r="D525" s="62" t="s">
        <v>181</v>
      </c>
      <c r="E525" s="62" t="s">
        <v>33</v>
      </c>
      <c r="F525" s="63">
        <v>601.6</v>
      </c>
      <c r="G525" s="54"/>
      <c r="H525" s="54"/>
      <c r="I525" s="76"/>
    </row>
    <row r="526" spans="1:9" ht="31.5">
      <c r="A526" s="55" t="s">
        <v>540</v>
      </c>
      <c r="B526" s="56" t="s">
        <v>15</v>
      </c>
      <c r="C526" s="56"/>
      <c r="D526" s="57"/>
      <c r="E526" s="57"/>
      <c r="F526" s="58">
        <f>SUM(F527+F554+F559+F572)</f>
        <v>25465.8</v>
      </c>
      <c r="G526" s="54"/>
      <c r="H526" s="54"/>
      <c r="I526" s="58">
        <f>SUM(I527+I554+I559+I572)</f>
        <v>16040.8</v>
      </c>
    </row>
    <row r="527" spans="1:9" ht="47.25">
      <c r="A527" s="77" t="s">
        <v>83</v>
      </c>
      <c r="B527" s="84" t="s">
        <v>16</v>
      </c>
      <c r="C527" s="84"/>
      <c r="D527" s="87"/>
      <c r="E527" s="87"/>
      <c r="F527" s="63">
        <f>F543+F528+F546</f>
        <v>18175.8</v>
      </c>
      <c r="G527" s="54"/>
      <c r="H527" s="54"/>
      <c r="I527" s="63">
        <f>I543+I528+I546</f>
        <v>8770.8</v>
      </c>
    </row>
    <row r="528" spans="1:9" ht="15.75">
      <c r="A528" s="77" t="s">
        <v>34</v>
      </c>
      <c r="B528" s="84" t="s">
        <v>35</v>
      </c>
      <c r="C528" s="84"/>
      <c r="D528" s="87"/>
      <c r="E528" s="87"/>
      <c r="F528" s="63">
        <f>SUM(F529+F532+F539)</f>
        <v>15365.8</v>
      </c>
      <c r="G528" s="54"/>
      <c r="H528" s="54"/>
      <c r="I528" s="63">
        <f>SUM(I529+I532+I539)</f>
        <v>5960.799999999999</v>
      </c>
    </row>
    <row r="529" spans="1:9" ht="15.75">
      <c r="A529" s="77" t="s">
        <v>37</v>
      </c>
      <c r="B529" s="84" t="s">
        <v>38</v>
      </c>
      <c r="C529" s="84"/>
      <c r="D529" s="87"/>
      <c r="E529" s="87"/>
      <c r="F529" s="63">
        <f>F530</f>
        <v>10029.3</v>
      </c>
      <c r="G529" s="54"/>
      <c r="H529" s="54"/>
      <c r="I529" s="63">
        <f>I530</f>
        <v>1671.6</v>
      </c>
    </row>
    <row r="530" spans="1:9" ht="31.5">
      <c r="A530" s="77" t="s">
        <v>39</v>
      </c>
      <c r="B530" s="84" t="s">
        <v>40</v>
      </c>
      <c r="C530" s="84"/>
      <c r="D530" s="87"/>
      <c r="E530" s="87"/>
      <c r="F530" s="63">
        <f>F531</f>
        <v>10029.3</v>
      </c>
      <c r="G530" s="54"/>
      <c r="H530" s="54"/>
      <c r="I530" s="63">
        <f>I531</f>
        <v>1671.6</v>
      </c>
    </row>
    <row r="531" spans="1:9" ht="15.75">
      <c r="A531" s="77" t="s">
        <v>41</v>
      </c>
      <c r="B531" s="84" t="s">
        <v>40</v>
      </c>
      <c r="C531" s="84">
        <v>300</v>
      </c>
      <c r="D531" s="87" t="s">
        <v>30</v>
      </c>
      <c r="E531" s="87" t="s">
        <v>33</v>
      </c>
      <c r="F531" s="63">
        <v>10029.3</v>
      </c>
      <c r="G531" s="54">
        <f>Ведомственная!G412</f>
        <v>10029.3</v>
      </c>
      <c r="H531" s="54">
        <f>Ведомственная!H412</f>
        <v>1671.6</v>
      </c>
      <c r="I531" s="63">
        <v>1671.6</v>
      </c>
    </row>
    <row r="532" spans="1:9" ht="15.75">
      <c r="A532" s="77" t="s">
        <v>54</v>
      </c>
      <c r="B532" s="84" t="s">
        <v>55</v>
      </c>
      <c r="C532" s="84"/>
      <c r="D532" s="87"/>
      <c r="E532" s="87"/>
      <c r="F532" s="63">
        <f>F533+F535+F537</f>
        <v>3912.8</v>
      </c>
      <c r="G532" s="54"/>
      <c r="H532" s="54"/>
      <c r="I532" s="63">
        <f>I533+I535+I537</f>
        <v>3332.8</v>
      </c>
    </row>
    <row r="533" spans="1:9" ht="15.75">
      <c r="A533" s="77" t="s">
        <v>56</v>
      </c>
      <c r="B533" s="84" t="s">
        <v>57</v>
      </c>
      <c r="C533" s="84"/>
      <c r="D533" s="87"/>
      <c r="E533" s="87"/>
      <c r="F533" s="63">
        <f>F534</f>
        <v>1616.5</v>
      </c>
      <c r="G533" s="54"/>
      <c r="H533" s="54"/>
      <c r="I533" s="63">
        <f>I534</f>
        <v>970.5</v>
      </c>
    </row>
    <row r="534" spans="1:9" ht="15.75">
      <c r="A534" s="77" t="s">
        <v>41</v>
      </c>
      <c r="B534" s="84" t="s">
        <v>57</v>
      </c>
      <c r="C534" s="84">
        <v>300</v>
      </c>
      <c r="D534" s="87" t="s">
        <v>30</v>
      </c>
      <c r="E534" s="87" t="s">
        <v>53</v>
      </c>
      <c r="F534" s="63">
        <v>1616.5</v>
      </c>
      <c r="G534" s="54">
        <f>Ведомственная!G491</f>
        <v>1616.5</v>
      </c>
      <c r="H534" s="54">
        <f>Ведомственная!H491</f>
        <v>970.5</v>
      </c>
      <c r="I534" s="63">
        <v>970.5</v>
      </c>
    </row>
    <row r="535" spans="1:9" ht="31.5">
      <c r="A535" s="77" t="s">
        <v>58</v>
      </c>
      <c r="B535" s="84" t="s">
        <v>59</v>
      </c>
      <c r="C535" s="84"/>
      <c r="D535" s="87"/>
      <c r="E535" s="87"/>
      <c r="F535" s="63">
        <f>F536</f>
        <v>1651.3</v>
      </c>
      <c r="G535" s="54"/>
      <c r="H535" s="54"/>
      <c r="I535" s="63">
        <f>I536</f>
        <v>1717.3</v>
      </c>
    </row>
    <row r="536" spans="1:9" ht="15.75">
      <c r="A536" s="77" t="s">
        <v>41</v>
      </c>
      <c r="B536" s="84" t="s">
        <v>59</v>
      </c>
      <c r="C536" s="84">
        <v>300</v>
      </c>
      <c r="D536" s="87" t="s">
        <v>30</v>
      </c>
      <c r="E536" s="87" t="s">
        <v>53</v>
      </c>
      <c r="F536" s="63">
        <v>1651.3</v>
      </c>
      <c r="G536" s="54">
        <f>Ведомственная!G493</f>
        <v>1651.3</v>
      </c>
      <c r="H536" s="54">
        <f>Ведомственная!H493</f>
        <v>1717.3</v>
      </c>
      <c r="I536" s="63">
        <v>1717.3</v>
      </c>
    </row>
    <row r="537" spans="1:9" ht="47.25">
      <c r="A537" s="77" t="s">
        <v>491</v>
      </c>
      <c r="B537" s="64" t="s">
        <v>492</v>
      </c>
      <c r="C537" s="87"/>
      <c r="D537" s="87"/>
      <c r="E537" s="87"/>
      <c r="F537" s="63">
        <f>F538</f>
        <v>645</v>
      </c>
      <c r="G537" s="54"/>
      <c r="H537" s="54"/>
      <c r="I537" s="63">
        <f>I538</f>
        <v>645</v>
      </c>
    </row>
    <row r="538" spans="1:9" ht="15.75">
      <c r="A538" s="77" t="s">
        <v>41</v>
      </c>
      <c r="B538" s="64" t="s">
        <v>492</v>
      </c>
      <c r="C538" s="87" t="s">
        <v>102</v>
      </c>
      <c r="D538" s="87" t="s">
        <v>30</v>
      </c>
      <c r="E538" s="87" t="s">
        <v>53</v>
      </c>
      <c r="F538" s="76">
        <v>645</v>
      </c>
      <c r="G538" s="54">
        <f>Ведомственная!G495</f>
        <v>645</v>
      </c>
      <c r="H538" s="54">
        <f>Ведомственная!H495</f>
        <v>645</v>
      </c>
      <c r="I538" s="76">
        <v>645</v>
      </c>
    </row>
    <row r="539" spans="1:9" ht="31.5">
      <c r="A539" s="77" t="s">
        <v>60</v>
      </c>
      <c r="B539" s="84" t="s">
        <v>61</v>
      </c>
      <c r="C539" s="84"/>
      <c r="D539" s="87"/>
      <c r="E539" s="87"/>
      <c r="F539" s="63">
        <f>F540</f>
        <v>1423.7</v>
      </c>
      <c r="G539" s="54"/>
      <c r="H539" s="54"/>
      <c r="I539" s="63">
        <f>I540</f>
        <v>956.4000000000001</v>
      </c>
    </row>
    <row r="540" spans="1:9" ht="15.75">
      <c r="A540" s="77" t="s">
        <v>62</v>
      </c>
      <c r="B540" s="84" t="s">
        <v>63</v>
      </c>
      <c r="C540" s="84"/>
      <c r="D540" s="87"/>
      <c r="E540" s="87"/>
      <c r="F540" s="63">
        <f>F541+F542</f>
        <v>1423.7</v>
      </c>
      <c r="G540" s="54"/>
      <c r="H540" s="54"/>
      <c r="I540" s="63">
        <f>I541+I542</f>
        <v>956.4000000000001</v>
      </c>
    </row>
    <row r="541" spans="1:9" ht="31.5">
      <c r="A541" s="77" t="s">
        <v>51</v>
      </c>
      <c r="B541" s="84" t="s">
        <v>63</v>
      </c>
      <c r="C541" s="84">
        <v>200</v>
      </c>
      <c r="D541" s="87" t="s">
        <v>30</v>
      </c>
      <c r="E541" s="87" t="s">
        <v>53</v>
      </c>
      <c r="F541" s="63">
        <v>910.5</v>
      </c>
      <c r="G541" s="54">
        <f>Ведомственная!G498</f>
        <v>910.5</v>
      </c>
      <c r="H541" s="54">
        <f>Ведомственная!H498</f>
        <v>443.2</v>
      </c>
      <c r="I541" s="63">
        <v>443.2</v>
      </c>
    </row>
    <row r="542" spans="1:9" ht="15.75">
      <c r="A542" s="77" t="s">
        <v>41</v>
      </c>
      <c r="B542" s="84" t="s">
        <v>63</v>
      </c>
      <c r="C542" s="84">
        <v>300</v>
      </c>
      <c r="D542" s="87" t="s">
        <v>30</v>
      </c>
      <c r="E542" s="87" t="s">
        <v>53</v>
      </c>
      <c r="F542" s="63">
        <v>513.2</v>
      </c>
      <c r="G542" s="54">
        <f>Ведомственная!G499</f>
        <v>513.2</v>
      </c>
      <c r="H542" s="54">
        <f>Ведомственная!H499</f>
        <v>513.2</v>
      </c>
      <c r="I542" s="63">
        <v>513.2</v>
      </c>
    </row>
    <row r="543" spans="1:9" ht="47.25" hidden="1">
      <c r="A543" s="77" t="s">
        <v>17</v>
      </c>
      <c r="B543" s="84" t="s">
        <v>18</v>
      </c>
      <c r="C543" s="84"/>
      <c r="D543" s="87"/>
      <c r="E543" s="87"/>
      <c r="F543" s="63">
        <f>SUM(F544)</f>
        <v>0</v>
      </c>
      <c r="G543" s="54"/>
      <c r="H543" s="54"/>
      <c r="I543" s="63">
        <f>SUM(I544)</f>
        <v>0</v>
      </c>
    </row>
    <row r="544" spans="1:9" ht="15.75" hidden="1">
      <c r="A544" s="77" t="s">
        <v>19</v>
      </c>
      <c r="B544" s="84" t="s">
        <v>20</v>
      </c>
      <c r="C544" s="84"/>
      <c r="D544" s="87"/>
      <c r="E544" s="87"/>
      <c r="F544" s="63">
        <f>F545</f>
        <v>0</v>
      </c>
      <c r="G544" s="54"/>
      <c r="H544" s="54"/>
      <c r="I544" s="63">
        <f>I545</f>
        <v>0</v>
      </c>
    </row>
    <row r="545" spans="1:9" ht="15.75" hidden="1">
      <c r="A545" s="77" t="s">
        <v>21</v>
      </c>
      <c r="B545" s="84" t="s">
        <v>20</v>
      </c>
      <c r="C545" s="84">
        <v>800</v>
      </c>
      <c r="D545" s="87" t="s">
        <v>12</v>
      </c>
      <c r="E545" s="87" t="s">
        <v>14</v>
      </c>
      <c r="F545" s="63">
        <v>0</v>
      </c>
      <c r="G545" s="54"/>
      <c r="H545" s="54"/>
      <c r="I545" s="63">
        <v>0</v>
      </c>
    </row>
    <row r="546" spans="1:9" ht="31.5">
      <c r="A546" s="77" t="s">
        <v>44</v>
      </c>
      <c r="B546" s="84" t="s">
        <v>45</v>
      </c>
      <c r="C546" s="84"/>
      <c r="D546" s="87"/>
      <c r="E546" s="87"/>
      <c r="F546" s="63">
        <f>SUM(F547+F551)</f>
        <v>2810</v>
      </c>
      <c r="G546" s="54"/>
      <c r="H546" s="54"/>
      <c r="I546" s="63">
        <f>SUM(I547+I551)</f>
        <v>2810</v>
      </c>
    </row>
    <row r="547" spans="1:9" ht="15.75">
      <c r="A547" s="77" t="s">
        <v>46</v>
      </c>
      <c r="B547" s="84" t="s">
        <v>47</v>
      </c>
      <c r="C547" s="84"/>
      <c r="D547" s="87"/>
      <c r="E547" s="87"/>
      <c r="F547" s="63">
        <f>F548</f>
        <v>2810</v>
      </c>
      <c r="G547" s="54"/>
      <c r="H547" s="54"/>
      <c r="I547" s="63">
        <f>I548</f>
        <v>2810</v>
      </c>
    </row>
    <row r="548" spans="1:9" ht="47.25">
      <c r="A548" s="77" t="s">
        <v>48</v>
      </c>
      <c r="B548" s="84" t="s">
        <v>49</v>
      </c>
      <c r="C548" s="84"/>
      <c r="D548" s="87"/>
      <c r="E548" s="87"/>
      <c r="F548" s="63">
        <f>F549+F550</f>
        <v>2810</v>
      </c>
      <c r="G548" s="54"/>
      <c r="H548" s="54"/>
      <c r="I548" s="63">
        <f>I549+I550</f>
        <v>2810</v>
      </c>
    </row>
    <row r="549" spans="1:9" ht="63">
      <c r="A549" s="77" t="s">
        <v>50</v>
      </c>
      <c r="B549" s="84" t="s">
        <v>49</v>
      </c>
      <c r="C549" s="84">
        <v>100</v>
      </c>
      <c r="D549" s="87" t="s">
        <v>30</v>
      </c>
      <c r="E549" s="87" t="s">
        <v>43</v>
      </c>
      <c r="F549" s="63">
        <v>1657.6</v>
      </c>
      <c r="G549" s="54">
        <f>Ведомственная!G425</f>
        <v>1657.6</v>
      </c>
      <c r="H549" s="54">
        <f>Ведомственная!H425</f>
        <v>1657.6</v>
      </c>
      <c r="I549" s="63">
        <v>1657.6</v>
      </c>
    </row>
    <row r="550" spans="1:9" ht="31.5">
      <c r="A550" s="77" t="s">
        <v>51</v>
      </c>
      <c r="B550" s="84" t="s">
        <v>49</v>
      </c>
      <c r="C550" s="84">
        <v>200</v>
      </c>
      <c r="D550" s="87" t="s">
        <v>30</v>
      </c>
      <c r="E550" s="87" t="s">
        <v>43</v>
      </c>
      <c r="F550" s="63">
        <v>1152.4</v>
      </c>
      <c r="G550" s="54">
        <f>Ведомственная!G426</f>
        <v>1152.4</v>
      </c>
      <c r="H550" s="54">
        <f>Ведомственная!H426</f>
        <v>1152.4</v>
      </c>
      <c r="I550" s="63">
        <v>1152.4</v>
      </c>
    </row>
    <row r="551" spans="1:9" s="31" customFormat="1" ht="15.75" hidden="1">
      <c r="A551" s="77" t="s">
        <v>619</v>
      </c>
      <c r="B551" s="84" t="s">
        <v>620</v>
      </c>
      <c r="C551" s="84"/>
      <c r="D551" s="87"/>
      <c r="E551" s="87"/>
      <c r="F551" s="63">
        <f>SUM(F552)</f>
        <v>0</v>
      </c>
      <c r="G551" s="70"/>
      <c r="H551" s="70"/>
      <c r="I551" s="63">
        <f>SUM(I552)</f>
        <v>0</v>
      </c>
    </row>
    <row r="552" spans="1:9" ht="47.25" hidden="1">
      <c r="A552" s="77" t="s">
        <v>48</v>
      </c>
      <c r="B552" s="84" t="s">
        <v>621</v>
      </c>
      <c r="C552" s="84"/>
      <c r="D552" s="87"/>
      <c r="E552" s="87"/>
      <c r="F552" s="63">
        <f>SUM(F553)</f>
        <v>0</v>
      </c>
      <c r="G552" s="54"/>
      <c r="H552" s="54"/>
      <c r="I552" s="63">
        <f>SUM(I553)</f>
        <v>0</v>
      </c>
    </row>
    <row r="553" spans="1:9" ht="31.5" hidden="1">
      <c r="A553" s="77" t="s">
        <v>51</v>
      </c>
      <c r="B553" s="84" t="s">
        <v>621</v>
      </c>
      <c r="C553" s="84">
        <v>200</v>
      </c>
      <c r="D553" s="87" t="s">
        <v>30</v>
      </c>
      <c r="E553" s="87" t="s">
        <v>12</v>
      </c>
      <c r="F553" s="63"/>
      <c r="G553" s="54"/>
      <c r="H553" s="54"/>
      <c r="I553" s="63"/>
    </row>
    <row r="554" spans="1:9" ht="15.75">
      <c r="A554" s="77" t="s">
        <v>85</v>
      </c>
      <c r="B554" s="84" t="s">
        <v>64</v>
      </c>
      <c r="C554" s="84"/>
      <c r="D554" s="87"/>
      <c r="E554" s="87"/>
      <c r="F554" s="63">
        <f>F555</f>
        <v>250.5</v>
      </c>
      <c r="G554" s="54"/>
      <c r="H554" s="54"/>
      <c r="I554" s="63">
        <f>I555</f>
        <v>250.5</v>
      </c>
    </row>
    <row r="555" spans="1:9" s="31" customFormat="1" ht="15.75">
      <c r="A555" s="77" t="s">
        <v>34</v>
      </c>
      <c r="B555" s="84" t="s">
        <v>65</v>
      </c>
      <c r="C555" s="84"/>
      <c r="D555" s="87"/>
      <c r="E555" s="87"/>
      <c r="F555" s="63">
        <f>F556</f>
        <v>250.5</v>
      </c>
      <c r="G555" s="70"/>
      <c r="H555" s="70"/>
      <c r="I555" s="63">
        <f>I556</f>
        <v>250.5</v>
      </c>
    </row>
    <row r="556" spans="1:9" ht="15.75">
      <c r="A556" s="77" t="s">
        <v>36</v>
      </c>
      <c r="B556" s="84" t="s">
        <v>66</v>
      </c>
      <c r="C556" s="84"/>
      <c r="D556" s="87"/>
      <c r="E556" s="87"/>
      <c r="F556" s="63">
        <f>F557+F558</f>
        <v>250.5</v>
      </c>
      <c r="G556" s="54"/>
      <c r="H556" s="54"/>
      <c r="I556" s="63">
        <f>I557+I558</f>
        <v>250.5</v>
      </c>
    </row>
    <row r="557" spans="1:9" ht="31.5">
      <c r="A557" s="77" t="s">
        <v>51</v>
      </c>
      <c r="B557" s="84" t="s">
        <v>66</v>
      </c>
      <c r="C557" s="84">
        <v>200</v>
      </c>
      <c r="D557" s="87" t="s">
        <v>30</v>
      </c>
      <c r="E557" s="87" t="s">
        <v>53</v>
      </c>
      <c r="F557" s="63">
        <v>250.5</v>
      </c>
      <c r="G557" s="54">
        <f>Ведомственная!G503</f>
        <v>250.5</v>
      </c>
      <c r="H557" s="54">
        <f>Ведомственная!H503</f>
        <v>250.5</v>
      </c>
      <c r="I557" s="63">
        <v>250.5</v>
      </c>
    </row>
    <row r="558" spans="1:9" ht="15.75" hidden="1">
      <c r="A558" s="77" t="s">
        <v>41</v>
      </c>
      <c r="B558" s="84" t="s">
        <v>66</v>
      </c>
      <c r="C558" s="84">
        <v>300</v>
      </c>
      <c r="D558" s="87" t="s">
        <v>30</v>
      </c>
      <c r="E558" s="87" t="s">
        <v>53</v>
      </c>
      <c r="F558" s="63"/>
      <c r="G558" s="54"/>
      <c r="H558" s="54"/>
      <c r="I558" s="63"/>
    </row>
    <row r="559" spans="1:9" s="31" customFormat="1" ht="15.75">
      <c r="A559" s="77" t="s">
        <v>86</v>
      </c>
      <c r="B559" s="84" t="s">
        <v>67</v>
      </c>
      <c r="C559" s="84"/>
      <c r="D559" s="87"/>
      <c r="E559" s="87"/>
      <c r="F559" s="63">
        <f>F568+F560+F562+F566</f>
        <v>50</v>
      </c>
      <c r="G559" s="70"/>
      <c r="H559" s="70"/>
      <c r="I559" s="63">
        <f>I568+I560+I562+I566</f>
        <v>30</v>
      </c>
    </row>
    <row r="560" spans="1:9" ht="15.75">
      <c r="A560" s="77" t="s">
        <v>36</v>
      </c>
      <c r="B560" s="84" t="s">
        <v>622</v>
      </c>
      <c r="C560" s="84"/>
      <c r="D560" s="87"/>
      <c r="E560" s="87"/>
      <c r="F560" s="63">
        <f>SUM(F561)</f>
        <v>0</v>
      </c>
      <c r="G560" s="54"/>
      <c r="H560" s="54"/>
      <c r="I560" s="63">
        <f>SUM(I561)</f>
        <v>0</v>
      </c>
    </row>
    <row r="561" spans="1:9" ht="31.5" hidden="1">
      <c r="A561" s="77" t="s">
        <v>51</v>
      </c>
      <c r="B561" s="84" t="s">
        <v>622</v>
      </c>
      <c r="C561" s="84">
        <v>200</v>
      </c>
      <c r="D561" s="87" t="s">
        <v>30</v>
      </c>
      <c r="E561" s="87" t="s">
        <v>77</v>
      </c>
      <c r="F561" s="63"/>
      <c r="G561" s="54"/>
      <c r="H561" s="54"/>
      <c r="I561" s="63"/>
    </row>
    <row r="562" spans="1:9" s="31" customFormat="1" ht="15.75">
      <c r="A562" s="77" t="s">
        <v>34</v>
      </c>
      <c r="B562" s="84" t="s">
        <v>489</v>
      </c>
      <c r="C562" s="84"/>
      <c r="D562" s="136"/>
      <c r="E562" s="136"/>
      <c r="F562" s="63">
        <f>F563</f>
        <v>50</v>
      </c>
      <c r="G562" s="70"/>
      <c r="H562" s="70"/>
      <c r="I562" s="63">
        <f>I563</f>
        <v>30</v>
      </c>
    </row>
    <row r="563" spans="1:9" ht="15.75">
      <c r="A563" s="77" t="s">
        <v>36</v>
      </c>
      <c r="B563" s="84" t="s">
        <v>490</v>
      </c>
      <c r="C563" s="84"/>
      <c r="D563" s="136"/>
      <c r="E563" s="136"/>
      <c r="F563" s="63">
        <f>SUM(F564:F565)</f>
        <v>50</v>
      </c>
      <c r="G563" s="54"/>
      <c r="H563" s="54"/>
      <c r="I563" s="63">
        <f>SUM(I564:I565)</f>
        <v>30</v>
      </c>
    </row>
    <row r="564" spans="1:9" ht="31.5">
      <c r="A564" s="77" t="s">
        <v>51</v>
      </c>
      <c r="B564" s="84" t="s">
        <v>490</v>
      </c>
      <c r="C564" s="84">
        <v>200</v>
      </c>
      <c r="D564" s="87" t="s">
        <v>30</v>
      </c>
      <c r="E564" s="87" t="s">
        <v>53</v>
      </c>
      <c r="F564" s="63">
        <v>50</v>
      </c>
      <c r="G564" s="54">
        <f>Ведомственная!G342</f>
        <v>50</v>
      </c>
      <c r="H564" s="54">
        <f>Ведомственная!H342</f>
        <v>30</v>
      </c>
      <c r="I564" s="63">
        <v>30</v>
      </c>
    </row>
    <row r="565" spans="1:9" ht="31.5" hidden="1">
      <c r="A565" s="77" t="s">
        <v>71</v>
      </c>
      <c r="B565" s="84" t="s">
        <v>490</v>
      </c>
      <c r="C565" s="84">
        <v>600</v>
      </c>
      <c r="D565" s="87" t="s">
        <v>30</v>
      </c>
      <c r="E565" s="87" t="s">
        <v>77</v>
      </c>
      <c r="F565" s="63"/>
      <c r="G565" s="54"/>
      <c r="H565" s="54"/>
      <c r="I565" s="63"/>
    </row>
    <row r="566" spans="1:9" ht="47.25" hidden="1">
      <c r="A566" s="77" t="s">
        <v>623</v>
      </c>
      <c r="B566" s="137" t="s">
        <v>624</v>
      </c>
      <c r="C566" s="133"/>
      <c r="D566" s="87"/>
      <c r="E566" s="87"/>
      <c r="F566" s="63">
        <f>SUM(F567)</f>
        <v>0</v>
      </c>
      <c r="G566" s="54"/>
      <c r="H566" s="54"/>
      <c r="I566" s="63">
        <f>SUM(I567)</f>
        <v>0</v>
      </c>
    </row>
    <row r="567" spans="1:9" ht="31.5" hidden="1">
      <c r="A567" s="77" t="s">
        <v>125</v>
      </c>
      <c r="B567" s="137" t="s">
        <v>624</v>
      </c>
      <c r="C567" s="133">
        <v>600</v>
      </c>
      <c r="D567" s="87" t="s">
        <v>117</v>
      </c>
      <c r="E567" s="87" t="s">
        <v>33</v>
      </c>
      <c r="F567" s="63"/>
      <c r="G567" s="54"/>
      <c r="H567" s="54"/>
      <c r="I567" s="63"/>
    </row>
    <row r="568" spans="1:9" ht="31.5" hidden="1">
      <c r="A568" s="77" t="s">
        <v>68</v>
      </c>
      <c r="B568" s="84" t="s">
        <v>69</v>
      </c>
      <c r="C568" s="84"/>
      <c r="D568" s="87"/>
      <c r="E568" s="87"/>
      <c r="F568" s="63">
        <f>F569</f>
        <v>0</v>
      </c>
      <c r="G568" s="54"/>
      <c r="H568" s="54"/>
      <c r="I568" s="63">
        <f>I569</f>
        <v>0</v>
      </c>
    </row>
    <row r="569" spans="1:9" ht="15.75" hidden="1">
      <c r="A569" s="77" t="s">
        <v>36</v>
      </c>
      <c r="B569" s="84" t="s">
        <v>70</v>
      </c>
      <c r="C569" s="84"/>
      <c r="D569" s="87"/>
      <c r="E569" s="87"/>
      <c r="F569" s="63">
        <f>SUM(F570:F571)</f>
        <v>0</v>
      </c>
      <c r="G569" s="54"/>
      <c r="H569" s="54"/>
      <c r="I569" s="63">
        <f>SUM(I570:I571)</f>
        <v>0</v>
      </c>
    </row>
    <row r="570" spans="1:9" ht="31.5" hidden="1">
      <c r="A570" s="77" t="s">
        <v>51</v>
      </c>
      <c r="B570" s="84" t="s">
        <v>70</v>
      </c>
      <c r="C570" s="84">
        <v>200</v>
      </c>
      <c r="D570" s="87" t="s">
        <v>30</v>
      </c>
      <c r="E570" s="87" t="s">
        <v>53</v>
      </c>
      <c r="F570" s="63"/>
      <c r="G570" s="54"/>
      <c r="H570" s="54"/>
      <c r="I570" s="63"/>
    </row>
    <row r="571" spans="1:9" ht="31.5" hidden="1">
      <c r="A571" s="77" t="s">
        <v>71</v>
      </c>
      <c r="B571" s="84" t="s">
        <v>70</v>
      </c>
      <c r="C571" s="84">
        <v>600</v>
      </c>
      <c r="D571" s="87" t="s">
        <v>30</v>
      </c>
      <c r="E571" s="87" t="s">
        <v>53</v>
      </c>
      <c r="F571" s="63"/>
      <c r="G571" s="54"/>
      <c r="H571" s="54"/>
      <c r="I571" s="63"/>
    </row>
    <row r="572" spans="1:9" ht="47.25">
      <c r="A572" s="77" t="s">
        <v>651</v>
      </c>
      <c r="B572" s="84" t="s">
        <v>78</v>
      </c>
      <c r="C572" s="84"/>
      <c r="D572" s="87"/>
      <c r="E572" s="87"/>
      <c r="F572" s="63">
        <f>F573</f>
        <v>6989.5</v>
      </c>
      <c r="G572" s="54"/>
      <c r="H572" s="54"/>
      <c r="I572" s="63">
        <f>I573</f>
        <v>6989.5</v>
      </c>
    </row>
    <row r="573" spans="1:9" ht="47.25">
      <c r="A573" s="77" t="s">
        <v>79</v>
      </c>
      <c r="B573" s="84" t="s">
        <v>80</v>
      </c>
      <c r="C573" s="84"/>
      <c r="D573" s="87"/>
      <c r="E573" s="87"/>
      <c r="F573" s="63">
        <f>F574+F577+F579+F581</f>
        <v>6989.5</v>
      </c>
      <c r="G573" s="54"/>
      <c r="H573" s="54"/>
      <c r="I573" s="63">
        <f>I574+I577+I579+I581</f>
        <v>6989.5</v>
      </c>
    </row>
    <row r="574" spans="1:9" ht="15.75">
      <c r="A574" s="77" t="s">
        <v>81</v>
      </c>
      <c r="B574" s="84" t="s">
        <v>82</v>
      </c>
      <c r="C574" s="84"/>
      <c r="D574" s="87"/>
      <c r="E574" s="87"/>
      <c r="F574" s="63">
        <f>F575+F576</f>
        <v>4253.5</v>
      </c>
      <c r="G574" s="54"/>
      <c r="H574" s="54"/>
      <c r="I574" s="63">
        <f>I575+I576</f>
        <v>4253.5</v>
      </c>
    </row>
    <row r="575" spans="1:9" ht="63">
      <c r="A575" s="77" t="s">
        <v>50</v>
      </c>
      <c r="B575" s="84" t="s">
        <v>82</v>
      </c>
      <c r="C575" s="84">
        <v>100</v>
      </c>
      <c r="D575" s="87" t="s">
        <v>30</v>
      </c>
      <c r="E575" s="87" t="s">
        <v>77</v>
      </c>
      <c r="F575" s="63">
        <v>4246.5</v>
      </c>
      <c r="G575" s="54">
        <f>SUM(Ведомственная!G566)</f>
        <v>4246.5</v>
      </c>
      <c r="H575" s="54">
        <f>SUM(Ведомственная!H566)</f>
        <v>4246.5</v>
      </c>
      <c r="I575" s="63">
        <v>4246.5</v>
      </c>
    </row>
    <row r="576" spans="1:9" ht="31.5">
      <c r="A576" s="77" t="s">
        <v>51</v>
      </c>
      <c r="B576" s="84" t="s">
        <v>82</v>
      </c>
      <c r="C576" s="84">
        <v>200</v>
      </c>
      <c r="D576" s="87" t="s">
        <v>30</v>
      </c>
      <c r="E576" s="87" t="s">
        <v>77</v>
      </c>
      <c r="F576" s="63">
        <v>7</v>
      </c>
      <c r="G576" s="54">
        <f>SUM(Ведомственная!G567)</f>
        <v>7</v>
      </c>
      <c r="H576" s="54">
        <f>SUM(Ведомственная!H567)</f>
        <v>7</v>
      </c>
      <c r="I576" s="63">
        <v>7</v>
      </c>
    </row>
    <row r="577" spans="1:9" s="31" customFormat="1" ht="15.75">
      <c r="A577" s="77" t="s">
        <v>98</v>
      </c>
      <c r="B577" s="130" t="s">
        <v>573</v>
      </c>
      <c r="C577" s="130"/>
      <c r="D577" s="87"/>
      <c r="E577" s="87"/>
      <c r="F577" s="63">
        <f>F578</f>
        <v>452.5</v>
      </c>
      <c r="G577" s="70"/>
      <c r="H577" s="70"/>
      <c r="I577" s="63">
        <f>I578</f>
        <v>452.5</v>
      </c>
    </row>
    <row r="578" spans="1:9" ht="31.5">
      <c r="A578" s="77" t="s">
        <v>51</v>
      </c>
      <c r="B578" s="130" t="s">
        <v>573</v>
      </c>
      <c r="C578" s="84">
        <v>200</v>
      </c>
      <c r="D578" s="87" t="s">
        <v>30</v>
      </c>
      <c r="E578" s="87" t="s">
        <v>77</v>
      </c>
      <c r="F578" s="63">
        <v>452.5</v>
      </c>
      <c r="G578" s="54">
        <f>SUM(Ведомственная!G569)</f>
        <v>452.5</v>
      </c>
      <c r="H578" s="54">
        <f>SUM(Ведомственная!H569)</f>
        <v>452.5</v>
      </c>
      <c r="I578" s="63">
        <v>452.5</v>
      </c>
    </row>
    <row r="579" spans="1:9" s="31" customFormat="1" ht="31.5">
      <c r="A579" s="77" t="s">
        <v>100</v>
      </c>
      <c r="B579" s="130" t="s">
        <v>574</v>
      </c>
      <c r="C579" s="84"/>
      <c r="D579" s="87"/>
      <c r="E579" s="87"/>
      <c r="F579" s="63">
        <f>F580</f>
        <v>1343.9</v>
      </c>
      <c r="G579" s="70"/>
      <c r="H579" s="70"/>
      <c r="I579" s="63">
        <f>I580</f>
        <v>1303.9</v>
      </c>
    </row>
    <row r="580" spans="1:9" ht="31.5">
      <c r="A580" s="77" t="s">
        <v>51</v>
      </c>
      <c r="B580" s="130" t="s">
        <v>574</v>
      </c>
      <c r="C580" s="84">
        <v>200</v>
      </c>
      <c r="D580" s="87" t="s">
        <v>30</v>
      </c>
      <c r="E580" s="87" t="s">
        <v>77</v>
      </c>
      <c r="F580" s="63">
        <v>1343.9</v>
      </c>
      <c r="G580" s="54">
        <f>SUM(Ведомственная!G571)</f>
        <v>1343.9</v>
      </c>
      <c r="H580" s="54">
        <f>SUM(Ведомственная!H571)</f>
        <v>1303.9</v>
      </c>
      <c r="I580" s="63">
        <v>1303.9</v>
      </c>
    </row>
    <row r="581" spans="1:9" ht="31.5">
      <c r="A581" s="77" t="s">
        <v>101</v>
      </c>
      <c r="B581" s="130" t="s">
        <v>575</v>
      </c>
      <c r="C581" s="84"/>
      <c r="D581" s="87"/>
      <c r="E581" s="87"/>
      <c r="F581" s="63">
        <f>F582+F583</f>
        <v>939.6</v>
      </c>
      <c r="G581" s="54"/>
      <c r="H581" s="54"/>
      <c r="I581" s="63">
        <f>I582+I583</f>
        <v>979.6</v>
      </c>
    </row>
    <row r="582" spans="1:9" ht="31.5">
      <c r="A582" s="77" t="s">
        <v>51</v>
      </c>
      <c r="B582" s="130" t="s">
        <v>575</v>
      </c>
      <c r="C582" s="84">
        <v>200</v>
      </c>
      <c r="D582" s="87" t="s">
        <v>30</v>
      </c>
      <c r="E582" s="87" t="s">
        <v>77</v>
      </c>
      <c r="F582" s="63">
        <v>851.5</v>
      </c>
      <c r="G582" s="54">
        <f>SUM(Ведомственная!G573)</f>
        <v>851.5</v>
      </c>
      <c r="H582" s="54">
        <f>SUM(Ведомственная!H573)</f>
        <v>853.5</v>
      </c>
      <c r="I582" s="63">
        <v>853.5</v>
      </c>
    </row>
    <row r="583" spans="1:9" ht="15.75">
      <c r="A583" s="77" t="s">
        <v>21</v>
      </c>
      <c r="B583" s="130" t="s">
        <v>575</v>
      </c>
      <c r="C583" s="84">
        <v>800</v>
      </c>
      <c r="D583" s="87" t="s">
        <v>30</v>
      </c>
      <c r="E583" s="87" t="s">
        <v>77</v>
      </c>
      <c r="F583" s="63">
        <v>88.1</v>
      </c>
      <c r="G583" s="54">
        <f>SUM(Ведомственная!G574)</f>
        <v>88.1</v>
      </c>
      <c r="H583" s="54">
        <f>SUM(Ведомственная!H574)</f>
        <v>126.1</v>
      </c>
      <c r="I583" s="63">
        <v>126.1</v>
      </c>
    </row>
    <row r="584" spans="1:9" ht="78.75">
      <c r="A584" s="55" t="s">
        <v>561</v>
      </c>
      <c r="B584" s="56" t="s">
        <v>24</v>
      </c>
      <c r="C584" s="56"/>
      <c r="D584" s="57"/>
      <c r="E584" s="57"/>
      <c r="F584" s="58">
        <f>SUM(F585)</f>
        <v>25192</v>
      </c>
      <c r="G584" s="54"/>
      <c r="H584" s="54"/>
      <c r="I584" s="58">
        <f>SUM(I585)</f>
        <v>25192</v>
      </c>
    </row>
    <row r="585" spans="1:9" ht="47.25">
      <c r="A585" s="77" t="s">
        <v>25</v>
      </c>
      <c r="B585" s="84" t="s">
        <v>26</v>
      </c>
      <c r="C585" s="84"/>
      <c r="D585" s="87"/>
      <c r="E585" s="87"/>
      <c r="F585" s="63">
        <f>SUM(F586)</f>
        <v>25192</v>
      </c>
      <c r="G585" s="54"/>
      <c r="H585" s="54"/>
      <c r="I585" s="63">
        <f>SUM(I586)</f>
        <v>25192</v>
      </c>
    </row>
    <row r="586" spans="1:9" ht="47.25">
      <c r="A586" s="77" t="s">
        <v>27</v>
      </c>
      <c r="B586" s="84" t="s">
        <v>28</v>
      </c>
      <c r="C586" s="84"/>
      <c r="D586" s="87"/>
      <c r="E586" s="87"/>
      <c r="F586" s="63">
        <f>F587</f>
        <v>25192</v>
      </c>
      <c r="G586" s="54"/>
      <c r="H586" s="54"/>
      <c r="I586" s="63">
        <f>I587</f>
        <v>25192</v>
      </c>
    </row>
    <row r="587" spans="1:9" ht="31.5">
      <c r="A587" s="77" t="s">
        <v>259</v>
      </c>
      <c r="B587" s="84" t="s">
        <v>28</v>
      </c>
      <c r="C587" s="84">
        <v>600</v>
      </c>
      <c r="D587" s="87" t="s">
        <v>30</v>
      </c>
      <c r="E587" s="87" t="s">
        <v>77</v>
      </c>
      <c r="F587" s="63">
        <v>25192</v>
      </c>
      <c r="G587" s="54">
        <f>Ведомственная!G346</f>
        <v>25192</v>
      </c>
      <c r="H587" s="54">
        <f>Ведомственная!H346</f>
        <v>25192</v>
      </c>
      <c r="I587" s="63">
        <v>25192</v>
      </c>
    </row>
    <row r="588" spans="1:9" ht="63">
      <c r="A588" s="55" t="s">
        <v>629</v>
      </c>
      <c r="B588" s="56" t="s">
        <v>72</v>
      </c>
      <c r="C588" s="56"/>
      <c r="D588" s="57"/>
      <c r="E588" s="57"/>
      <c r="F588" s="58">
        <f>F589</f>
        <v>3490.1</v>
      </c>
      <c r="G588" s="54"/>
      <c r="H588" s="54"/>
      <c r="I588" s="58">
        <f>I589</f>
        <v>3490.1</v>
      </c>
    </row>
    <row r="589" spans="1:9" ht="15.75">
      <c r="A589" s="77" t="s">
        <v>34</v>
      </c>
      <c r="B589" s="84" t="s">
        <v>73</v>
      </c>
      <c r="C589" s="84"/>
      <c r="D589" s="87"/>
      <c r="E589" s="87"/>
      <c r="F589" s="63">
        <f>SUM(F590)</f>
        <v>3490.1</v>
      </c>
      <c r="G589" s="54"/>
      <c r="H589" s="54"/>
      <c r="I589" s="63">
        <f>SUM(I590)</f>
        <v>3490.1</v>
      </c>
    </row>
    <row r="590" spans="1:9" ht="31.5">
      <c r="A590" s="77" t="s">
        <v>74</v>
      </c>
      <c r="B590" s="84" t="s">
        <v>75</v>
      </c>
      <c r="C590" s="84"/>
      <c r="D590" s="87"/>
      <c r="E590" s="87"/>
      <c r="F590" s="63">
        <f>F591</f>
        <v>3490.1</v>
      </c>
      <c r="G590" s="54"/>
      <c r="H590" s="54"/>
      <c r="I590" s="63">
        <f>I591</f>
        <v>3490.1</v>
      </c>
    </row>
    <row r="591" spans="1:9" ht="31.5">
      <c r="A591" s="77" t="s">
        <v>51</v>
      </c>
      <c r="B591" s="84" t="s">
        <v>75</v>
      </c>
      <c r="C591" s="84">
        <v>200</v>
      </c>
      <c r="D591" s="87" t="s">
        <v>30</v>
      </c>
      <c r="E591" s="87" t="s">
        <v>53</v>
      </c>
      <c r="F591" s="63">
        <v>3490.1</v>
      </c>
      <c r="G591" s="54">
        <f>Ведомственная!G515</f>
        <v>3490.1</v>
      </c>
      <c r="H591" s="54">
        <f>Ведомственная!H515</f>
        <v>3490.1</v>
      </c>
      <c r="I591" s="63">
        <v>3490.1</v>
      </c>
    </row>
    <row r="592" spans="1:9" ht="31.5">
      <c r="A592" s="55" t="s">
        <v>547</v>
      </c>
      <c r="B592" s="56" t="s">
        <v>255</v>
      </c>
      <c r="C592" s="56"/>
      <c r="D592" s="57"/>
      <c r="E592" s="57"/>
      <c r="F592" s="58">
        <f>SUM(F593+F596)</f>
        <v>1861.6999999999998</v>
      </c>
      <c r="G592" s="54"/>
      <c r="H592" s="54"/>
      <c r="I592" s="58">
        <f>SUM(I593+I596)</f>
        <v>1861.6999999999998</v>
      </c>
    </row>
    <row r="593" spans="1:9" ht="30" customHeight="1">
      <c r="A593" s="60" t="s">
        <v>696</v>
      </c>
      <c r="B593" s="84" t="s">
        <v>697</v>
      </c>
      <c r="C593" s="84"/>
      <c r="D593" s="87"/>
      <c r="E593" s="87"/>
      <c r="F593" s="63">
        <f>SUM(F594:F595)</f>
        <v>1447.3</v>
      </c>
      <c r="G593" s="54"/>
      <c r="H593" s="54"/>
      <c r="I593" s="63">
        <f>SUM(I594:I595)</f>
        <v>1447.3</v>
      </c>
    </row>
    <row r="594" spans="1:9" ht="30" customHeight="1">
      <c r="A594" s="82" t="s">
        <v>50</v>
      </c>
      <c r="B594" s="84" t="s">
        <v>697</v>
      </c>
      <c r="C594" s="92" t="s">
        <v>92</v>
      </c>
      <c r="D594" s="87" t="s">
        <v>33</v>
      </c>
      <c r="E594" s="87" t="s">
        <v>12</v>
      </c>
      <c r="F594" s="63">
        <v>1387.8</v>
      </c>
      <c r="G594" s="54">
        <f>SUM(Ведомственная!G74)</f>
        <v>1387.8</v>
      </c>
      <c r="H594" s="54">
        <f>SUM(Ведомственная!H74)</f>
        <v>1387.8</v>
      </c>
      <c r="I594" s="63">
        <v>1387.8</v>
      </c>
    </row>
    <row r="595" spans="1:9" ht="30" customHeight="1">
      <c r="A595" s="77" t="s">
        <v>51</v>
      </c>
      <c r="B595" s="84" t="s">
        <v>697</v>
      </c>
      <c r="C595" s="92" t="s">
        <v>94</v>
      </c>
      <c r="D595" s="87" t="s">
        <v>33</v>
      </c>
      <c r="E595" s="87" t="s">
        <v>12</v>
      </c>
      <c r="F595" s="63">
        <v>59.5</v>
      </c>
      <c r="G595" s="54">
        <f>SUM(Ведомственная!G75)</f>
        <v>59.5</v>
      </c>
      <c r="H595" s="54">
        <f>SUM(Ведомственная!H75)</f>
        <v>59.5</v>
      </c>
      <c r="I595" s="63">
        <v>59.5</v>
      </c>
    </row>
    <row r="596" spans="1:9" ht="30" customHeight="1">
      <c r="A596" s="77" t="s">
        <v>101</v>
      </c>
      <c r="B596" s="84" t="s">
        <v>695</v>
      </c>
      <c r="C596" s="84"/>
      <c r="D596" s="87"/>
      <c r="E596" s="87"/>
      <c r="F596" s="63">
        <f>SUM(F597:F598)</f>
        <v>414.4</v>
      </c>
      <c r="G596" s="54"/>
      <c r="H596" s="54"/>
      <c r="I596" s="63">
        <f>SUM(I597:I598)</f>
        <v>414.4</v>
      </c>
    </row>
    <row r="597" spans="1:9" ht="31.5">
      <c r="A597" s="77" t="s">
        <v>51</v>
      </c>
      <c r="B597" s="84" t="s">
        <v>695</v>
      </c>
      <c r="C597" s="84">
        <v>200</v>
      </c>
      <c r="D597" s="87" t="s">
        <v>33</v>
      </c>
      <c r="E597" s="87">
        <v>13</v>
      </c>
      <c r="F597" s="63">
        <v>264.4</v>
      </c>
      <c r="G597" s="54">
        <f>Ведомственная!G119</f>
        <v>264.4</v>
      </c>
      <c r="H597" s="54">
        <f>Ведомственная!H119</f>
        <v>264.4</v>
      </c>
      <c r="I597" s="63">
        <v>264.4</v>
      </c>
    </row>
    <row r="598" spans="1:9" ht="15.75">
      <c r="A598" s="77" t="s">
        <v>41</v>
      </c>
      <c r="B598" s="84" t="s">
        <v>695</v>
      </c>
      <c r="C598" s="84">
        <v>300</v>
      </c>
      <c r="D598" s="87" t="s">
        <v>33</v>
      </c>
      <c r="E598" s="87">
        <v>13</v>
      </c>
      <c r="F598" s="63">
        <v>150</v>
      </c>
      <c r="G598" s="54">
        <f>Ведомственная!G120</f>
        <v>150</v>
      </c>
      <c r="H598" s="54">
        <f>Ведомственная!H120</f>
        <v>150</v>
      </c>
      <c r="I598" s="63">
        <v>150</v>
      </c>
    </row>
    <row r="599" spans="1:9" ht="47.25">
      <c r="A599" s="138" t="s">
        <v>562</v>
      </c>
      <c r="B599" s="121" t="s">
        <v>210</v>
      </c>
      <c r="C599" s="56"/>
      <c r="D599" s="57"/>
      <c r="E599" s="57"/>
      <c r="F599" s="139">
        <f>SUM(F600+F602)</f>
        <v>32418.9</v>
      </c>
      <c r="G599" s="54"/>
      <c r="H599" s="54"/>
      <c r="I599" s="139">
        <f>SUM(I600+I602)</f>
        <v>32418.9</v>
      </c>
    </row>
    <row r="600" spans="1:9" ht="15.75" hidden="1">
      <c r="A600" s="60" t="s">
        <v>223</v>
      </c>
      <c r="B600" s="85" t="s">
        <v>224</v>
      </c>
      <c r="C600" s="84"/>
      <c r="D600" s="87"/>
      <c r="E600" s="87"/>
      <c r="F600" s="85">
        <f>SUM(F601)</f>
        <v>0</v>
      </c>
      <c r="G600" s="54"/>
      <c r="H600" s="54"/>
      <c r="I600" s="85">
        <f>SUM(I601)</f>
        <v>0</v>
      </c>
    </row>
    <row r="601" spans="1:9" ht="15.75" hidden="1">
      <c r="A601" s="140" t="s">
        <v>225</v>
      </c>
      <c r="B601" s="85" t="s">
        <v>224</v>
      </c>
      <c r="C601" s="84">
        <v>700</v>
      </c>
      <c r="D601" s="87" t="s">
        <v>97</v>
      </c>
      <c r="E601" s="87" t="s">
        <v>33</v>
      </c>
      <c r="F601" s="85"/>
      <c r="G601" s="54"/>
      <c r="H601" s="54"/>
      <c r="I601" s="85"/>
    </row>
    <row r="602" spans="1:9" ht="47.25">
      <c r="A602" s="60" t="s">
        <v>79</v>
      </c>
      <c r="B602" s="87" t="s">
        <v>211</v>
      </c>
      <c r="C602" s="92"/>
      <c r="D602" s="92"/>
      <c r="E602" s="92"/>
      <c r="F602" s="141">
        <f>SUM(F603+F606+F609+F611)</f>
        <v>32418.9</v>
      </c>
      <c r="G602" s="54"/>
      <c r="H602" s="54"/>
      <c r="I602" s="141">
        <f>SUM(I603+I606+I609+I611)</f>
        <v>32418.9</v>
      </c>
    </row>
    <row r="603" spans="1:9" ht="15.75">
      <c r="A603" s="60" t="s">
        <v>81</v>
      </c>
      <c r="B603" s="87" t="s">
        <v>212</v>
      </c>
      <c r="C603" s="92"/>
      <c r="D603" s="92"/>
      <c r="E603" s="92"/>
      <c r="F603" s="141">
        <f>SUM(F604:F605)</f>
        <v>25489</v>
      </c>
      <c r="G603" s="54"/>
      <c r="H603" s="54"/>
      <c r="I603" s="141">
        <f>SUM(I604:I605)</f>
        <v>25489</v>
      </c>
    </row>
    <row r="604" spans="1:9" ht="63">
      <c r="A604" s="77" t="s">
        <v>50</v>
      </c>
      <c r="B604" s="87" t="s">
        <v>212</v>
      </c>
      <c r="C604" s="92" t="s">
        <v>92</v>
      </c>
      <c r="D604" s="92" t="s">
        <v>33</v>
      </c>
      <c r="E604" s="92" t="s">
        <v>77</v>
      </c>
      <c r="F604" s="141">
        <v>25482.1</v>
      </c>
      <c r="G604" s="54">
        <f>Ведомственная!G362</f>
        <v>25482.1</v>
      </c>
      <c r="H604" s="54">
        <f>Ведомственная!H362</f>
        <v>25482.1</v>
      </c>
      <c r="I604" s="141">
        <v>25482.1</v>
      </c>
    </row>
    <row r="605" spans="1:9" s="31" customFormat="1" ht="31.5">
      <c r="A605" s="77" t="s">
        <v>51</v>
      </c>
      <c r="B605" s="87" t="s">
        <v>212</v>
      </c>
      <c r="C605" s="92" t="s">
        <v>94</v>
      </c>
      <c r="D605" s="92" t="s">
        <v>33</v>
      </c>
      <c r="E605" s="92" t="s">
        <v>77</v>
      </c>
      <c r="F605" s="141">
        <v>6.9</v>
      </c>
      <c r="G605" s="54">
        <f>Ведомственная!G363</f>
        <v>6.9</v>
      </c>
      <c r="H605" s="54">
        <f>Ведомственная!H363</f>
        <v>6.9</v>
      </c>
      <c r="I605" s="141">
        <v>6.9</v>
      </c>
    </row>
    <row r="606" spans="1:9" ht="15.75">
      <c r="A606" s="60" t="s">
        <v>98</v>
      </c>
      <c r="B606" s="85" t="s">
        <v>215</v>
      </c>
      <c r="C606" s="84"/>
      <c r="D606" s="87"/>
      <c r="E606" s="87"/>
      <c r="F606" s="141">
        <f>SUM(F607:F608)</f>
        <v>261.5</v>
      </c>
      <c r="G606" s="54"/>
      <c r="H606" s="54"/>
      <c r="I606" s="141">
        <f>SUM(I607:I608)</f>
        <v>261.5</v>
      </c>
    </row>
    <row r="607" spans="1:9" ht="31.5">
      <c r="A607" s="77" t="s">
        <v>51</v>
      </c>
      <c r="B607" s="85" t="s">
        <v>215</v>
      </c>
      <c r="C607" s="84">
        <v>200</v>
      </c>
      <c r="D607" s="87" t="s">
        <v>33</v>
      </c>
      <c r="E607" s="87" t="s">
        <v>97</v>
      </c>
      <c r="F607" s="141">
        <v>259.5</v>
      </c>
      <c r="G607" s="54">
        <f>Ведомственная!G372</f>
        <v>259.5</v>
      </c>
      <c r="H607" s="54">
        <f>Ведомственная!H372</f>
        <v>259.5</v>
      </c>
      <c r="I607" s="141">
        <v>259.5</v>
      </c>
    </row>
    <row r="608" spans="1:9" ht="15.75">
      <c r="A608" s="60" t="s">
        <v>21</v>
      </c>
      <c r="B608" s="85" t="s">
        <v>215</v>
      </c>
      <c r="C608" s="84">
        <v>800</v>
      </c>
      <c r="D608" s="87" t="s">
        <v>33</v>
      </c>
      <c r="E608" s="87" t="s">
        <v>97</v>
      </c>
      <c r="F608" s="141">
        <v>2</v>
      </c>
      <c r="G608" s="54">
        <f>Ведомственная!G373</f>
        <v>2</v>
      </c>
      <c r="H608" s="54">
        <f>Ведомственная!H373</f>
        <v>2</v>
      </c>
      <c r="I608" s="141">
        <v>2</v>
      </c>
    </row>
    <row r="609" spans="1:9" ht="31.5">
      <c r="A609" s="60" t="s">
        <v>100</v>
      </c>
      <c r="B609" s="85" t="s">
        <v>216</v>
      </c>
      <c r="C609" s="84"/>
      <c r="D609" s="87"/>
      <c r="E609" s="87"/>
      <c r="F609" s="141">
        <f>SUM(F610)</f>
        <v>244.9</v>
      </c>
      <c r="G609" s="70"/>
      <c r="H609" s="70"/>
      <c r="I609" s="141">
        <f>SUM(I610)</f>
        <v>244.9</v>
      </c>
    </row>
    <row r="610" spans="1:9" ht="31.5">
      <c r="A610" s="77" t="s">
        <v>51</v>
      </c>
      <c r="B610" s="85" t="s">
        <v>216</v>
      </c>
      <c r="C610" s="84">
        <v>200</v>
      </c>
      <c r="D610" s="87" t="s">
        <v>33</v>
      </c>
      <c r="E610" s="87" t="s">
        <v>97</v>
      </c>
      <c r="F610" s="141">
        <v>244.9</v>
      </c>
      <c r="G610" s="54">
        <f>Ведомственная!G375</f>
        <v>244.9</v>
      </c>
      <c r="H610" s="54">
        <f>Ведомственная!H375</f>
        <v>244.9</v>
      </c>
      <c r="I610" s="141">
        <v>244.9</v>
      </c>
    </row>
    <row r="611" spans="1:9" ht="31.5">
      <c r="A611" s="60" t="s">
        <v>101</v>
      </c>
      <c r="B611" s="85" t="s">
        <v>217</v>
      </c>
      <c r="C611" s="84"/>
      <c r="D611" s="87"/>
      <c r="E611" s="87"/>
      <c r="F611" s="141">
        <f>SUM(F612:F613)</f>
        <v>6423.5</v>
      </c>
      <c r="G611" s="54"/>
      <c r="H611" s="54"/>
      <c r="I611" s="141">
        <f>SUM(I612:I613)</f>
        <v>6423.5</v>
      </c>
    </row>
    <row r="612" spans="1:9" ht="31.5">
      <c r="A612" s="77" t="s">
        <v>51</v>
      </c>
      <c r="B612" s="85" t="s">
        <v>217</v>
      </c>
      <c r="C612" s="84">
        <v>200</v>
      </c>
      <c r="D612" s="87" t="s">
        <v>33</v>
      </c>
      <c r="E612" s="87" t="s">
        <v>97</v>
      </c>
      <c r="F612" s="141">
        <v>6423.5</v>
      </c>
      <c r="G612" s="54">
        <f>Ведомственная!G377</f>
        <v>6423.5</v>
      </c>
      <c r="H612" s="54">
        <f>Ведомственная!H377</f>
        <v>6423.5</v>
      </c>
      <c r="I612" s="141">
        <v>6423.5</v>
      </c>
    </row>
    <row r="613" spans="1:9" ht="15.75">
      <c r="A613" s="60" t="s">
        <v>21</v>
      </c>
      <c r="B613" s="85" t="s">
        <v>217</v>
      </c>
      <c r="C613" s="84">
        <v>800</v>
      </c>
      <c r="D613" s="87" t="s">
        <v>33</v>
      </c>
      <c r="E613" s="87" t="s">
        <v>97</v>
      </c>
      <c r="F613" s="141"/>
      <c r="G613" s="54">
        <f>Ведомственная!G378</f>
        <v>0</v>
      </c>
      <c r="H613" s="54">
        <f>Ведомственная!H378</f>
        <v>0</v>
      </c>
      <c r="I613" s="141"/>
    </row>
    <row r="614" spans="1:9" ht="31.5">
      <c r="A614" s="55" t="s">
        <v>625</v>
      </c>
      <c r="B614" s="56" t="s">
        <v>256</v>
      </c>
      <c r="C614" s="56"/>
      <c r="D614" s="57"/>
      <c r="E614" s="57"/>
      <c r="F614" s="58">
        <f>SUM(F615)</f>
        <v>135</v>
      </c>
      <c r="G614" s="54"/>
      <c r="H614" s="54"/>
      <c r="I614" s="58">
        <f>SUM(I615)</f>
        <v>135</v>
      </c>
    </row>
    <row r="615" spans="1:9" ht="31.5">
      <c r="A615" s="77" t="s">
        <v>51</v>
      </c>
      <c r="B615" s="84" t="s">
        <v>256</v>
      </c>
      <c r="C615" s="84">
        <v>200</v>
      </c>
      <c r="D615" s="87" t="s">
        <v>33</v>
      </c>
      <c r="E615" s="87" t="s">
        <v>97</v>
      </c>
      <c r="F615" s="63">
        <v>135</v>
      </c>
      <c r="G615" s="54"/>
      <c r="H615" s="54"/>
      <c r="I615" s="63">
        <v>135</v>
      </c>
    </row>
    <row r="616" spans="1:9" ht="47.25">
      <c r="A616" s="55" t="s">
        <v>643</v>
      </c>
      <c r="B616" s="56" t="s">
        <v>257</v>
      </c>
      <c r="C616" s="56"/>
      <c r="D616" s="57"/>
      <c r="E616" s="57"/>
      <c r="F616" s="58">
        <f>SUM(F617)+F619</f>
        <v>4888.8</v>
      </c>
      <c r="G616" s="54"/>
      <c r="H616" s="54"/>
      <c r="I616" s="58">
        <f>SUM(I617)+I619</f>
        <v>4888.8</v>
      </c>
    </row>
    <row r="617" spans="1:9" ht="47.25">
      <c r="A617" s="60" t="s">
        <v>425</v>
      </c>
      <c r="B617" s="84" t="s">
        <v>676</v>
      </c>
      <c r="C617" s="84"/>
      <c r="D617" s="87"/>
      <c r="E617" s="87"/>
      <c r="F617" s="63">
        <f>SUM(F618)</f>
        <v>295.6</v>
      </c>
      <c r="G617" s="54"/>
      <c r="H617" s="54"/>
      <c r="I617" s="63">
        <f>SUM(I618)</f>
        <v>295.6</v>
      </c>
    </row>
    <row r="618" spans="1:9" ht="31.5">
      <c r="A618" s="60" t="s">
        <v>259</v>
      </c>
      <c r="B618" s="84" t="s">
        <v>676</v>
      </c>
      <c r="C618" s="84">
        <v>600</v>
      </c>
      <c r="D618" s="87" t="s">
        <v>33</v>
      </c>
      <c r="E618" s="87" t="s">
        <v>97</v>
      </c>
      <c r="F618" s="63">
        <v>295.6</v>
      </c>
      <c r="G618" s="54">
        <f>Ведомственная!G125</f>
        <v>295.6</v>
      </c>
      <c r="H618" s="54">
        <f>Ведомственная!H125</f>
        <v>295.6</v>
      </c>
      <c r="I618" s="63">
        <v>295.6</v>
      </c>
    </row>
    <row r="619" spans="1:9" ht="47.25">
      <c r="A619" s="77" t="s">
        <v>25</v>
      </c>
      <c r="B619" s="84" t="s">
        <v>258</v>
      </c>
      <c r="C619" s="84"/>
      <c r="D619" s="87"/>
      <c r="E619" s="87"/>
      <c r="F619" s="63">
        <f>SUM(F620)</f>
        <v>4593.2</v>
      </c>
      <c r="G619" s="54"/>
      <c r="H619" s="54"/>
      <c r="I619" s="63">
        <f>SUM(I620)</f>
        <v>4593.2</v>
      </c>
    </row>
    <row r="620" spans="1:9" ht="31.5">
      <c r="A620" s="77" t="s">
        <v>259</v>
      </c>
      <c r="B620" s="84" t="s">
        <v>258</v>
      </c>
      <c r="C620" s="84">
        <v>600</v>
      </c>
      <c r="D620" s="87" t="s">
        <v>33</v>
      </c>
      <c r="E620" s="87" t="s">
        <v>97</v>
      </c>
      <c r="F620" s="63">
        <v>4593.2</v>
      </c>
      <c r="G620" s="54">
        <f>Ведомственная!G127</f>
        <v>4593.2</v>
      </c>
      <c r="H620" s="54">
        <f>Ведомственная!H127</f>
        <v>4593.2</v>
      </c>
      <c r="I620" s="63">
        <v>4593.2</v>
      </c>
    </row>
    <row r="621" spans="1:9" ht="31.5">
      <c r="A621" s="142" t="s">
        <v>648</v>
      </c>
      <c r="B621" s="56" t="s">
        <v>524</v>
      </c>
      <c r="C621" s="56"/>
      <c r="D621" s="57"/>
      <c r="E621" s="57"/>
      <c r="F621" s="139">
        <f>SUM(F623+F626)</f>
        <v>429</v>
      </c>
      <c r="G621" s="54"/>
      <c r="H621" s="54"/>
      <c r="I621" s="139">
        <f>SUM(I623+I626)</f>
        <v>429</v>
      </c>
    </row>
    <row r="622" spans="1:9" ht="31.5">
      <c r="A622" s="77" t="s">
        <v>51</v>
      </c>
      <c r="B622" s="84" t="s">
        <v>524</v>
      </c>
      <c r="C622" s="84"/>
      <c r="D622" s="87"/>
      <c r="E622" s="87"/>
      <c r="F622" s="141">
        <f>SUM(F623)</f>
        <v>429</v>
      </c>
      <c r="G622" s="54"/>
      <c r="H622" s="54"/>
      <c r="I622" s="141">
        <f>SUM(I623)</f>
        <v>429</v>
      </c>
    </row>
    <row r="623" spans="1:9" ht="15.75">
      <c r="A623" s="60" t="s">
        <v>34</v>
      </c>
      <c r="B623" s="85" t="s">
        <v>525</v>
      </c>
      <c r="C623" s="92"/>
      <c r="D623" s="87"/>
      <c r="E623" s="87"/>
      <c r="F623" s="141">
        <f>SUM(F624)</f>
        <v>429</v>
      </c>
      <c r="G623" s="54">
        <f>Ведомственная!G216</f>
        <v>429</v>
      </c>
      <c r="H623" s="54">
        <f>Ведомственная!H216</f>
        <v>429</v>
      </c>
      <c r="I623" s="141">
        <f>SUM(I624)</f>
        <v>429</v>
      </c>
    </row>
    <row r="624" spans="1:9" ht="31.5">
      <c r="A624" s="60" t="s">
        <v>51</v>
      </c>
      <c r="B624" s="85" t="s">
        <v>525</v>
      </c>
      <c r="C624" s="92" t="s">
        <v>94</v>
      </c>
      <c r="D624" s="87" t="s">
        <v>12</v>
      </c>
      <c r="E624" s="87" t="s">
        <v>23</v>
      </c>
      <c r="F624" s="141">
        <v>429</v>
      </c>
      <c r="G624" s="54"/>
      <c r="H624" s="54"/>
      <c r="I624" s="141">
        <v>429</v>
      </c>
    </row>
    <row r="625" spans="1:9" ht="31.5">
      <c r="A625" s="60" t="s">
        <v>68</v>
      </c>
      <c r="B625" s="85" t="s">
        <v>526</v>
      </c>
      <c r="C625" s="92"/>
      <c r="D625" s="87"/>
      <c r="E625" s="87"/>
      <c r="F625" s="141">
        <f>SUM(F626)</f>
        <v>0</v>
      </c>
      <c r="G625" s="54"/>
      <c r="H625" s="54"/>
      <c r="I625" s="141">
        <f>SUM(I626)</f>
        <v>0</v>
      </c>
    </row>
    <row r="626" spans="1:9" ht="31.5">
      <c r="A626" s="60" t="s">
        <v>649</v>
      </c>
      <c r="B626" s="85" t="s">
        <v>527</v>
      </c>
      <c r="C626" s="92"/>
      <c r="D626" s="87"/>
      <c r="E626" s="87"/>
      <c r="F626" s="141">
        <f>SUM(F627)</f>
        <v>0</v>
      </c>
      <c r="G626" s="54"/>
      <c r="H626" s="54"/>
      <c r="I626" s="141">
        <f>SUM(I627)</f>
        <v>0</v>
      </c>
    </row>
    <row r="627" spans="1:9" ht="31.5">
      <c r="A627" s="60" t="s">
        <v>259</v>
      </c>
      <c r="B627" s="85" t="s">
        <v>527</v>
      </c>
      <c r="C627" s="92" t="s">
        <v>126</v>
      </c>
      <c r="D627" s="87" t="s">
        <v>12</v>
      </c>
      <c r="E627" s="87" t="s">
        <v>23</v>
      </c>
      <c r="F627" s="141">
        <v>0</v>
      </c>
      <c r="G627" s="54">
        <f>Ведомственная!G219</f>
        <v>0</v>
      </c>
      <c r="H627" s="54">
        <f>Ведомственная!H219</f>
        <v>0</v>
      </c>
      <c r="I627" s="141">
        <v>0</v>
      </c>
    </row>
    <row r="628" spans="1:9" ht="47.25">
      <c r="A628" s="55" t="s">
        <v>569</v>
      </c>
      <c r="B628" s="56" t="s">
        <v>570</v>
      </c>
      <c r="C628" s="112"/>
      <c r="D628" s="57"/>
      <c r="E628" s="57"/>
      <c r="F628" s="139">
        <f>F629</f>
        <v>875</v>
      </c>
      <c r="G628" s="54"/>
      <c r="H628" s="54"/>
      <c r="I628" s="139">
        <f>I629</f>
        <v>300</v>
      </c>
    </row>
    <row r="629" spans="1:9" ht="31.5">
      <c r="A629" s="77" t="s">
        <v>68</v>
      </c>
      <c r="B629" s="84" t="s">
        <v>571</v>
      </c>
      <c r="C629" s="92"/>
      <c r="D629" s="87"/>
      <c r="E629" s="87"/>
      <c r="F629" s="141">
        <f>SUM(F630)</f>
        <v>875</v>
      </c>
      <c r="G629" s="54"/>
      <c r="H629" s="54"/>
      <c r="I629" s="141">
        <f>SUM(I630)</f>
        <v>300</v>
      </c>
    </row>
    <row r="630" spans="1:9" ht="15.75">
      <c r="A630" s="77" t="s">
        <v>36</v>
      </c>
      <c r="B630" s="84" t="s">
        <v>572</v>
      </c>
      <c r="C630" s="92"/>
      <c r="D630" s="87"/>
      <c r="E630" s="87"/>
      <c r="F630" s="141">
        <f>SUM(F631)</f>
        <v>875</v>
      </c>
      <c r="G630" s="54"/>
      <c r="H630" s="54"/>
      <c r="I630" s="141">
        <f>SUM(I631)</f>
        <v>300</v>
      </c>
    </row>
    <row r="631" spans="1:9" ht="31.5">
      <c r="A631" s="60" t="s">
        <v>259</v>
      </c>
      <c r="B631" s="84" t="s">
        <v>572</v>
      </c>
      <c r="C631" s="92" t="s">
        <v>126</v>
      </c>
      <c r="D631" s="87" t="s">
        <v>30</v>
      </c>
      <c r="E631" s="87" t="s">
        <v>53</v>
      </c>
      <c r="F631" s="141">
        <v>875</v>
      </c>
      <c r="G631" s="54">
        <f>Ведомственная!G519</f>
        <v>875</v>
      </c>
      <c r="H631" s="54">
        <f>Ведомственная!H519</f>
        <v>300</v>
      </c>
      <c r="I631" s="141">
        <v>300</v>
      </c>
    </row>
    <row r="632" spans="1:9" ht="15.75">
      <c r="A632" s="143" t="s">
        <v>207</v>
      </c>
      <c r="B632" s="106" t="s">
        <v>208</v>
      </c>
      <c r="C632" s="106"/>
      <c r="D632" s="106"/>
      <c r="E632" s="106"/>
      <c r="F632" s="69">
        <f>SUM(F640)+F633+F637+F660+F635+F666+F664+F662</f>
        <v>32771.6</v>
      </c>
      <c r="G632" s="54"/>
      <c r="H632" s="54"/>
      <c r="I632" s="69">
        <f>SUM(I640)+I633+I637+I660+I635+I666+I664+I662</f>
        <v>37072.69999999999</v>
      </c>
    </row>
    <row r="633" spans="1:9" ht="63">
      <c r="A633" s="77" t="s">
        <v>508</v>
      </c>
      <c r="B633" s="85" t="s">
        <v>220</v>
      </c>
      <c r="C633" s="84"/>
      <c r="D633" s="87"/>
      <c r="E633" s="87"/>
      <c r="F633" s="85">
        <f>SUM(F634)</f>
        <v>3700</v>
      </c>
      <c r="G633" s="54"/>
      <c r="H633" s="54"/>
      <c r="I633" s="85">
        <f>SUM(I634)</f>
        <v>7000</v>
      </c>
    </row>
    <row r="634" spans="1:9" ht="15.75">
      <c r="A634" s="60" t="s">
        <v>21</v>
      </c>
      <c r="B634" s="85" t="s">
        <v>220</v>
      </c>
      <c r="C634" s="84">
        <v>800</v>
      </c>
      <c r="D634" s="87">
        <v>10</v>
      </c>
      <c r="E634" s="87" t="s">
        <v>77</v>
      </c>
      <c r="F634" s="85">
        <v>3700</v>
      </c>
      <c r="G634" s="109">
        <f>Ведомственная!G386</f>
        <v>3700</v>
      </c>
      <c r="H634" s="109">
        <f>Ведомственная!H386</f>
        <v>7000</v>
      </c>
      <c r="I634" s="85">
        <v>7000</v>
      </c>
    </row>
    <row r="635" spans="1:9" ht="15.75">
      <c r="A635" s="77" t="s">
        <v>149</v>
      </c>
      <c r="B635" s="87" t="s">
        <v>214</v>
      </c>
      <c r="C635" s="84"/>
      <c r="D635" s="87"/>
      <c r="E635" s="87"/>
      <c r="F635" s="85">
        <f>SUM(F636)</f>
        <v>1000</v>
      </c>
      <c r="G635" s="109"/>
      <c r="H635" s="109"/>
      <c r="I635" s="85">
        <f>SUM(I636)</f>
        <v>1000</v>
      </c>
    </row>
    <row r="636" spans="1:9" ht="15.75">
      <c r="A636" s="77" t="s">
        <v>21</v>
      </c>
      <c r="B636" s="87" t="s">
        <v>214</v>
      </c>
      <c r="C636" s="84">
        <v>800</v>
      </c>
      <c r="D636" s="87" t="s">
        <v>33</v>
      </c>
      <c r="E636" s="87" t="s">
        <v>181</v>
      </c>
      <c r="F636" s="85">
        <v>1000</v>
      </c>
      <c r="G636" s="109">
        <f>Ведомственная!G367</f>
        <v>1000</v>
      </c>
      <c r="H636" s="109">
        <f>Ведомственная!H367</f>
        <v>1000</v>
      </c>
      <c r="I636" s="85">
        <v>1000</v>
      </c>
    </row>
    <row r="637" spans="1:9" ht="47.25">
      <c r="A637" s="107" t="s">
        <v>322</v>
      </c>
      <c r="B637" s="108" t="s">
        <v>377</v>
      </c>
      <c r="C637" s="108"/>
      <c r="D637" s="108"/>
      <c r="E637" s="108"/>
      <c r="F637" s="76">
        <f>SUM(F638)</f>
        <v>500</v>
      </c>
      <c r="G637" s="109"/>
      <c r="H637" s="109"/>
      <c r="I637" s="76">
        <f>SUM(I638)</f>
        <v>500</v>
      </c>
    </row>
    <row r="638" spans="1:9" ht="31.5">
      <c r="A638" s="107" t="s">
        <v>376</v>
      </c>
      <c r="B638" s="108" t="s">
        <v>378</v>
      </c>
      <c r="C638" s="108"/>
      <c r="D638" s="108"/>
      <c r="E638" s="108"/>
      <c r="F638" s="76">
        <f>SUM(F639)</f>
        <v>500</v>
      </c>
      <c r="G638" s="109"/>
      <c r="H638" s="109"/>
      <c r="I638" s="76">
        <f>SUM(I639)</f>
        <v>500</v>
      </c>
    </row>
    <row r="639" spans="1:9" ht="31.5">
      <c r="A639" s="107" t="s">
        <v>51</v>
      </c>
      <c r="B639" s="108" t="s">
        <v>378</v>
      </c>
      <c r="C639" s="108" t="s">
        <v>94</v>
      </c>
      <c r="D639" s="108" t="s">
        <v>53</v>
      </c>
      <c r="E639" s="108" t="s">
        <v>184</v>
      </c>
      <c r="F639" s="76">
        <v>500</v>
      </c>
      <c r="G639" s="109">
        <f>Ведомственная!G158</f>
        <v>500</v>
      </c>
      <c r="H639" s="109">
        <f>Ведомственная!H158</f>
        <v>500</v>
      </c>
      <c r="I639" s="76">
        <v>500</v>
      </c>
    </row>
    <row r="640" spans="1:9" ht="47.25">
      <c r="A640" s="140" t="s">
        <v>79</v>
      </c>
      <c r="B640" s="108" t="s">
        <v>107</v>
      </c>
      <c r="C640" s="62"/>
      <c r="D640" s="62"/>
      <c r="E640" s="62"/>
      <c r="F640" s="76">
        <f>SUM(F641+F644+F647+F649+F652+F654+F656)</f>
        <v>27300.399999999998</v>
      </c>
      <c r="G640" s="109"/>
      <c r="H640" s="109"/>
      <c r="I640" s="76">
        <f>SUM(I641+I644+I647+I649+I652+I654+I656)</f>
        <v>28300.399999999998</v>
      </c>
    </row>
    <row r="641" spans="1:9" s="31" customFormat="1" ht="15.75">
      <c r="A641" s="140" t="s">
        <v>81</v>
      </c>
      <c r="B641" s="108" t="s">
        <v>108</v>
      </c>
      <c r="C641" s="62"/>
      <c r="D641" s="62"/>
      <c r="E641" s="62"/>
      <c r="F641" s="76">
        <f>SUM(F642+F643)</f>
        <v>15476.2</v>
      </c>
      <c r="G641" s="109"/>
      <c r="H641" s="109"/>
      <c r="I641" s="76">
        <f>SUM(I642+I643)</f>
        <v>15476.2</v>
      </c>
    </row>
    <row r="642" spans="1:9" ht="63">
      <c r="A642" s="77" t="s">
        <v>50</v>
      </c>
      <c r="B642" s="108" t="s">
        <v>108</v>
      </c>
      <c r="C642" s="108" t="s">
        <v>92</v>
      </c>
      <c r="D642" s="108" t="s">
        <v>33</v>
      </c>
      <c r="E642" s="108" t="s">
        <v>53</v>
      </c>
      <c r="F642" s="76">
        <v>15466.2</v>
      </c>
      <c r="G642" s="109">
        <f>Ведомственная!G17</f>
        <v>15466.2</v>
      </c>
      <c r="H642" s="109">
        <f>Ведомственная!H17</f>
        <v>15466.2</v>
      </c>
      <c r="I642" s="76">
        <v>15466.2</v>
      </c>
    </row>
    <row r="643" spans="1:9" ht="15.75">
      <c r="A643" s="140" t="s">
        <v>93</v>
      </c>
      <c r="B643" s="108" t="s">
        <v>108</v>
      </c>
      <c r="C643" s="108" t="s">
        <v>94</v>
      </c>
      <c r="D643" s="108" t="s">
        <v>33</v>
      </c>
      <c r="E643" s="108" t="s">
        <v>53</v>
      </c>
      <c r="F643" s="63">
        <v>10</v>
      </c>
      <c r="G643" s="109">
        <f>Ведомственная!G18</f>
        <v>10</v>
      </c>
      <c r="H643" s="109">
        <f>Ведомственная!H18</f>
        <v>10</v>
      </c>
      <c r="I643" s="63">
        <v>10</v>
      </c>
    </row>
    <row r="644" spans="1:9" ht="31.5">
      <c r="A644" s="140" t="s">
        <v>209</v>
      </c>
      <c r="B644" s="108" t="s">
        <v>113</v>
      </c>
      <c r="C644" s="62"/>
      <c r="D644" s="62"/>
      <c r="E644" s="62"/>
      <c r="F644" s="76">
        <f>SUM(F645:F646)</f>
        <v>4825.2</v>
      </c>
      <c r="G644" s="109"/>
      <c r="H644" s="109"/>
      <c r="I644" s="76">
        <f>SUM(I645:I646)</f>
        <v>4825.2</v>
      </c>
    </row>
    <row r="645" spans="1:9" ht="63">
      <c r="A645" s="77" t="s">
        <v>50</v>
      </c>
      <c r="B645" s="108" t="s">
        <v>113</v>
      </c>
      <c r="C645" s="108" t="s">
        <v>92</v>
      </c>
      <c r="D645" s="108" t="s">
        <v>33</v>
      </c>
      <c r="E645" s="108" t="s">
        <v>77</v>
      </c>
      <c r="F645" s="76">
        <v>4819.9</v>
      </c>
      <c r="G645" s="144">
        <f>Ведомственная!G39</f>
        <v>4819.9</v>
      </c>
      <c r="H645" s="144">
        <f>Ведомственная!H39</f>
        <v>4819.9</v>
      </c>
      <c r="I645" s="76">
        <v>4819.9</v>
      </c>
    </row>
    <row r="646" spans="1:9" ht="31.5">
      <c r="A646" s="77" t="s">
        <v>51</v>
      </c>
      <c r="B646" s="108" t="s">
        <v>113</v>
      </c>
      <c r="C646" s="108" t="s">
        <v>94</v>
      </c>
      <c r="D646" s="108" t="s">
        <v>33</v>
      </c>
      <c r="E646" s="108" t="s">
        <v>77</v>
      </c>
      <c r="F646" s="63">
        <v>5.3</v>
      </c>
      <c r="G646" s="144">
        <f>Ведомственная!G40</f>
        <v>5.3</v>
      </c>
      <c r="H646" s="144">
        <f>Ведомственная!H40</f>
        <v>5.3</v>
      </c>
      <c r="I646" s="63">
        <v>5.3</v>
      </c>
    </row>
    <row r="647" spans="1:9" ht="15.75">
      <c r="A647" s="140" t="s">
        <v>95</v>
      </c>
      <c r="B647" s="108" t="s">
        <v>109</v>
      </c>
      <c r="C647" s="108"/>
      <c r="D647" s="108"/>
      <c r="E647" s="108"/>
      <c r="F647" s="76">
        <f>SUM(F648)</f>
        <v>1682.4</v>
      </c>
      <c r="G647" s="145"/>
      <c r="H647" s="145"/>
      <c r="I647" s="76">
        <f>SUM(I648)</f>
        <v>1682.4</v>
      </c>
    </row>
    <row r="648" spans="1:9" ht="63">
      <c r="A648" s="77" t="s">
        <v>50</v>
      </c>
      <c r="B648" s="108" t="s">
        <v>109</v>
      </c>
      <c r="C648" s="108" t="s">
        <v>92</v>
      </c>
      <c r="D648" s="108" t="s">
        <v>33</v>
      </c>
      <c r="E648" s="108" t="s">
        <v>53</v>
      </c>
      <c r="F648" s="76">
        <v>1682.4</v>
      </c>
      <c r="G648" s="109">
        <f>Ведомственная!G20</f>
        <v>1682.4</v>
      </c>
      <c r="H648" s="109">
        <f>Ведомственная!H20</f>
        <v>1682.4</v>
      </c>
      <c r="I648" s="76">
        <v>1682.4</v>
      </c>
    </row>
    <row r="649" spans="1:9" ht="15.75">
      <c r="A649" s="140" t="s">
        <v>98</v>
      </c>
      <c r="B649" s="108" t="s">
        <v>110</v>
      </c>
      <c r="C649" s="108"/>
      <c r="D649" s="108"/>
      <c r="E649" s="108"/>
      <c r="F649" s="63">
        <f>SUM(F650:F651)</f>
        <v>922.1</v>
      </c>
      <c r="G649" s="109"/>
      <c r="H649" s="109"/>
      <c r="I649" s="63">
        <f>SUM(I650:I651)</f>
        <v>922.1</v>
      </c>
    </row>
    <row r="650" spans="1:9" ht="31.5">
      <c r="A650" s="77" t="s">
        <v>51</v>
      </c>
      <c r="B650" s="108" t="s">
        <v>110</v>
      </c>
      <c r="C650" s="108" t="s">
        <v>94</v>
      </c>
      <c r="D650" s="108" t="s">
        <v>33</v>
      </c>
      <c r="E650" s="108" t="s">
        <v>97</v>
      </c>
      <c r="F650" s="63">
        <v>895.1</v>
      </c>
      <c r="G650" s="109">
        <f>Ведомственная!G25+Ведомственная!G47</f>
        <v>895.1</v>
      </c>
      <c r="H650" s="109">
        <f>Ведомственная!H25+Ведомственная!H47</f>
        <v>895.1</v>
      </c>
      <c r="I650" s="63">
        <v>895.1</v>
      </c>
    </row>
    <row r="651" spans="1:9" ht="15.75">
      <c r="A651" s="140" t="s">
        <v>21</v>
      </c>
      <c r="B651" s="108" t="s">
        <v>110</v>
      </c>
      <c r="C651" s="108" t="s">
        <v>99</v>
      </c>
      <c r="D651" s="108" t="s">
        <v>33</v>
      </c>
      <c r="E651" s="108" t="s">
        <v>97</v>
      </c>
      <c r="F651" s="63">
        <v>27</v>
      </c>
      <c r="G651" s="109">
        <f>Ведомственная!G26+Ведомственная!G48</f>
        <v>27</v>
      </c>
      <c r="H651" s="109">
        <f>Ведомственная!H26+Ведомственная!H48</f>
        <v>27</v>
      </c>
      <c r="I651" s="63">
        <v>27</v>
      </c>
    </row>
    <row r="652" spans="1:9" ht="31.5">
      <c r="A652" s="140" t="s">
        <v>100</v>
      </c>
      <c r="B652" s="108" t="s">
        <v>111</v>
      </c>
      <c r="C652" s="108"/>
      <c r="D652" s="108"/>
      <c r="E652" s="108"/>
      <c r="F652" s="63">
        <f>SUM(F653)</f>
        <v>750.6</v>
      </c>
      <c r="G652" s="109"/>
      <c r="H652" s="109"/>
      <c r="I652" s="63">
        <f>SUM(I653)</f>
        <v>750.6</v>
      </c>
    </row>
    <row r="653" spans="1:9" ht="31.5">
      <c r="A653" s="77" t="s">
        <v>51</v>
      </c>
      <c r="B653" s="108" t="s">
        <v>111</v>
      </c>
      <c r="C653" s="108" t="s">
        <v>94</v>
      </c>
      <c r="D653" s="108" t="s">
        <v>33</v>
      </c>
      <c r="E653" s="108" t="s">
        <v>97</v>
      </c>
      <c r="F653" s="63">
        <v>750.6</v>
      </c>
      <c r="G653" s="109">
        <f>Ведомственная!G28+Ведомственная!G50</f>
        <v>750.6</v>
      </c>
      <c r="H653" s="109">
        <f>Ведомственная!H28+Ведомственная!H50</f>
        <v>750.6</v>
      </c>
      <c r="I653" s="63">
        <v>750.6</v>
      </c>
    </row>
    <row r="654" spans="1:9" ht="31.5">
      <c r="A654" s="140" t="s">
        <v>106</v>
      </c>
      <c r="B654" s="108" t="s">
        <v>114</v>
      </c>
      <c r="C654" s="64"/>
      <c r="D654" s="64"/>
      <c r="E654" s="64"/>
      <c r="F654" s="76">
        <f>SUM(F655)</f>
        <v>2097.6</v>
      </c>
      <c r="G654" s="109"/>
      <c r="H654" s="109"/>
      <c r="I654" s="76">
        <f>SUM(I655)</f>
        <v>2097.6</v>
      </c>
    </row>
    <row r="655" spans="1:9" ht="63">
      <c r="A655" s="77" t="s">
        <v>50</v>
      </c>
      <c r="B655" s="108" t="s">
        <v>114</v>
      </c>
      <c r="C655" s="108" t="s">
        <v>92</v>
      </c>
      <c r="D655" s="108" t="s">
        <v>33</v>
      </c>
      <c r="E655" s="108" t="s">
        <v>77</v>
      </c>
      <c r="F655" s="76">
        <v>2097.6</v>
      </c>
      <c r="G655" s="109">
        <f>Ведомственная!G42</f>
        <v>2097.6</v>
      </c>
      <c r="H655" s="109">
        <f>Ведомственная!H42</f>
        <v>2097.6</v>
      </c>
      <c r="I655" s="76">
        <v>2097.6</v>
      </c>
    </row>
    <row r="656" spans="1:9" ht="31.5">
      <c r="A656" s="146" t="s">
        <v>101</v>
      </c>
      <c r="B656" s="108" t="s">
        <v>112</v>
      </c>
      <c r="C656" s="64"/>
      <c r="D656" s="64"/>
      <c r="E656" s="64"/>
      <c r="F656" s="76">
        <f>SUM(F657:F659)</f>
        <v>1546.3000000000002</v>
      </c>
      <c r="G656" s="109"/>
      <c r="H656" s="109"/>
      <c r="I656" s="76">
        <f>SUM(I657:I659)</f>
        <v>2546.3</v>
      </c>
    </row>
    <row r="657" spans="1:9" ht="31.5">
      <c r="A657" s="77" t="s">
        <v>51</v>
      </c>
      <c r="B657" s="108" t="s">
        <v>112</v>
      </c>
      <c r="C657" s="64" t="s">
        <v>94</v>
      </c>
      <c r="D657" s="108" t="s">
        <v>33</v>
      </c>
      <c r="E657" s="108" t="s">
        <v>97</v>
      </c>
      <c r="F657" s="76">
        <v>808.4</v>
      </c>
      <c r="G657" s="109">
        <f>Ведомственная!G30+Ведомственная!G52</f>
        <v>808.4</v>
      </c>
      <c r="H657" s="109">
        <f>Ведомственная!H30+Ведомственная!H52</f>
        <v>1808.4</v>
      </c>
      <c r="I657" s="76">
        <v>1808.4</v>
      </c>
    </row>
    <row r="658" spans="1:9" ht="15.75">
      <c r="A658" s="140" t="s">
        <v>41</v>
      </c>
      <c r="B658" s="108" t="s">
        <v>112</v>
      </c>
      <c r="C658" s="64" t="s">
        <v>102</v>
      </c>
      <c r="D658" s="108" t="s">
        <v>33</v>
      </c>
      <c r="E658" s="108" t="s">
        <v>97</v>
      </c>
      <c r="F658" s="76">
        <v>661</v>
      </c>
      <c r="G658" s="109">
        <f>Ведомственная!G31</f>
        <v>661</v>
      </c>
      <c r="H658" s="109">
        <f>Ведомственная!H31</f>
        <v>661</v>
      </c>
      <c r="I658" s="76">
        <v>661</v>
      </c>
    </row>
    <row r="659" spans="1:9" ht="15.75">
      <c r="A659" s="140" t="s">
        <v>21</v>
      </c>
      <c r="B659" s="108" t="s">
        <v>112</v>
      </c>
      <c r="C659" s="64" t="s">
        <v>99</v>
      </c>
      <c r="D659" s="108" t="s">
        <v>33</v>
      </c>
      <c r="E659" s="108" t="s">
        <v>97</v>
      </c>
      <c r="F659" s="76">
        <v>76.9</v>
      </c>
      <c r="G659" s="109">
        <f>Ведомственная!G32+Ведомственная!G53</f>
        <v>76.9</v>
      </c>
      <c r="H659" s="109">
        <f>Ведомственная!H32+Ведомственная!H53</f>
        <v>76.9</v>
      </c>
      <c r="I659" s="76">
        <v>76.9</v>
      </c>
    </row>
    <row r="660" spans="1:9" ht="47.25" hidden="1">
      <c r="A660" s="77" t="s">
        <v>626</v>
      </c>
      <c r="B660" s="84" t="s">
        <v>627</v>
      </c>
      <c r="C660" s="64"/>
      <c r="D660" s="108"/>
      <c r="E660" s="108"/>
      <c r="F660" s="76">
        <f>SUM(F661)</f>
        <v>0</v>
      </c>
      <c r="G660" s="109"/>
      <c r="H660" s="109"/>
      <c r="I660" s="76">
        <f>SUM(I661)</f>
        <v>0</v>
      </c>
    </row>
    <row r="661" spans="1:9" ht="31.5" hidden="1">
      <c r="A661" s="60" t="s">
        <v>259</v>
      </c>
      <c r="B661" s="84" t="s">
        <v>627</v>
      </c>
      <c r="C661" s="64" t="s">
        <v>126</v>
      </c>
      <c r="D661" s="108" t="s">
        <v>12</v>
      </c>
      <c r="E661" s="108" t="s">
        <v>23</v>
      </c>
      <c r="F661" s="76"/>
      <c r="G661" s="109"/>
      <c r="H661" s="109"/>
      <c r="I661" s="76"/>
    </row>
    <row r="662" spans="1:9" ht="47.25">
      <c r="A662" s="77" t="s">
        <v>237</v>
      </c>
      <c r="B662" s="87" t="s">
        <v>675</v>
      </c>
      <c r="C662" s="87" t="s">
        <v>94</v>
      </c>
      <c r="D662" s="87" t="s">
        <v>33</v>
      </c>
      <c r="E662" s="87" t="s">
        <v>180</v>
      </c>
      <c r="F662" s="63">
        <f>SUM(F663)</f>
        <v>24</v>
      </c>
      <c r="G662" s="109"/>
      <c r="H662" s="109"/>
      <c r="I662" s="63">
        <f>SUM(I663)</f>
        <v>25.1</v>
      </c>
    </row>
    <row r="663" spans="1:9" ht="15.75" hidden="1">
      <c r="A663" s="77" t="s">
        <v>93</v>
      </c>
      <c r="B663" s="87" t="s">
        <v>238</v>
      </c>
      <c r="C663" s="87" t="s">
        <v>94</v>
      </c>
      <c r="D663" s="87" t="s">
        <v>33</v>
      </c>
      <c r="E663" s="87" t="s">
        <v>180</v>
      </c>
      <c r="F663" s="63">
        <v>24</v>
      </c>
      <c r="G663" s="109">
        <f>Ведомственная!G85</f>
        <v>24</v>
      </c>
      <c r="H663" s="109">
        <f>Ведомственная!H85</f>
        <v>25.1</v>
      </c>
      <c r="I663" s="63">
        <v>25.1</v>
      </c>
    </row>
    <row r="664" spans="1:9" ht="236.25">
      <c r="A664" s="60" t="s">
        <v>673</v>
      </c>
      <c r="B664" s="92" t="s">
        <v>672</v>
      </c>
      <c r="C664" s="84"/>
      <c r="D664" s="87"/>
      <c r="E664" s="87"/>
      <c r="F664" s="63">
        <f>SUM(F665)</f>
        <v>99.2</v>
      </c>
      <c r="G664" s="109"/>
      <c r="H664" s="109"/>
      <c r="I664" s="63">
        <f>SUM(I665)</f>
        <v>99.2</v>
      </c>
    </row>
    <row r="665" spans="1:9" ht="63">
      <c r="A665" s="77" t="s">
        <v>50</v>
      </c>
      <c r="B665" s="92" t="s">
        <v>672</v>
      </c>
      <c r="C665" s="87" t="s">
        <v>92</v>
      </c>
      <c r="D665" s="87" t="s">
        <v>33</v>
      </c>
      <c r="E665" s="87" t="s">
        <v>12</v>
      </c>
      <c r="F665" s="63">
        <v>99.2</v>
      </c>
      <c r="G665" s="109">
        <f>SUM(Ведомственная!G78)</f>
        <v>99.2</v>
      </c>
      <c r="H665" s="109">
        <f>SUM(Ведомственная!H78)</f>
        <v>99.2</v>
      </c>
      <c r="I665" s="63">
        <v>99.2</v>
      </c>
    </row>
    <row r="666" spans="1:9" ht="47.25">
      <c r="A666" s="77" t="s">
        <v>423</v>
      </c>
      <c r="B666" s="87" t="s">
        <v>674</v>
      </c>
      <c r="C666" s="64"/>
      <c r="D666" s="64"/>
      <c r="E666" s="64"/>
      <c r="F666" s="76">
        <f>SUM(F667)</f>
        <v>148</v>
      </c>
      <c r="G666" s="54"/>
      <c r="H666" s="54"/>
      <c r="I666" s="76">
        <f>SUM(I667)</f>
        <v>148</v>
      </c>
    </row>
    <row r="667" spans="1:9" ht="63">
      <c r="A667" s="77" t="s">
        <v>50</v>
      </c>
      <c r="B667" s="87" t="s">
        <v>674</v>
      </c>
      <c r="C667" s="87" t="s">
        <v>92</v>
      </c>
      <c r="D667" s="87" t="s">
        <v>180</v>
      </c>
      <c r="E667" s="87" t="s">
        <v>180</v>
      </c>
      <c r="F667" s="63">
        <v>148</v>
      </c>
      <c r="G667" s="54">
        <f>SUM(Ведомственная!G296)</f>
        <v>148</v>
      </c>
      <c r="H667" s="54">
        <f>SUM(Ведомственная!H296)</f>
        <v>148</v>
      </c>
      <c r="I667" s="76">
        <v>148</v>
      </c>
    </row>
    <row r="668" spans="1:9" ht="15.75">
      <c r="A668" s="104" t="s">
        <v>478</v>
      </c>
      <c r="B668" s="106"/>
      <c r="C668" s="72"/>
      <c r="D668" s="72"/>
      <c r="E668" s="72"/>
      <c r="F668" s="69">
        <f>F11+F14+F17+F21+F35+F53+F144+F148+F161+F166+F172+F181+F185+F187+F204+F215+F219+F225+F238+F242+F261+F271+F283+F294+F313+F325+F328+F332+F390+F488+F526+F599+F614+F616+F621+F628+F632+F584+F588+F592</f>
        <v>4437098.399999999</v>
      </c>
      <c r="G668" s="88">
        <f>F668-Ведомственная!G871</f>
        <v>0</v>
      </c>
      <c r="H668" s="88">
        <f>I668-Ведомственная!H871</f>
        <v>0</v>
      </c>
      <c r="I668" s="69">
        <f>I11+I14+I17+I21+I35+I53+I144+I148+I161+I166+I172+I181+I185+I187+I204+I215+I219+I225+I238+I242+I261+I271+I283+I294+I313+I325+I328+I332+I390+I488+I526+I599+I614+I616+I621+I628+I632+I584+I588+I592</f>
        <v>4319478.899999999</v>
      </c>
    </row>
    <row r="669" spans="1:9" ht="15.75">
      <c r="A669" s="134" t="s">
        <v>518</v>
      </c>
      <c r="B669" s="39"/>
      <c r="C669" s="39"/>
      <c r="D669" s="39"/>
      <c r="E669" s="39"/>
      <c r="F669" s="63">
        <v>51510</v>
      </c>
      <c r="G669" s="54"/>
      <c r="H669" s="54"/>
      <c r="I669" s="63">
        <v>92962.3</v>
      </c>
    </row>
    <row r="670" spans="1:9" ht="15.75">
      <c r="A670" s="104" t="s">
        <v>479</v>
      </c>
      <c r="B670" s="39"/>
      <c r="C670" s="39"/>
      <c r="D670" s="39"/>
      <c r="E670" s="39"/>
      <c r="F670" s="147">
        <f>SUM(F668:F669)</f>
        <v>4488608.399999999</v>
      </c>
      <c r="G670" s="54"/>
      <c r="H670" s="54"/>
      <c r="I670" s="147">
        <f>SUM(I668:I669)</f>
        <v>4412441.199999999</v>
      </c>
    </row>
    <row r="671" ht="24" customHeight="1" hidden="1"/>
    <row r="672" spans="6:9" ht="24" customHeight="1" hidden="1">
      <c r="F672" s="148">
        <v>4488623.5</v>
      </c>
      <c r="I672" s="49">
        <v>4406624.9</v>
      </c>
    </row>
    <row r="673" ht="15.75" hidden="1"/>
    <row r="674" ht="15.75" hidden="1"/>
    <row r="675" spans="6:9" ht="15.75" hidden="1">
      <c r="F675" s="149">
        <f>SUM(F672-F670)</f>
        <v>15.100000000558794</v>
      </c>
      <c r="I675" s="149">
        <f>SUM(I672-I670)</f>
        <v>-5816.299999998882</v>
      </c>
    </row>
    <row r="676" ht="15.75" hidden="1"/>
    <row r="677" ht="15.75" hidden="1"/>
  </sheetData>
  <sheetProtection/>
  <mergeCells count="1">
    <mergeCell ref="A8:I8"/>
  </mergeCells>
  <printOptions/>
  <pageMargins left="0.9055118110236221" right="0.3937007874015748" top="0.1968503937007874" bottom="0" header="0" footer="0"/>
  <pageSetup fitToHeight="27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5.57421875" style="22" customWidth="1"/>
    <col min="2" max="2" width="10.421875" style="23" customWidth="1"/>
    <col min="3" max="3" width="11.00390625" style="23" customWidth="1"/>
    <col min="4" max="4" width="17.8515625" style="23" customWidth="1"/>
    <col min="5" max="5" width="17.00390625" style="23" customWidth="1"/>
    <col min="6" max="16384" width="9.140625" style="23" customWidth="1"/>
  </cols>
  <sheetData>
    <row r="1" ht="15.75">
      <c r="D1" s="24" t="s">
        <v>801</v>
      </c>
    </row>
    <row r="2" ht="15.75">
      <c r="D2" s="25" t="s">
        <v>798</v>
      </c>
    </row>
    <row r="3" ht="15.75">
      <c r="D3" s="25" t="s">
        <v>0</v>
      </c>
    </row>
    <row r="4" ht="15.75">
      <c r="D4" s="25" t="s">
        <v>1</v>
      </c>
    </row>
    <row r="5" ht="15.75">
      <c r="D5" s="25" t="s">
        <v>799</v>
      </c>
    </row>
    <row r="6" spans="1:5" ht="51.75" customHeight="1">
      <c r="A6" s="189" t="s">
        <v>661</v>
      </c>
      <c r="B6" s="191"/>
      <c r="C6" s="191"/>
      <c r="D6" s="191"/>
      <c r="E6" s="192"/>
    </row>
    <row r="7" ht="15.75">
      <c r="E7" s="26" t="s">
        <v>636</v>
      </c>
    </row>
    <row r="8" spans="1:5" ht="31.5">
      <c r="A8" s="27" t="s">
        <v>170</v>
      </c>
      <c r="B8" s="27" t="s">
        <v>174</v>
      </c>
      <c r="C8" s="27" t="s">
        <v>175</v>
      </c>
      <c r="D8" s="27" t="s">
        <v>638</v>
      </c>
      <c r="E8" s="27" t="s">
        <v>639</v>
      </c>
    </row>
    <row r="9" spans="1:5" s="31" customFormat="1" ht="15.75">
      <c r="A9" s="28" t="s">
        <v>89</v>
      </c>
      <c r="B9" s="29" t="s">
        <v>33</v>
      </c>
      <c r="C9" s="29" t="s">
        <v>31</v>
      </c>
      <c r="D9" s="30">
        <f>SUM(D10:D16)</f>
        <v>224258.09999999998</v>
      </c>
      <c r="E9" s="30">
        <f>SUM(E10:E16)</f>
        <v>220259.19999999998</v>
      </c>
    </row>
    <row r="10" spans="1:5" ht="47.25">
      <c r="A10" s="32" t="s">
        <v>176</v>
      </c>
      <c r="B10" s="33" t="s">
        <v>33</v>
      </c>
      <c r="C10" s="33" t="s">
        <v>43</v>
      </c>
      <c r="D10" s="34">
        <f>SUM(Ведомственная!G60)</f>
        <v>1992.8</v>
      </c>
      <c r="E10" s="34">
        <f>SUM(Ведомственная!H60)</f>
        <v>1992.8</v>
      </c>
    </row>
    <row r="11" spans="1:5" ht="63">
      <c r="A11" s="32" t="s">
        <v>177</v>
      </c>
      <c r="B11" s="33" t="s">
        <v>33</v>
      </c>
      <c r="C11" s="33" t="s">
        <v>53</v>
      </c>
      <c r="D11" s="34">
        <f>SUM(Ведомственная!G13)</f>
        <v>17158.600000000002</v>
      </c>
      <c r="E11" s="34">
        <f>SUM(Ведомственная!H13)</f>
        <v>17158.600000000002</v>
      </c>
    </row>
    <row r="12" spans="1:5" ht="63">
      <c r="A12" s="32" t="s">
        <v>178</v>
      </c>
      <c r="B12" s="33" t="s">
        <v>33</v>
      </c>
      <c r="C12" s="33" t="s">
        <v>12</v>
      </c>
      <c r="D12" s="34">
        <f>Ведомственная!G61</f>
        <v>116875.9</v>
      </c>
      <c r="E12" s="34">
        <f>SUM(Ведомственная!H61)</f>
        <v>116875.9</v>
      </c>
    </row>
    <row r="13" spans="1:5" ht="0.75" customHeight="1" hidden="1">
      <c r="A13" s="32" t="s">
        <v>179</v>
      </c>
      <c r="B13" s="33" t="s">
        <v>33</v>
      </c>
      <c r="C13" s="33" t="s">
        <v>180</v>
      </c>
      <c r="D13" s="34">
        <f>SUM(Ведомственная!G83)</f>
        <v>24</v>
      </c>
      <c r="E13" s="34">
        <f>SUM(Ведомственная!H83)</f>
        <v>25.1</v>
      </c>
    </row>
    <row r="14" spans="1:5" ht="47.25">
      <c r="A14" s="32" t="s">
        <v>105</v>
      </c>
      <c r="B14" s="33" t="s">
        <v>33</v>
      </c>
      <c r="C14" s="33" t="s">
        <v>77</v>
      </c>
      <c r="D14" s="34">
        <f>Ведомственная!G35+Ведомственная!G358</f>
        <v>32411.8</v>
      </c>
      <c r="E14" s="34">
        <f>SUM(Ведомственная!H35+Ведомственная!H358)</f>
        <v>32411.8</v>
      </c>
    </row>
    <row r="15" spans="1:5" ht="15.75">
      <c r="A15" s="32" t="s">
        <v>148</v>
      </c>
      <c r="B15" s="33" t="s">
        <v>33</v>
      </c>
      <c r="C15" s="33" t="s">
        <v>181</v>
      </c>
      <c r="D15" s="34">
        <f>SUM(Ведомственная!G364)</f>
        <v>1000</v>
      </c>
      <c r="E15" s="34">
        <f>SUM(Ведомственная!H364)</f>
        <v>1000</v>
      </c>
    </row>
    <row r="16" spans="1:5" ht="15.75">
      <c r="A16" s="32" t="s">
        <v>96</v>
      </c>
      <c r="B16" s="33" t="s">
        <v>33</v>
      </c>
      <c r="C16" s="33" t="s">
        <v>97</v>
      </c>
      <c r="D16" s="34">
        <f>Ведомственная!G21+Ведомственная!G43+Ведомственная!G87+Ведомственная!G368</f>
        <v>54795</v>
      </c>
      <c r="E16" s="34">
        <f>SUM(Ведомственная!H21+Ведомственная!H43+Ведомственная!H87+Ведомственная!H368)</f>
        <v>50795</v>
      </c>
    </row>
    <row r="17" spans="1:5" s="31" customFormat="1" ht="31.5">
      <c r="A17" s="28" t="s">
        <v>260</v>
      </c>
      <c r="B17" s="29" t="s">
        <v>53</v>
      </c>
      <c r="C17" s="29" t="s">
        <v>31</v>
      </c>
      <c r="D17" s="30">
        <f>SUM(D18:D19)</f>
        <v>26802.2</v>
      </c>
      <c r="E17" s="30">
        <f>SUM(E18:E19)</f>
        <v>27092.5</v>
      </c>
    </row>
    <row r="18" spans="1:5" ht="15.75">
      <c r="A18" s="32" t="s">
        <v>182</v>
      </c>
      <c r="B18" s="33" t="s">
        <v>53</v>
      </c>
      <c r="C18" s="33" t="s">
        <v>12</v>
      </c>
      <c r="D18" s="34">
        <f>Ведомственная!G129</f>
        <v>4916.8</v>
      </c>
      <c r="E18" s="34">
        <f>SUM(Ведомственная!H129)</f>
        <v>5207.099999999999</v>
      </c>
    </row>
    <row r="19" spans="1:5" ht="47.25">
      <c r="A19" s="32" t="s">
        <v>183</v>
      </c>
      <c r="B19" s="33" t="s">
        <v>53</v>
      </c>
      <c r="C19" s="33" t="s">
        <v>184</v>
      </c>
      <c r="D19" s="34">
        <f>Ведомственная!G135</f>
        <v>21885.4</v>
      </c>
      <c r="E19" s="34">
        <f>SUM(Ведомственная!H135)</f>
        <v>21885.4</v>
      </c>
    </row>
    <row r="20" spans="1:5" s="31" customFormat="1" ht="15.75">
      <c r="A20" s="28" t="s">
        <v>11</v>
      </c>
      <c r="B20" s="29" t="s">
        <v>12</v>
      </c>
      <c r="C20" s="29" t="s">
        <v>31</v>
      </c>
      <c r="D20" s="30">
        <f>SUM(D21:D24)</f>
        <v>127652.4</v>
      </c>
      <c r="E20" s="30">
        <f>SUM(E21:E24)</f>
        <v>124685.9</v>
      </c>
    </row>
    <row r="21" spans="1:5" ht="20.25" customHeight="1">
      <c r="A21" s="32" t="s">
        <v>501</v>
      </c>
      <c r="B21" s="33" t="s">
        <v>12</v>
      </c>
      <c r="C21" s="33" t="s">
        <v>180</v>
      </c>
      <c r="D21" s="34">
        <f>Ведомственная!G160</f>
        <v>401.2</v>
      </c>
      <c r="E21" s="34">
        <f>Ведомственная!H160</f>
        <v>401.2</v>
      </c>
    </row>
    <row r="22" spans="1:5" ht="20.25" customHeight="1">
      <c r="A22" s="32" t="s">
        <v>13</v>
      </c>
      <c r="B22" s="33" t="s">
        <v>12</v>
      </c>
      <c r="C22" s="33" t="s">
        <v>14</v>
      </c>
      <c r="D22" s="34">
        <f>Ведомственная!G165</f>
        <v>28327.6</v>
      </c>
      <c r="E22" s="34">
        <f>Ведомственная!H165</f>
        <v>28327.6</v>
      </c>
    </row>
    <row r="23" spans="1:5" ht="20.25" customHeight="1">
      <c r="A23" s="32" t="s">
        <v>185</v>
      </c>
      <c r="B23" s="33" t="s">
        <v>12</v>
      </c>
      <c r="C23" s="33" t="s">
        <v>184</v>
      </c>
      <c r="D23" s="34">
        <f>Ведомственная!G178</f>
        <v>86397.7</v>
      </c>
      <c r="E23" s="34">
        <f>Ведомственная!H178</f>
        <v>83908.7</v>
      </c>
    </row>
    <row r="24" spans="1:5" ht="20.25" customHeight="1">
      <c r="A24" s="32" t="s">
        <v>22</v>
      </c>
      <c r="B24" s="33" t="s">
        <v>12</v>
      </c>
      <c r="C24" s="33" t="s">
        <v>23</v>
      </c>
      <c r="D24" s="34">
        <f>Ведомственная!G189</f>
        <v>12525.9</v>
      </c>
      <c r="E24" s="34">
        <f>Ведомственная!H189</f>
        <v>12048.4</v>
      </c>
    </row>
    <row r="25" spans="1:5" s="31" customFormat="1" ht="15.75">
      <c r="A25" s="28" t="s">
        <v>269</v>
      </c>
      <c r="B25" s="29" t="s">
        <v>180</v>
      </c>
      <c r="C25" s="29" t="s">
        <v>31</v>
      </c>
      <c r="D25" s="30">
        <f>SUM(D26:D29)</f>
        <v>242421.9</v>
      </c>
      <c r="E25" s="30">
        <f>SUM(E26:E29)</f>
        <v>161411.5</v>
      </c>
    </row>
    <row r="26" spans="1:5" ht="18.75" customHeight="1">
      <c r="A26" s="32" t="s">
        <v>186</v>
      </c>
      <c r="B26" s="33" t="s">
        <v>180</v>
      </c>
      <c r="C26" s="33" t="s">
        <v>33</v>
      </c>
      <c r="D26" s="34">
        <f>Ведомственная!G221</f>
        <v>129487.5</v>
      </c>
      <c r="E26" s="34">
        <f>SUM(Ведомственная!H221)</f>
        <v>70262</v>
      </c>
    </row>
    <row r="27" spans="1:5" ht="18.75" customHeight="1">
      <c r="A27" s="32" t="s">
        <v>187</v>
      </c>
      <c r="B27" s="33" t="s">
        <v>180</v>
      </c>
      <c r="C27" s="33" t="s">
        <v>43</v>
      </c>
      <c r="D27" s="34">
        <f>Ведомственная!G230</f>
        <v>12915.9</v>
      </c>
      <c r="E27" s="34">
        <f>SUM(Ведомственная!H230)</f>
        <v>12706.5</v>
      </c>
    </row>
    <row r="28" spans="1:5" ht="18.75" customHeight="1">
      <c r="A28" s="32" t="s">
        <v>188</v>
      </c>
      <c r="B28" s="33" t="s">
        <v>180</v>
      </c>
      <c r="C28" s="33" t="s">
        <v>53</v>
      </c>
      <c r="D28" s="34">
        <f>Ведомственная!G256</f>
        <v>82870.5</v>
      </c>
      <c r="E28" s="34">
        <f>SUM(Ведомственная!H256)</f>
        <v>56830.799999999996</v>
      </c>
    </row>
    <row r="29" spans="1:5" ht="0.75" customHeight="1" hidden="1">
      <c r="A29" s="32" t="s">
        <v>189</v>
      </c>
      <c r="B29" s="33" t="s">
        <v>180</v>
      </c>
      <c r="C29" s="33" t="s">
        <v>180</v>
      </c>
      <c r="D29" s="34">
        <f>SUM(Ведомственная!G280)</f>
        <v>17148</v>
      </c>
      <c r="E29" s="34">
        <f>SUM(Ведомственная!H280)</f>
        <v>21612.2</v>
      </c>
    </row>
    <row r="30" spans="1:5" s="31" customFormat="1" ht="15.75">
      <c r="A30" s="28" t="s">
        <v>419</v>
      </c>
      <c r="B30" s="29" t="s">
        <v>77</v>
      </c>
      <c r="C30" s="29" t="s">
        <v>31</v>
      </c>
      <c r="D30" s="30">
        <f>SUM(D31:D32)</f>
        <v>5133.5</v>
      </c>
      <c r="E30" s="30">
        <f>SUM(E31:E32)</f>
        <v>5133.5</v>
      </c>
    </row>
    <row r="31" spans="1:5" ht="32.25" customHeight="1">
      <c r="A31" s="32" t="s">
        <v>276</v>
      </c>
      <c r="B31" s="33" t="s">
        <v>77</v>
      </c>
      <c r="C31" s="33" t="s">
        <v>53</v>
      </c>
      <c r="D31" s="34">
        <f>Ведомственная!G300</f>
        <v>5133.5</v>
      </c>
      <c r="E31" s="34">
        <f>SUM(Ведомственная!H300)</f>
        <v>5133.5</v>
      </c>
    </row>
    <row r="32" spans="1:5" ht="23.25" customHeight="1" hidden="1">
      <c r="A32" s="32" t="s">
        <v>190</v>
      </c>
      <c r="B32" s="33" t="s">
        <v>77</v>
      </c>
      <c r="C32" s="33" t="s">
        <v>180</v>
      </c>
      <c r="D32" s="34">
        <f>SUM(Ведомственная!G306)</f>
        <v>0</v>
      </c>
      <c r="E32" s="34">
        <f>SUM(Ведомственная!H306)</f>
        <v>0</v>
      </c>
    </row>
    <row r="33" spans="1:5" s="31" customFormat="1" ht="15.75">
      <c r="A33" s="28" t="s">
        <v>116</v>
      </c>
      <c r="B33" s="29" t="s">
        <v>117</v>
      </c>
      <c r="C33" s="29" t="s">
        <v>31</v>
      </c>
      <c r="D33" s="30">
        <f>SUM(D34:D38)</f>
        <v>2192792.8</v>
      </c>
      <c r="E33" s="30">
        <f>SUM(E34:E38)</f>
        <v>2207874.8999999994</v>
      </c>
    </row>
    <row r="34" spans="1:5" ht="19.5" customHeight="1">
      <c r="A34" s="32" t="s">
        <v>191</v>
      </c>
      <c r="B34" s="33" t="s">
        <v>117</v>
      </c>
      <c r="C34" s="33" t="s">
        <v>33</v>
      </c>
      <c r="D34" s="34">
        <f>SUM(Ведомственная!G642)</f>
        <v>855318.9</v>
      </c>
      <c r="E34" s="34">
        <f>SUM(Ведомственная!H642)</f>
        <v>860179.7000000001</v>
      </c>
    </row>
    <row r="35" spans="1:5" ht="19.5" customHeight="1">
      <c r="A35" s="32" t="s">
        <v>192</v>
      </c>
      <c r="B35" s="33" t="s">
        <v>117</v>
      </c>
      <c r="C35" s="33" t="s">
        <v>43</v>
      </c>
      <c r="D35" s="34">
        <f>SUM(Ведомственная!G666)</f>
        <v>1081779.4999999998</v>
      </c>
      <c r="E35" s="34">
        <f>SUM(Ведомственная!H666)</f>
        <v>1082020.4999999998</v>
      </c>
    </row>
    <row r="36" spans="1:5" ht="19.5" customHeight="1">
      <c r="A36" s="32" t="s">
        <v>118</v>
      </c>
      <c r="B36" s="33" t="s">
        <v>117</v>
      </c>
      <c r="C36" s="33" t="s">
        <v>53</v>
      </c>
      <c r="D36" s="34">
        <f>SUM(Ведомственная!G715+Ведомственная!G800)</f>
        <v>170135.1</v>
      </c>
      <c r="E36" s="34">
        <f>SUM(Ведомственная!H715+Ведомственная!H800)</f>
        <v>180411.8</v>
      </c>
    </row>
    <row r="37" spans="1:5" ht="19.5" customHeight="1">
      <c r="A37" s="32" t="s">
        <v>193</v>
      </c>
      <c r="B37" s="33" t="s">
        <v>117</v>
      </c>
      <c r="C37" s="33" t="s">
        <v>117</v>
      </c>
      <c r="D37" s="34">
        <f>SUM(Ведомственная!G725)</f>
        <v>29846.4</v>
      </c>
      <c r="E37" s="34">
        <f>SUM(Ведомственная!H725)</f>
        <v>29550</v>
      </c>
    </row>
    <row r="38" spans="1:5" ht="19.5" customHeight="1">
      <c r="A38" s="32" t="s">
        <v>194</v>
      </c>
      <c r="B38" s="33" t="s">
        <v>117</v>
      </c>
      <c r="C38" s="33" t="s">
        <v>184</v>
      </c>
      <c r="D38" s="34">
        <f>SUM(Ведомственная!G752)</f>
        <v>55712.9</v>
      </c>
      <c r="E38" s="34">
        <f>SUM(Ведомственная!H752)</f>
        <v>55712.9</v>
      </c>
    </row>
    <row r="39" spans="1:5" ht="19.5" customHeight="1">
      <c r="A39" s="28" t="s">
        <v>420</v>
      </c>
      <c r="B39" s="29" t="s">
        <v>14</v>
      </c>
      <c r="C39" s="29" t="s">
        <v>31</v>
      </c>
      <c r="D39" s="30">
        <f>SUM(D40:D41)</f>
        <v>162203.5</v>
      </c>
      <c r="E39" s="30">
        <f>SUM(E40:E41)</f>
        <v>149083.9</v>
      </c>
    </row>
    <row r="40" spans="1:5" s="31" customFormat="1" ht="19.5" customHeight="1">
      <c r="A40" s="32" t="s">
        <v>195</v>
      </c>
      <c r="B40" s="33" t="s">
        <v>14</v>
      </c>
      <c r="C40" s="33" t="s">
        <v>33</v>
      </c>
      <c r="D40" s="34">
        <f>Ведомственная!G813</f>
        <v>128101.6</v>
      </c>
      <c r="E40" s="34">
        <f>SUM(Ведомственная!H813)</f>
        <v>113074.59999999999</v>
      </c>
    </row>
    <row r="41" spans="1:5" ht="20.25" customHeight="1">
      <c r="A41" s="32" t="s">
        <v>196</v>
      </c>
      <c r="B41" s="33" t="s">
        <v>14</v>
      </c>
      <c r="C41" s="33" t="s">
        <v>12</v>
      </c>
      <c r="D41" s="34">
        <f>Ведомственная!G848</f>
        <v>34101.9</v>
      </c>
      <c r="E41" s="34">
        <f>SUM(Ведомственная!H848)</f>
        <v>36009.3</v>
      </c>
    </row>
    <row r="42" spans="1:5" ht="15.75" hidden="1">
      <c r="A42" s="32" t="s">
        <v>421</v>
      </c>
      <c r="B42" s="33" t="s">
        <v>184</v>
      </c>
      <c r="C42" s="33" t="s">
        <v>31</v>
      </c>
      <c r="D42" s="34">
        <f>SUM(D44:D45)</f>
        <v>0</v>
      </c>
      <c r="E42" s="34">
        <f>SUM(E44:E45)</f>
        <v>0</v>
      </c>
    </row>
    <row r="43" spans="1:5" ht="15.75" hidden="1">
      <c r="A43" s="32" t="s">
        <v>197</v>
      </c>
      <c r="B43" s="33" t="s">
        <v>184</v>
      </c>
      <c r="C43" s="33" t="s">
        <v>33</v>
      </c>
      <c r="D43" s="34"/>
      <c r="E43" s="34"/>
    </row>
    <row r="44" spans="1:5" ht="15.75" hidden="1">
      <c r="A44" s="32" t="s">
        <v>198</v>
      </c>
      <c r="B44" s="33" t="s">
        <v>184</v>
      </c>
      <c r="C44" s="33" t="s">
        <v>43</v>
      </c>
      <c r="D44" s="34"/>
      <c r="E44" s="34"/>
    </row>
    <row r="45" spans="1:5" ht="15.75" hidden="1">
      <c r="A45" s="32" t="s">
        <v>199</v>
      </c>
      <c r="B45" s="33" t="s">
        <v>184</v>
      </c>
      <c r="C45" s="33" t="s">
        <v>184</v>
      </c>
      <c r="D45" s="34"/>
      <c r="E45" s="34"/>
    </row>
    <row r="46" spans="1:7" s="31" customFormat="1" ht="15.75">
      <c r="A46" s="28" t="s">
        <v>29</v>
      </c>
      <c r="B46" s="29" t="s">
        <v>30</v>
      </c>
      <c r="C46" s="29" t="s">
        <v>31</v>
      </c>
      <c r="D46" s="30">
        <f>SUM(D47:D51)</f>
        <v>1285818.6999999997</v>
      </c>
      <c r="E46" s="30">
        <f>SUM(E47:E51)</f>
        <v>1296190.6</v>
      </c>
      <c r="F46" s="35"/>
      <c r="G46" s="35"/>
    </row>
    <row r="47" spans="1:5" ht="18.75" customHeight="1">
      <c r="A47" s="32" t="s">
        <v>32</v>
      </c>
      <c r="B47" s="33" t="s">
        <v>30</v>
      </c>
      <c r="C47" s="33" t="s">
        <v>33</v>
      </c>
      <c r="D47" s="34">
        <f>Ведомственная!G406</f>
        <v>10029.3</v>
      </c>
      <c r="E47" s="34">
        <f>SUM(Ведомственная!H406)</f>
        <v>1671.6</v>
      </c>
    </row>
    <row r="48" spans="1:5" ht="18.75" customHeight="1">
      <c r="A48" s="32" t="s">
        <v>42</v>
      </c>
      <c r="B48" s="33" t="s">
        <v>30</v>
      </c>
      <c r="C48" s="33" t="s">
        <v>43</v>
      </c>
      <c r="D48" s="34">
        <f>Ведомственная!G413</f>
        <v>80186.9</v>
      </c>
      <c r="E48" s="34">
        <f>SUM(Ведомственная!H413)</f>
        <v>80567.2</v>
      </c>
    </row>
    <row r="49" spans="1:5" ht="18.75" customHeight="1">
      <c r="A49" s="32" t="s">
        <v>52</v>
      </c>
      <c r="B49" s="33" t="s">
        <v>30</v>
      </c>
      <c r="C49" s="33" t="s">
        <v>53</v>
      </c>
      <c r="D49" s="34">
        <f>Ведомственная!G320+Ведомственная!G431+Ведомственная!G866+Ведомственная!G782</f>
        <v>822716.6</v>
      </c>
      <c r="E49" s="34">
        <f>Ведомственная!H320+Ведомственная!H431+Ведомственная!H866+Ведомственная!H782</f>
        <v>833739.8</v>
      </c>
    </row>
    <row r="50" spans="1:5" ht="18.75" customHeight="1">
      <c r="A50" s="32" t="s">
        <v>200</v>
      </c>
      <c r="B50" s="33" t="s">
        <v>30</v>
      </c>
      <c r="C50" s="33" t="s">
        <v>12</v>
      </c>
      <c r="D50" s="34">
        <f>Ведомственная!G325+Ведомственная!G520+Ведомственная!G791</f>
        <v>308181.5</v>
      </c>
      <c r="E50" s="34">
        <f>Ведомственная!H325+Ведомственная!H520+Ведомственная!H791</f>
        <v>312227.6</v>
      </c>
    </row>
    <row r="51" spans="1:5" ht="18.75" customHeight="1">
      <c r="A51" s="32" t="s">
        <v>76</v>
      </c>
      <c r="B51" s="33" t="s">
        <v>30</v>
      </c>
      <c r="C51" s="33" t="s">
        <v>77</v>
      </c>
      <c r="D51" s="34">
        <f>Ведомственная!G337+Ведомственная!G382+Ведомственная!G546</f>
        <v>64704.399999999994</v>
      </c>
      <c r="E51" s="34">
        <f>SUM(Ведомственная!H337+Ведомственная!H383+Ведомственная!H546)</f>
        <v>67984.4</v>
      </c>
    </row>
    <row r="52" spans="1:5" ht="18.75" customHeight="1">
      <c r="A52" s="28" t="s">
        <v>293</v>
      </c>
      <c r="B52" s="29" t="s">
        <v>181</v>
      </c>
      <c r="C52" s="29" t="s">
        <v>31</v>
      </c>
      <c r="D52" s="30">
        <f>SUM(D53:D56)</f>
        <v>170015.30000000002</v>
      </c>
      <c r="E52" s="30">
        <f>SUM(E53:E56)</f>
        <v>127746.90000000001</v>
      </c>
    </row>
    <row r="53" spans="1:5" ht="18.75" customHeight="1">
      <c r="A53" s="32" t="s">
        <v>201</v>
      </c>
      <c r="B53" s="33" t="s">
        <v>181</v>
      </c>
      <c r="C53" s="33" t="s">
        <v>33</v>
      </c>
      <c r="D53" s="34">
        <f>SUM(Ведомственная!G577+Ведомственная!G348)</f>
        <v>110088.00000000001</v>
      </c>
      <c r="E53" s="34">
        <f>SUM(Ведомственная!H577+Ведомственная!H348)</f>
        <v>109486.40000000001</v>
      </c>
    </row>
    <row r="54" spans="1:5" ht="18.75" customHeight="1">
      <c r="A54" s="32" t="s">
        <v>202</v>
      </c>
      <c r="B54" s="33" t="s">
        <v>181</v>
      </c>
      <c r="C54" s="33" t="s">
        <v>43</v>
      </c>
      <c r="D54" s="34">
        <f>SUM(Ведомственная!G588)</f>
        <v>45268.9</v>
      </c>
      <c r="E54" s="34">
        <f>SUM(Ведомственная!H588)</f>
        <v>3602.1</v>
      </c>
    </row>
    <row r="55" spans="1:5" ht="18" customHeight="1">
      <c r="A55" s="32" t="s">
        <v>203</v>
      </c>
      <c r="B55" s="33" t="s">
        <v>181</v>
      </c>
      <c r="C55" s="33" t="s">
        <v>53</v>
      </c>
      <c r="D55" s="34">
        <f>SUM(Ведомственная!G608)</f>
        <v>5536</v>
      </c>
      <c r="E55" s="34">
        <f>SUM(Ведомственная!H608)</f>
        <v>5536</v>
      </c>
    </row>
    <row r="56" spans="1:5" ht="31.5">
      <c r="A56" s="32" t="s">
        <v>204</v>
      </c>
      <c r="B56" s="33" t="s">
        <v>181</v>
      </c>
      <c r="C56" s="33" t="s">
        <v>180</v>
      </c>
      <c r="D56" s="34">
        <f>SUM(Ведомственная!G625)</f>
        <v>9122.4</v>
      </c>
      <c r="E56" s="34">
        <f>SUM(Ведомственная!H625)</f>
        <v>9122.4</v>
      </c>
    </row>
    <row r="57" spans="1:5" ht="27.75" customHeight="1">
      <c r="A57" s="28" t="s">
        <v>221</v>
      </c>
      <c r="B57" s="29" t="s">
        <v>97</v>
      </c>
      <c r="C57" s="29" t="s">
        <v>31</v>
      </c>
      <c r="D57" s="30">
        <f>SUM(D58)</f>
        <v>0</v>
      </c>
      <c r="E57" s="30">
        <f>SUM(E58)</f>
        <v>0</v>
      </c>
    </row>
    <row r="58" spans="1:5" ht="31.5">
      <c r="A58" s="32" t="s">
        <v>205</v>
      </c>
      <c r="B58" s="33" t="s">
        <v>97</v>
      </c>
      <c r="C58" s="33" t="s">
        <v>33</v>
      </c>
      <c r="D58" s="34">
        <f>SUM(Ведомственная!G387)</f>
        <v>0</v>
      </c>
      <c r="E58" s="34">
        <f>SUM(Ведомственная!H387)</f>
        <v>0</v>
      </c>
    </row>
    <row r="59" spans="1:5" s="31" customFormat="1" ht="21.75" customHeight="1">
      <c r="A59" s="28" t="s">
        <v>478</v>
      </c>
      <c r="B59" s="36"/>
      <c r="C59" s="36"/>
      <c r="D59" s="37">
        <f>SUM(D9+D17+D20+D25+D30+D33+D39+D42+D46+D52+D57)</f>
        <v>4437098.399999999</v>
      </c>
      <c r="E59" s="37">
        <f>SUM(E9+E17+E20+E25+E30+E33+E39+E42+E46+E52+E57)</f>
        <v>4319478.899999999</v>
      </c>
    </row>
    <row r="60" spans="1:5" ht="18.75" customHeight="1">
      <c r="A60" s="38" t="s">
        <v>481</v>
      </c>
      <c r="B60" s="39"/>
      <c r="C60" s="39"/>
      <c r="D60" s="40">
        <f>Ведомственная!G872</f>
        <v>51510</v>
      </c>
      <c r="E60" s="40">
        <f>Ведомственная!H872</f>
        <v>92962.3</v>
      </c>
    </row>
    <row r="61" spans="1:5" s="31" customFormat="1" ht="15.75" customHeight="1">
      <c r="A61" s="41" t="s">
        <v>206</v>
      </c>
      <c r="B61" s="42"/>
      <c r="C61" s="42"/>
      <c r="D61" s="37">
        <f>SUM(D59:D60)</f>
        <v>4488608.399999999</v>
      </c>
      <c r="E61" s="37">
        <f>SUM(E59:E60)</f>
        <v>4412441.199999999</v>
      </c>
    </row>
    <row r="63" spans="4:5" ht="15.75" hidden="1">
      <c r="D63" s="43">
        <v>4488623.5</v>
      </c>
      <c r="E63" s="43">
        <v>4406624.9</v>
      </c>
    </row>
    <row r="64" spans="4:5" ht="15.75" hidden="1">
      <c r="D64" s="44">
        <f>SUM(D63-D61)</f>
        <v>15.100000000558794</v>
      </c>
      <c r="E64" s="44">
        <f>SUM(E63-E61)</f>
        <v>-5816.299999998882</v>
      </c>
    </row>
    <row r="65" ht="15.75" hidden="1"/>
  </sheetData>
  <sheetProtection/>
  <mergeCells count="1">
    <mergeCell ref="A6:E6"/>
  </mergeCells>
  <conditionalFormatting sqref="D9:E58">
    <cfRule type="cellIs" priority="15" dxfId="1" operator="lessThan">
      <formula>0</formula>
    </cfRule>
  </conditionalFormatting>
  <printOptions/>
  <pageMargins left="1.1023622047244095" right="0.31496062992125984" top="0.35433070866141736" bottom="0.15748031496062992" header="0.31496062992125984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2019-11-26T05:44:42Z</cp:lastPrinted>
  <dcterms:created xsi:type="dcterms:W3CDTF">2016-11-10T06:54:02Z</dcterms:created>
  <dcterms:modified xsi:type="dcterms:W3CDTF">2019-12-02T04:34:16Z</dcterms:modified>
  <cp:category/>
  <cp:version/>
  <cp:contentType/>
  <cp:contentStatus/>
</cp:coreProperties>
</file>