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65" windowWidth="20730" windowHeight="10230" activeTab="0"/>
  </bookViews>
  <sheets>
    <sheet name="Ведомственная" sheetId="1" r:id="rId1"/>
    <sheet name="Программы" sheetId="2" r:id="rId2"/>
    <sheet name="Раздел, подраздел" sheetId="3" r:id="rId3"/>
    <sheet name="Кап.влож" sheetId="4" r:id="rId4"/>
    <sheet name="Прогр.заимств." sheetId="5" r:id="rId5"/>
    <sheet name="Источники " sheetId="6" r:id="rId6"/>
  </sheets>
  <definedNames>
    <definedName name="_xlnm.Print_Titles" localSheetId="0">'Ведомственная'!$9:$10</definedName>
    <definedName name="_xlnm.Print_Titles" localSheetId="3">'Кап.влож'!$8:$8</definedName>
    <definedName name="_xlnm.Print_Titles" localSheetId="1">'Программы'!$10:$10</definedName>
    <definedName name="_xlnm.Print_Area" localSheetId="4">'Прогр.заимств.'!$A$1:$D$23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10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=(9494+1078)*1,2728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65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=(9494+1078)*1,2728</t>
        </r>
      </text>
    </comment>
  </commentList>
</comments>
</file>

<file path=xl/sharedStrings.xml><?xml version="1.0" encoding="utf-8"?>
<sst xmlns="http://schemas.openxmlformats.org/spreadsheetml/2006/main" count="8079" uniqueCount="1058">
  <si>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</si>
  <si>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</si>
  <si>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</si>
  <si>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</si>
  <si>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</si>
  <si>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</si>
  <si>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</si>
  <si>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</si>
  <si>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</si>
  <si>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</si>
  <si>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</si>
  <si>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</si>
  <si>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</si>
  <si>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</si>
  <si>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</si>
  <si>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</si>
  <si>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</si>
  <si>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</si>
  <si>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</si>
  <si>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</si>
  <si>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</si>
  <si>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</si>
  <si>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</si>
  <si>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</si>
  <si>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</si>
  <si>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</si>
  <si>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</si>
  <si>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</si>
  <si>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</si>
  <si>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</si>
  <si>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</si>
  <si>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</si>
  <si>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</si>
  <si>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</si>
  <si>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</si>
  <si>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</si>
  <si>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</si>
  <si>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</si>
  <si>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</si>
  <si>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</si>
  <si>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</si>
  <si>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</si>
  <si>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</si>
  <si>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</si>
  <si>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</si>
  <si>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</si>
  <si>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</si>
  <si>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</si>
  <si>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</si>
  <si>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</si>
  <si>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</si>
  <si>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</si>
  <si>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</si>
  <si>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</si>
  <si>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</si>
  <si>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</si>
  <si>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</si>
  <si>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</si>
  <si>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</si>
  <si>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</si>
  <si>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</si>
  <si>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</si>
  <si>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</si>
  <si>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</si>
  <si>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</si>
  <si>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</si>
  <si>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</si>
  <si>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</si>
  <si>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</si>
  <si>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</si>
  <si>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</si>
  <si>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</si>
  <si>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</si>
  <si>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</si>
  <si>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</si>
  <si>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</si>
  <si>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</si>
  <si>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</si>
  <si>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</si>
  <si>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</si>
  <si>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</si>
  <si>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</si>
  <si>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</si>
  <si>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</si>
  <si>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</si>
  <si>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</si>
  <si>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</si>
  <si>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</si>
  <si>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</si>
  <si>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</si>
  <si>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</si>
  <si>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</si>
  <si>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</si>
  <si>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</si>
  <si>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</si>
  <si>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</si>
  <si>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</si>
  <si>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</si>
  <si>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</si>
  <si>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</si>
  <si>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</si>
  <si>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</si>
  <si>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</si>
  <si>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</si>
  <si>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</si>
  <si>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</si>
  <si>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</si>
  <si>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</si>
  <si>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</si>
  <si>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</si>
  <si>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</si>
  <si>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</si>
  <si>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</si>
  <si>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</si>
  <si>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</si>
  <si>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</si>
  <si>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</si>
  <si>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</si>
  <si>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</si>
  <si>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</si>
  <si>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</si>
  <si>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</si>
  <si>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</si>
  <si>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</si>
  <si>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</si>
  <si>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</si>
  <si>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</si>
  <si>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</si>
  <si>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</si>
  <si>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</si>
  <si>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</si>
  <si>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</si>
  <si>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</si>
  <si>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</si>
  <si>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</si>
  <si>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</si>
  <si>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</si>
  <si>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</si>
  <si>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</si>
  <si>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</si>
  <si>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</si>
  <si>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</si>
  <si>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</si>
  <si>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</si>
  <si>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</si>
  <si>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</si>
  <si>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</si>
  <si>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</si>
  <si>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</si>
  <si>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</si>
  <si>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</si>
  <si>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</si>
  <si>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</si>
  <si>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</si>
  <si>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</si>
  <si>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</si>
  <si>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</si>
  <si>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</si>
  <si>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</si>
  <si>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</si>
  <si>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</si>
  <si>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</si>
  <si>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Субсидии бюджетным и автономным учреждениям на капитальный ремонт зданий и сооружений</t>
  </si>
  <si>
    <t>69 7 21 00000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</si>
  <si>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</si>
  <si>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</si>
  <si>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</si>
  <si>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</si>
  <si>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</si>
  <si>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</si>
  <si>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</si>
  <si>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</si>
  <si>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</si>
  <si>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</si>
  <si>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</si>
  <si>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</si>
  <si>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</si>
  <si>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</si>
  <si>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</si>
  <si>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</si>
  <si>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</si>
  <si>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</si>
  <si>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</si>
  <si>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</si>
  <si>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</si>
  <si>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</si>
  <si>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</si>
  <si>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</si>
  <si>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</si>
  <si>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</si>
  <si>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</si>
  <si>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</si>
  <si>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</si>
  <si>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</si>
  <si>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</si>
  <si>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</si>
  <si>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</si>
  <si>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</si>
  <si>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</si>
  <si>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</si>
  <si>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</si>
  <si>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</si>
  <si>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</si>
  <si>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</si>
  <si>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</si>
  <si>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</si>
  <si>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</si>
  <si>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</si>
  <si>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</si>
  <si>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</si>
  <si>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</si>
  <si>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</si>
  <si>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</si>
  <si>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</si>
  <si>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</si>
  <si>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</si>
  <si>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</si>
  <si>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</si>
  <si>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</si>
  <si>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</si>
  <si>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</si>
  <si>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</si>
  <si>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</si>
  <si>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</si>
  <si>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</si>
  <si>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</si>
  <si>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</si>
  <si>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</si>
  <si>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</si>
  <si>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</si>
  <si>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</si>
  <si>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</si>
  <si>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</si>
  <si>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</si>
  <si>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</si>
  <si>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</si>
  <si>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</si>
  <si>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</si>
  <si>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</si>
  <si>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</si>
  <si>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</si>
  <si>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</si>
  <si>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</si>
  <si>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</si>
  <si>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</si>
  <si>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</si>
  <si>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</si>
  <si>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</si>
  <si>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</si>
  <si>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</si>
  <si>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</si>
  <si>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</si>
  <si>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</si>
  <si>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</si>
  <si>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</si>
  <si>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</si>
  <si>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</si>
  <si>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</si>
  <si>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</si>
  <si>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</si>
  <si>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</si>
  <si>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</si>
  <si>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</si>
  <si>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</si>
  <si>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</si>
  <si>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</si>
  <si>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</si>
  <si>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</si>
  <si>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</si>
  <si>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</si>
  <si>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</si>
  <si>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</si>
  <si>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</si>
  <si>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</si>
  <si>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</si>
  <si>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</si>
  <si>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</si>
  <si>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</si>
  <si>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</si>
  <si>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</si>
  <si>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</si>
  <si>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</si>
  <si>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</si>
  <si>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</si>
  <si>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</si>
  <si>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</si>
  <si>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</si>
  <si>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</si>
  <si>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</si>
  <si>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</si>
  <si>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</si>
  <si>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</si>
  <si>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</si>
  <si>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</si>
  <si>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</si>
  <si>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</si>
  <si>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80 2 00 00000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</si>
  <si>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</si>
  <si>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</si>
  <si>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</si>
  <si>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</si>
  <si>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</si>
  <si>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</si>
  <si>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</si>
  <si>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</si>
  <si>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</si>
  <si>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</si>
  <si>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</si>
  <si>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</si>
  <si>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</si>
  <si>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</si>
  <si>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</si>
  <si>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</si>
  <si>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</si>
  <si>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</si>
  <si>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</si>
  <si>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</si>
  <si>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</si>
  <si>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</si>
  <si>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</si>
  <si>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</si>
  <si>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</si>
  <si>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</si>
  <si>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</si>
  <si>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</si>
  <si>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</si>
  <si>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</si>
  <si>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</si>
  <si>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</si>
  <si>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</si>
  <si>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</si>
  <si>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</si>
  <si>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</si>
  <si>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</si>
  <si>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</si>
  <si>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</si>
  <si>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</si>
  <si>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</si>
  <si>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</si>
  <si>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</si>
  <si>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</si>
  <si>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</si>
  <si>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</si>
  <si>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</si>
  <si>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</si>
  <si>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</si>
  <si>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</si>
  <si>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</si>
  <si>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</si>
  <si>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</si>
  <si>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</si>
  <si>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</si>
  <si>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</si>
  <si>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</si>
  <si>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</si>
  <si>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</si>
  <si>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</si>
  <si>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</si>
  <si>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</si>
  <si>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</si>
  <si>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</si>
  <si>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</si>
  <si>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</si>
  <si>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</si>
  <si>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</si>
  <si>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</si>
  <si>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</si>
  <si>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</si>
  <si>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</si>
  <si>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</si>
  <si>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</si>
  <si>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</si>
  <si>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</si>
  <si>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</si>
  <si>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</si>
  <si>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</si>
  <si>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</si>
  <si>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</si>
  <si>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</si>
  <si>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</si>
  <si>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</si>
  <si>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</si>
  <si>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</si>
  <si>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</si>
  <si>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</si>
  <si>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</si>
  <si>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</si>
  <si>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</si>
  <si>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</si>
  <si>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</si>
  <si>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</si>
  <si>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</si>
  <si>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</si>
  <si>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</si>
  <si>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</si>
  <si>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</si>
  <si>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</si>
  <si>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</si>
  <si>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</si>
  <si>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</si>
  <si>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</si>
  <si>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</si>
  <si>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</si>
  <si>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</si>
  <si>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</si>
  <si>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</si>
  <si>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</si>
  <si>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</si>
  <si>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</si>
  <si>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</si>
  <si>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</si>
  <si>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</si>
  <si>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</si>
  <si>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</si>
  <si>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</si>
  <si>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</si>
  <si>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</si>
  <si>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79 0 07 S5500</t>
  </si>
  <si>
    <t>79 0 07 S8800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</si>
  <si>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</si>
  <si>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</si>
  <si>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</si>
  <si>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</si>
  <si>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</si>
  <si>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</si>
  <si>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</si>
  <si>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</si>
  <si>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</si>
  <si>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</si>
  <si>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</si>
  <si>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</si>
  <si>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</si>
  <si>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</si>
  <si>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</si>
  <si>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</si>
  <si>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</si>
  <si>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</si>
  <si>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</si>
  <si>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 xml:space="preserve">07 </t>
  </si>
  <si>
    <t>79 0 07 S4400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</si>
  <si>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</si>
  <si>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</si>
  <si>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</si>
  <si>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</si>
  <si>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</si>
  <si>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</si>
  <si>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</si>
  <si>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</si>
  <si>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</si>
  <si>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</si>
  <si>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</si>
  <si>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07 S9900</t>
  </si>
  <si>
    <t>79 0 20 00000</t>
  </si>
  <si>
    <t>Охрана окружающей среды</t>
  </si>
  <si>
    <t>Культура и кинематография</t>
  </si>
  <si>
    <t>47 1 55 00000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</si>
  <si>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</si>
  <si>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</si>
  <si>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</si>
  <si>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</si>
  <si>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</si>
  <si>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</si>
  <si>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</si>
  <si>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</si>
  <si>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</si>
  <si>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</si>
  <si>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</si>
  <si>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</si>
  <si>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</si>
  <si>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</si>
  <si>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</si>
  <si>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</si>
  <si>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</si>
  <si>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</si>
  <si>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</si>
  <si>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42 0 02 00000</t>
  </si>
  <si>
    <t>42 0 02 59300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</si>
  <si>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</si>
  <si>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</si>
  <si>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</si>
  <si>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</si>
  <si>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</si>
  <si>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</si>
  <si>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</si>
  <si>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</si>
  <si>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</si>
  <si>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</si>
  <si>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</si>
  <si>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</si>
  <si>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</si>
  <si>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</si>
  <si>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</si>
  <si>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</si>
  <si>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</si>
  <si>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</si>
  <si>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</si>
  <si>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</si>
  <si>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</si>
  <si>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</si>
  <si>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</si>
  <si>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</si>
  <si>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</si>
  <si>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</si>
  <si>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</si>
  <si>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</si>
  <si>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</si>
  <si>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</si>
  <si>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</si>
  <si>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</si>
  <si>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</si>
  <si>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</si>
  <si>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</si>
  <si>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</si>
  <si>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</si>
  <si>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</si>
  <si>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</si>
  <si>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</si>
  <si>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</si>
  <si>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</si>
  <si>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</si>
  <si>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</si>
  <si>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</si>
  <si>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</si>
  <si>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</si>
  <si>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</si>
  <si>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</si>
  <si>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</si>
  <si>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</si>
  <si>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</si>
  <si>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</si>
  <si>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</si>
  <si>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</si>
  <si>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</si>
  <si>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</si>
  <si>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</si>
  <si>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</si>
  <si>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</si>
  <si>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</si>
  <si>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</si>
  <si>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</si>
  <si>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</si>
  <si>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</si>
  <si>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</si>
  <si>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</si>
  <si>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</si>
  <si>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</si>
  <si>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</si>
  <si>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</si>
  <si>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</si>
  <si>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</si>
  <si>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</si>
  <si>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</si>
  <si>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</si>
  <si>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</si>
  <si>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</si>
  <si>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</si>
  <si>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 xml:space="preserve">Обеспечение деятельности МКУ МГО Образование 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</si>
  <si>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</si>
  <si>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</si>
  <si>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</si>
  <si>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</si>
  <si>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</si>
  <si>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79 0 07 45200</t>
  </si>
  <si>
    <t>47 2 14 00000</t>
  </si>
  <si>
    <t>Подпрограмма "Дети Южного Урала"</t>
  </si>
  <si>
    <t>81 3 00 80000</t>
  </si>
  <si>
    <t>65 4 02 R0820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</si>
  <si>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</si>
  <si>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</si>
  <si>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</si>
  <si>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</si>
  <si>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79 0 07 SAA00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</si>
  <si>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</si>
  <si>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</si>
  <si>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</si>
  <si>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</si>
  <si>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</si>
  <si>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</si>
  <si>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</si>
  <si>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</si>
  <si>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</si>
  <si>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</si>
  <si>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</si>
  <si>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>69 7 21 44000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</si>
  <si>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</si>
  <si>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</si>
  <si>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</si>
  <si>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</si>
  <si>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</si>
  <si>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69 7 24 44100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</si>
  <si>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</si>
  <si>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</si>
  <si>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</si>
  <si>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</si>
  <si>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</si>
  <si>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</si>
  <si>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</si>
  <si>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</si>
  <si>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</si>
  <si>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</si>
  <si>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</si>
  <si>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</si>
  <si>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</si>
  <si>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</si>
  <si>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</si>
  <si>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</si>
  <si>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</si>
  <si>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</si>
  <si>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</si>
  <si>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</si>
  <si>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</si>
  <si>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</si>
  <si>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</si>
  <si>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</si>
  <si>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88 0 00 00000</t>
  </si>
  <si>
    <t>88 0 07 00000</t>
  </si>
  <si>
    <t>88 0 07 85050</t>
  </si>
  <si>
    <t>88 0 07 85053</t>
  </si>
  <si>
    <t>79 0 20 42000</t>
  </si>
  <si>
    <t>Центры помощи детям, оставшимся без попечения родителей</t>
  </si>
  <si>
    <t>81 1 99 85090</t>
  </si>
  <si>
    <t>81 1 99 85091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</si>
  <si>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</si>
  <si>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</si>
  <si>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</si>
  <si>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</si>
  <si>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Наименование объектов</t>
  </si>
  <si>
    <t>Сумма              на 2019 год</t>
  </si>
  <si>
    <t>Снос аварийного жилищного фонда</t>
  </si>
  <si>
    <t>Подпрограмма:Модернизация объектов коммунальной инфраструктуры</t>
  </si>
  <si>
    <t>Подпрограмма: Подготовка земельных участков для освоения в целях жилищного строительства</t>
  </si>
  <si>
    <t>Итого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</si>
  <si>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</si>
  <si>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</si>
  <si>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</si>
  <si>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</si>
  <si>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</si>
  <si>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14 2 00 00000</t>
  </si>
  <si>
    <t>14 2 01 00000</t>
  </si>
  <si>
    <t>14 2 01 00040</t>
  </si>
  <si>
    <t>Строительство газопроводов и газовых сетей</t>
  </si>
  <si>
    <t>20 4 00 00000</t>
  </si>
  <si>
    <t>20 4 01 00000</t>
  </si>
  <si>
    <t>20 4 01 71000</t>
  </si>
  <si>
    <t>14 2 01 00050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</si>
  <si>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</si>
  <si>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</si>
  <si>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</si>
  <si>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</si>
  <si>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</si>
  <si>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Реализация приоритетного проекта "Формирование комфортной городсокй среды"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</si>
  <si>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</si>
  <si>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</si>
  <si>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</si>
  <si>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03 0 01 00000</t>
  </si>
  <si>
    <t>03 0 01 05500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</si>
  <si>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</si>
  <si>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Предоставление субсидий бюджетным,автономным учреждениям и иным некоммерческим организациям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</si>
  <si>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</si>
  <si>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</si>
  <si>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</si>
  <si>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</si>
  <si>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</si>
  <si>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</si>
  <si>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</si>
  <si>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</si>
  <si>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</si>
  <si>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</si>
  <si>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</si>
  <si>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</si>
  <si>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03 0 01 0АА00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</si>
  <si>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</si>
  <si>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03 0 01 R0970</t>
  </si>
  <si>
    <t>Организация отдыха детей в каникулярное время</t>
  </si>
  <si>
    <t>03 0 01 04400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</si>
  <si>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</si>
  <si>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</si>
  <si>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</si>
  <si>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</si>
  <si>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</si>
  <si>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</si>
  <si>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</si>
  <si>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</si>
  <si>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</si>
  <si>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</si>
  <si>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38 1 01 R5194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</si>
  <si>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</si>
  <si>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</si>
  <si>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</si>
  <si>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</si>
  <si>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</si>
  <si>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</si>
  <si>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38 1 01 00000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</si>
  <si>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</si>
  <si>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</si>
  <si>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</si>
  <si>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</si>
  <si>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</si>
  <si>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</si>
  <si>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</si>
  <si>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60 2 07 65100</t>
  </si>
  <si>
    <t>58 0 00 00000</t>
  </si>
  <si>
    <t>58 0 07 00000</t>
  </si>
  <si>
    <t>58 0 07 64000</t>
  </si>
  <si>
    <t>Приобретение здания котельной на пл.Революции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</si>
  <si>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</si>
  <si>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99 0 20 00000</t>
  </si>
  <si>
    <t>99 0 22 00000</t>
  </si>
  <si>
    <t>Сумма              на 2020 год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</si>
  <si>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</si>
  <si>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</si>
  <si>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</si>
  <si>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</si>
  <si>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Муниципальная программа "Социальная защита населения Миасского городского округа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</si>
  <si>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</si>
  <si>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Муниципальная программа "Управление муниципальными финансами и муниципальным долгом в МГО на 2017-2020  годы"</t>
  </si>
  <si>
    <t>Муниципальная программа "Улучшение условий и охраны труда  в Миасском городском округе на 2017-2020 годы"</t>
  </si>
  <si>
    <t>с ведомственной</t>
  </si>
  <si>
    <t>Подпрограмма переселение граждан из аварийного жилищного фонда МГО на 2017-2020 годы</t>
  </si>
  <si>
    <t>Приложение 2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</si>
  <si>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</si>
  <si>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</si>
  <si>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</si>
  <si>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</si>
  <si>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</si>
  <si>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Приложение 4</t>
  </si>
  <si>
    <t>Приложение 10</t>
  </si>
  <si>
    <t xml:space="preserve">от                     № </t>
  </si>
  <si>
    <t>Код бюджетной классификации РФ</t>
  </si>
  <si>
    <t>Наименование источника средств</t>
  </si>
  <si>
    <t>Сумма,
тыс. руб.</t>
  </si>
  <si>
    <t>01  00  00  00  00  0000  000</t>
  </si>
  <si>
    <t>Источники внутреннего финансирования дефицита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</si>
  <si>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</si>
  <si>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</si>
  <si>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</si>
  <si>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</si>
  <si>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</si>
  <si>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</si>
  <si>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</si>
  <si>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</si>
  <si>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</si>
  <si>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</si>
  <si>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</si>
  <si>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 системы Российской Федерации</t>
  </si>
  <si>
    <t>01  03  01  00  00  0000  000</t>
  </si>
  <si>
    <t>Бюджетные кредиты от других бюджетов бюджетной  системы Российской Федерации в валюте Российской Федерации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</si>
  <si>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</si>
  <si>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</si>
  <si>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</si>
  <si>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</si>
  <si>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</si>
  <si>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</si>
  <si>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</si>
  <si>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</si>
  <si>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01  05  00  00  00  0000  000</t>
  </si>
  <si>
    <t>Изменение остатков средств на счетах по учету  средств бюджетов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</si>
  <si>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</si>
  <si>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</si>
  <si>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</si>
  <si>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</si>
  <si>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</si>
  <si>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</si>
  <si>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</si>
  <si>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</si>
  <si>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</si>
  <si>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Иные источники внутреннего финансирования  дефицитов бюджетов</t>
  </si>
  <si>
    <t>01  06  10  00  00  0000  000</t>
  </si>
  <si>
    <t>Операции по управлению остатками средств на единых счетах бюджетов</t>
  </si>
  <si>
    <t>89 0 00 00000</t>
  </si>
  <si>
    <t>57 3 07 10000</t>
  </si>
  <si>
    <t>Государственная программа Челябинской области "Развитие дорожного хозяйства в Челябинской области на 2015-2022 годы</t>
  </si>
  <si>
    <t>Подпрограмма "Развитие и совершенствование сети автомобильных дорог общего пользования в челябинской области"</t>
  </si>
  <si>
    <t>Капитальный ремонт, ремонт и содержание автомобильных дорог общего пользования местного значения</t>
  </si>
  <si>
    <t>18 0 00 00000</t>
  </si>
  <si>
    <t>18 1 00 00000</t>
  </si>
  <si>
    <t>18 1 01 00000</t>
  </si>
  <si>
    <t>18 1 01 00160</t>
  </si>
  <si>
    <t>51 0 13 00000</t>
  </si>
  <si>
    <t>78 0 00 00000</t>
  </si>
  <si>
    <t>78 0 13 00000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</si>
  <si>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</si>
  <si>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2 07 S1007</t>
  </si>
  <si>
    <t>80 3 24 00000</t>
  </si>
  <si>
    <t>80 3 24 90000</t>
  </si>
  <si>
    <t>Приобретение спортивного инвентаря и оборудования физкультурно-спортивным организациям</t>
  </si>
  <si>
    <t>Приобретение спортивного оборудования для специализированных детско-юношеских спортивных школ олимпийского резерва и училищ олимпийского резерва</t>
  </si>
  <si>
    <t>20 4 01 R4952</t>
  </si>
  <si>
    <t>Финансовая поддержка организаций спортивной подготовки по базовым видам спорта</t>
  </si>
  <si>
    <t>20 4 01 71007</t>
  </si>
  <si>
    <t>Сельское хозяйство и рыболовство</t>
  </si>
  <si>
    <t>31 0 00 00000</t>
  </si>
  <si>
    <t>31 6 00 00000</t>
  </si>
  <si>
    <t>31 6 02 00000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</si>
  <si>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</si>
  <si>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31 6 02 91000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</si>
  <si>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</si>
  <si>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</si>
  <si>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</si>
  <si>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</si>
  <si>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</si>
  <si>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</si>
  <si>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</si>
  <si>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</si>
  <si>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</si>
  <si>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Адаптация зданий для доступа инвалидов и других маломобильных групп населения в муниципальные дошкольные образовательные организации (софинансирование)</t>
  </si>
  <si>
    <t>81 3 07 L0277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</si>
  <si>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</si>
  <si>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(софинансирование)</t>
  </si>
  <si>
    <t>79 0 07 L0275</t>
  </si>
  <si>
    <t>79 0 20 42300</t>
  </si>
  <si>
    <t>79 0 24 42300</t>
  </si>
  <si>
    <t>21 0 00 00000</t>
  </si>
  <si>
    <t>21 0 01 00000</t>
  </si>
  <si>
    <t>Организация и проведение мероприятий с детьми и молодежью</t>
  </si>
  <si>
    <t>21 0 01 03300</t>
  </si>
  <si>
    <t>79 5 07 43100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</si>
  <si>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 (софинансирование)</t>
  </si>
  <si>
    <t>Организация отдыха детей в каникулярное время (софинансирование)</t>
  </si>
  <si>
    <t>Организация и проведение мероприятий с детьми и молодежью (софинансирование)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</si>
  <si>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</si>
  <si>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Приобретение транспортных средств для организации перевозки обучающихся (софинансирование)</t>
  </si>
  <si>
    <t>Очистные сооружения п.Хребет</t>
  </si>
  <si>
    <t>Наружная газораспределительная сеть (правобережная) с.Сыростан Миасского городского округа Челябинской области</t>
  </si>
  <si>
    <t>Газификация Запрудной части г. Миасса
(2 очередь ), в т.ч. ПИР, газоснабжение ж/д по ул. Нагорной, Чебаркульской, Новой, Сарафановской, Байдина, Мало-Сарафановской, Торбеева, Охотной и пер. Большому, Лесному, Проточному, Загородному, Гончарному</t>
  </si>
  <si>
    <t>Строительство сетей теплоснабжения ж/д №1,2,3,4 на пл.Революции</t>
  </si>
  <si>
    <t>Электроснабжение п. Тыелга</t>
  </si>
  <si>
    <t>Приют для безнадзорных животных</t>
  </si>
  <si>
    <t>МБОУ ДОД ДШИ №2</t>
  </si>
  <si>
    <t>Физкультурно-спортивный комплекс (ФСК) "Центр скалолазания" по пр. Макеева г.Миасс Челябинской области</t>
  </si>
  <si>
    <t>Муниципальная программа "Содействие созданию в Миасском городском округе (исходя из пргнозируемой потребности) новых мест в общеобразовательных организациях на 2018-2025 годы"</t>
  </si>
  <si>
    <t>Газоснабжение улиц Ленина, Березовской, Динамитной, Ветреной, Свердлова, Панферова, пер.Клубничный, Латвийский, Луговой, Ветреный, проезда Садовый в Южной части города Миасс Челябинской области</t>
  </si>
  <si>
    <t>Источники внутренних заимствований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</si>
  <si>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 на 2018-2025 годы"</t>
  </si>
  <si>
    <t>55 1 13 00000</t>
  </si>
  <si>
    <t>Муниципальная программа "Формирование современной городской среды  на территории Миасского городского округа на 2018-2022 годы"</t>
  </si>
  <si>
    <t>Реконструкция перекрестка ул.Богдана Хмельницкого и а/д "Миасс-Златоуст"</t>
  </si>
  <si>
    <t>Приложение 8</t>
  </si>
  <si>
    <t xml:space="preserve">от                         №   </t>
  </si>
  <si>
    <t>Муниципальная программа "Улучшение условий  и охраны труда  в Миасском городском округе на 2017-2021 годы"</t>
  </si>
  <si>
    <t>Муниципальная программа "Обеспечение деятельности Администрации МГО на 2017-2021 годы"</t>
  </si>
  <si>
    <t>Муниципальная программа "Развитие муниципальной службы в Администрации Миасского городского округа на 2018-2021 годы"</t>
  </si>
  <si>
    <t>Муниципальная программа "Обеспечение деятельности Администрации МГО на 2017-2021  годы"</t>
  </si>
  <si>
    <t>Муниципальная программа "Повышение эффективности использования муниципального имущества в МГО на 2017-2021 годы"</t>
  </si>
  <si>
    <t>Муниципальная программа "Профилактика  преступлений  и иных правонарушений на территории МГО на 2017-2021 годы"</t>
  </si>
  <si>
    <t>Муниципальная программа "Профилактика терроризма в МГО на 2017-2021  годы"</t>
  </si>
  <si>
    <t>Муниципальная программа "Обеспечение безопасности жизнедеятельности населения Миасского городского округа на 2017-2021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</si>
  <si>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2017-2021 годы"</t>
  </si>
  <si>
    <t>Подпрограмма "Создание комплексной системы экстренного оповещения населения Миасского городского округа на 2017-2021 годы"</t>
  </si>
  <si>
    <t>Муниципальная программа "Комплексное развитие транспортной и дорожной инфраструктуры Миасского городского округа на 2017-2021годы"</t>
  </si>
  <si>
    <t>Муниципальная программа "Комплексное развитие транспортной и дорожной инфраструктуры Миасского городского округа на 2017-2021 годы"</t>
  </si>
  <si>
    <t>Муниципальная программа "Повышение безопасности дорожного движения на территории Миасского городского округа на 2017-2021 годы"</t>
  </si>
  <si>
    <t>Муниципальная программа "Капитальное строительство на территории Миасского городского округа на 2014-2021 годы"</t>
  </si>
  <si>
    <t>Муниципальная программа "Экономическое развитие МГО на 2017-2021  годы"</t>
  </si>
  <si>
    <t>Подпрограмма "Организация и осуществление деятельности МКУ "Комитет по строительству" на 2017-2021 годы"</t>
  </si>
  <si>
    <t>Муниципальная программа "Организация функционирования объектов коммунальной инфраструктуры Миасского городского округа на 2017-2021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</si>
  <si>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2017-2021 годы"</t>
  </si>
  <si>
    <t>Муниципальная программа "Обеспечение доступным и комфортным жильем граждан РФ на территории МГО на 2014-2021 годы"</t>
  </si>
  <si>
    <t>Муниципальная программа "Благоустройство Миасского городского округа на 2017-2021 годы"</t>
  </si>
  <si>
    <t xml:space="preserve">от                          №    </t>
  </si>
  <si>
    <t xml:space="preserve">от                          № </t>
  </si>
  <si>
    <t xml:space="preserve">от                              №   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</si>
  <si>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2019 год</t>
  </si>
  <si>
    <t>Распределение бюджетных ассигнований по разделам и подразделам классификации расходов бюджета на 2019 год</t>
  </si>
  <si>
    <t xml:space="preserve">от                   №  </t>
  </si>
  <si>
    <t xml:space="preserve">Проведение работ по описанию местоположения границ населенных пунктов Челябинской области </t>
  </si>
  <si>
    <t xml:space="preserve">Проведение работ по описанию местоположения границ территориальных зон Челябинской области </t>
  </si>
  <si>
    <t>39 0 00 00000</t>
  </si>
  <si>
    <t>39 2 00 00000</t>
  </si>
  <si>
    <t>39 2 01 00000</t>
  </si>
  <si>
    <t>39 2 01 82300</t>
  </si>
  <si>
    <t>39 2 01 82700</t>
  </si>
  <si>
    <t>89 0 07 00000</t>
  </si>
  <si>
    <t>89 0 14 00000</t>
  </si>
  <si>
    <t>89 0 14 73122</t>
  </si>
  <si>
    <t>Муниципальная программа "Охрана окружающей среды на территории МГО на 2017-2021 годы"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</si>
  <si>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2014-2021 годы</t>
  </si>
  <si>
    <t>14 4 01 L4970</t>
  </si>
  <si>
    <t>Муниципальная программа "Формирование и использование муниципального жилищного фонда МГО на 2017-2021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</si>
  <si>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2017-2021 годы"</t>
  </si>
  <si>
    <t>Муниципальная программа "Социальная защита населения Миасского городского округа на 2017-2021 годы"</t>
  </si>
  <si>
    <t>Государственная программа Челябинской области "Благоустройство населенных пунктов Челябинской области" на 2018-2022 годы</t>
  </si>
  <si>
    <t>45 0 00 00000</t>
  </si>
  <si>
    <t>45 0 01 00000</t>
  </si>
  <si>
    <t xml:space="preserve">Реализация приоритетного проекта "Формирование комфортной городской среды" </t>
  </si>
  <si>
    <t>45 0 01 L5550</t>
  </si>
  <si>
    <t>63 0 13 00000</t>
  </si>
  <si>
    <t>Капитальные вложения в объекты культуры</t>
  </si>
  <si>
    <t>Другие вопросы в области культуры, кинематографии</t>
  </si>
  <si>
    <t>15 0 00 00000</t>
  </si>
  <si>
    <t>15 0 01 00000</t>
  </si>
  <si>
    <t>15 0 01 00080</t>
  </si>
  <si>
    <t>Муниципальная программа "Развитие физической культуры и спорта в МГО на 2017-2021 годы"</t>
  </si>
  <si>
    <t>Муниципальная программа "Управление муниципальными финансами и муниципальным долгом в МГО на 2017-2021  годы"</t>
  </si>
  <si>
    <t xml:space="preserve">Государственная программа Челябинской области "Развитие социальной защиты населения в Челябинской области" 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</si>
  <si>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</si>
  <si>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Муниципальная программа "Поддержка социально-ориентированных некоммерческих организаций в Миасском городском округе на 2018-2021 годы"</t>
  </si>
  <si>
    <t>90 0 00 00000</t>
  </si>
  <si>
    <t>90 0 14 00000</t>
  </si>
  <si>
    <t>90 0 14 80000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</si>
  <si>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</t>
  </si>
  <si>
    <t>28 1 02 R0840</t>
  </si>
  <si>
    <t>81 4 00 22010</t>
  </si>
  <si>
    <t>81 4 00 22020</t>
  </si>
  <si>
    <t>81 4 00 23000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</si>
  <si>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2017-2021 годы"</t>
  </si>
  <si>
    <t>80 1 00 20000</t>
  </si>
  <si>
    <t>80 1 00 20401</t>
  </si>
  <si>
    <t>80 1 00 22010</t>
  </si>
  <si>
    <t>80 1 00 22020</t>
  </si>
  <si>
    <t>80 1 00 23000</t>
  </si>
  <si>
    <t>Расходы на выплаты персоналу в целях обеспечения выполнения функций муниципальными органами, казенными учреждениями</t>
  </si>
  <si>
    <t>80 2 07 91005</t>
  </si>
  <si>
    <t>80 2 07 S100А</t>
  </si>
  <si>
    <t>80 2 07 S1003</t>
  </si>
  <si>
    <t>80 2 07 S100Б</t>
  </si>
  <si>
    <t>80 2 07 S2280</t>
  </si>
  <si>
    <t>80 4 00 20000</t>
  </si>
  <si>
    <t>80 4 00 23000</t>
  </si>
  <si>
    <t xml:space="preserve">Государственная программа Челябинской области "Развитие физической культуры и спорта в Челябинской области" </t>
  </si>
  <si>
    <t>Субсидии местным бюджетам на оплату услуг специалистов по организации физкультурно-оздоровительной и спортивно-массовой работы с детьми и подростками</t>
  </si>
  <si>
    <t>20 1 01 7100А</t>
  </si>
  <si>
    <t>Оснащение объектов спортивной инфраструктуры спортивно-технологическим оборудованием</t>
  </si>
  <si>
    <t>20 1 01 L2280</t>
  </si>
  <si>
    <t>Cубсидии местным бюджетам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</si>
  <si>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20 2 01 7100Б</t>
  </si>
  <si>
    <t>Государственная программа Челябинской области "Развитие физической культуры и спорта в Челябинской области"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</si>
  <si>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</si>
  <si>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20 1 01 71003</t>
  </si>
  <si>
    <t>Государственная поддержка спортивных организаций, осуществляющим подготовку спортивного резерва для сборных команд Российской Федерации</t>
  </si>
  <si>
    <t>20 4 01 L0810</t>
  </si>
  <si>
    <t>Государственная программа Челябинской области "Развитие культуры и туризма в Челябинской области"</t>
  </si>
  <si>
    <t>38 6 00 00000</t>
  </si>
  <si>
    <t>38 6 01 00000</t>
  </si>
  <si>
    <t>Поддержка отрасли культуры</t>
  </si>
  <si>
    <t>38 6 01 R5190</t>
  </si>
  <si>
    <t>Субсидии местным бюджетам на 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</si>
  <si>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38 6 01 R519M</t>
  </si>
  <si>
    <t>Муниципальная программа "Развитие культуры в МГО на 2017-2021 годы"</t>
  </si>
  <si>
    <t>69 5 07 40000</t>
  </si>
  <si>
    <t>Обеспечение деятельности  Управления культуры Администрации МГО</t>
  </si>
  <si>
    <t>69 8 00 20000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</si>
  <si>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</si>
  <si>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</si>
  <si>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Государственная программа Челябинской области "Развитие культуры и туризма в Челябинской области."</t>
  </si>
  <si>
    <t>Подпрограмма "Сохранение и развитие культурно-досуговой сферы "</t>
  </si>
  <si>
    <t>03 0 01 L0275</t>
  </si>
  <si>
    <t>78 0 20 00000</t>
  </si>
  <si>
    <t>78 0 20 42100</t>
  </si>
  <si>
    <t>78 0 24 42100</t>
  </si>
  <si>
    <t>79 0 99 48900</t>
  </si>
  <si>
    <t>79 7 00 20000</t>
  </si>
  <si>
    <t>79 7 00 20401</t>
  </si>
  <si>
    <t xml:space="preserve">Государственная программа Челябинской области "Доступная среда" </t>
  </si>
  <si>
    <t>Государственная программа Челябинской области "Развитие дорожного хозяйства в Челябинской области</t>
  </si>
  <si>
    <t>Муниципальная программа "Формирование современной городской среды" на территории миасского городского округа</t>
  </si>
  <si>
    <t>Подпрограмма "Организация мероприятий в области гражданской обороны, чрезвычайных ситуаций и содержание МКУ "Управление ГОЧС" на 2017-2021годы"</t>
  </si>
  <si>
    <t>Сумма              на 2021 год</t>
  </si>
  <si>
    <t>Источники 
внутреннего финансирования дефицита бюджета Миасского  городского округа 
на 2019 год  и на  плановый период 2020-2021 годов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</si>
  <si>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2017-2021 годы"</t>
  </si>
  <si>
    <t>Приложение  6</t>
  </si>
  <si>
    <t>Приложение 12</t>
  </si>
  <si>
    <t>Приложение 13</t>
  </si>
  <si>
    <t>Приложение   14</t>
  </si>
  <si>
    <t xml:space="preserve">на 2019 год                 </t>
  </si>
  <si>
    <t>(тыс.рублей)</t>
  </si>
  <si>
    <t xml:space="preserve">Сумма на 2019 год      </t>
  </si>
  <si>
    <t xml:space="preserve">Сумма  на               2019 год            </t>
  </si>
  <si>
    <t>Сумма на               2019 год</t>
  </si>
  <si>
    <t>Сумма на              2020 год</t>
  </si>
  <si>
    <t>Сумма на              2021 год</t>
  </si>
  <si>
    <t>Реконструкция АГРС п.Сыростан</t>
  </si>
  <si>
    <t>Реконструкция участка сетей теплоснабжения от котельной п. Первомайский по ул. Кирова, 80 через ТК-1 в сторону ТК-2, ул. Кирова, 82</t>
  </si>
  <si>
    <t>Автономные котельные (3 шт)  на пл. Революции в г. Миассе Челябинской области</t>
  </si>
  <si>
    <t xml:space="preserve"> ГТС Миасского городского пруда</t>
  </si>
  <si>
    <t>Школа на 500 мест в п. Динамо</t>
  </si>
  <si>
    <t>Автодорога в мкр.№3 от перекрестка ул.8 Июля - бульвар Мира</t>
  </si>
  <si>
    <t>Муниципальная программа "Обеспечение доступным и комфортным жильем граждан РФ территории МГО на 2014-2021 годы"</t>
  </si>
  <si>
    <t>Муниципальная программа "Охрана окружающей среды на территрии МГО на 2017- 2021 годы"</t>
  </si>
  <si>
    <t>Реконструкция очистных сооружений водоотведения</t>
  </si>
  <si>
    <t>Муниципальная программа  "Развитие физической культуры и спорта в МГО на 2017-2021 годы"</t>
  </si>
  <si>
    <t>Подпрограмма "Развитие инфраструктуры в области физической культуры и спорта, ремонт, реконстрекция спортивных сооружений"</t>
  </si>
  <si>
    <t>Каркасно-тентовый модуль с холодильным оборудованием и круглогодичным искусственным льдом</t>
  </si>
  <si>
    <t>Лыжная база п.Дачный</t>
  </si>
  <si>
    <t>Государственная программа "Обеспечение доступным и комфортным жильем граждан РФ в Челябинской области на 2014-2021 годы"</t>
  </si>
  <si>
    <t>Государственная программа Челябинской области "Капитальное строительство в Челябинской области на 2014-2021 годы"</t>
  </si>
  <si>
    <t>Распределение бюджетных ассигнований на капитальные вложения в объекты муниципальной собственности Миасского городского округа на 2019 год и на плановый период 2020-2021 годов</t>
  </si>
  <si>
    <t>Ведомственная структура расходов бюджета Миасского городского округа на 2019 год</t>
  </si>
  <si>
    <t>Муниципальная программа "Обеспечение деятельности муниципального бюджетного учреждения "Миасский окружной архив на 2017-2021 годы"</t>
  </si>
  <si>
    <t>Подпрограмма "Организация исполнения муниципальной программы "Социальная защита населения Миасского городского округа на 2017-2021 годы"</t>
  </si>
  <si>
    <t>Государственная программа Челябинской области "Реализация на территории Челябинской области государственной политики в сфере государственной регистрации актов гражданского состояния" на 2017-2021 годы</t>
  </si>
  <si>
    <t>Государственная программа Челябинской области "Развитие сельского хозяйства в Челябинской области"</t>
  </si>
  <si>
    <t>Подпрограмма "Управление реализацией государственной программы Челябинской области "Развитие сельского хозяйства в Челябинской области"</t>
  </si>
  <si>
    <t>Государственная программа Челябинской области "Управление государственным имуществом, земельными и природными ресурсами Челябинской области в 2017–2021 годах"</t>
  </si>
  <si>
    <t>Подпрограмма "Внесение в Единый государственный реестр недвижимости сведений о границах населенных пунктов Челябинской области и о границах Челябинской области на 2017–2021 годы"</t>
  </si>
  <si>
    <t>Муниципальная программа "Развитие туризма в Миасском городском округе на 2018-2021 годы"</t>
  </si>
  <si>
    <t>Субсидии в виде имущественного взноса автономной некоммерческой организации "Центр развития туризма"</t>
  </si>
  <si>
    <t>Подпрограмма "Мероприятия по переселению граждан из жилищного фонда, признанного непригодным для проживания"</t>
  </si>
  <si>
    <t>Государственная программа Челябинской области "Капитальное строительство в Челябинской области на 2014–2021 годы"</t>
  </si>
  <si>
    <t>Подпрограмма "Организация исполнения муниципальной программы "Социальная защита населения Миасского городского округа на 2017-2021 годы""</t>
  </si>
  <si>
    <t>Муниципальная  программа "Развитие системы образования в Миасском городском округе на 2017-2020 годы"</t>
  </si>
  <si>
    <t>Подпрограмма "Повышение эффективности реализации молодежной политики в Миасском городском округе"</t>
  </si>
  <si>
    <t>Оплата услуг специалистов по организации физкультурно-оздоровительной и спортивно-массовой работы с детьми и подростками в рамках государственной программы Челябинской области "Развитие физической культуры и спорта в Челябинской области" (софинансирование)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</si>
  <si>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"Развитие физической культуры и спорта в Челябинской области" (софинансирование)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</si>
  <si>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"Развитие физической культуры и спорта в Челябинской области" (софинансирование)</t>
  </si>
  <si>
    <t>Финансовая поддержка организаций спортивной подготовки по базовым видам спорта в рамках государственной программы Челябинской области  "Развитие физической культуры и спорта в Челябинской области" (софинансирование)</t>
  </si>
  <si>
    <t>Подпрограмма "Развитие системы подготовки спортивного резерва"</t>
  </si>
  <si>
    <t>Государственная программа Челябинской области "Поддержка и развитие дошкольного образования в Челябинской области"</t>
  </si>
  <si>
    <t>Муниципальная  программа "Развитие системы образования в Миасском городском округе на 2017-2021 годы"</t>
  </si>
  <si>
    <t>Подпрограмма "Сопровождение функционирования и безопасности образовательных учреждений"</t>
  </si>
  <si>
    <t>Государственная программа Челябинской области "Развитие образования в Челябинской области"</t>
  </si>
  <si>
    <t>Приобретение транспортных средств для организации перевозки обучающихся в рамках государственной программы "Развитие образования в Челябинской области" на 2014-2017 годы (софинансирование)</t>
  </si>
  <si>
    <t xml:space="preserve">Государственная программа Челябинской области "Повышение эффективности реализации молодежной политики в Челябинской области" </t>
  </si>
  <si>
    <t>Муниципальная  программа "Профилактика и противодействие проявлениям экстремизма в МГО на 2017-2021 годы"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</si>
  <si>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 на 2017-2021 годы"</t>
  </si>
  <si>
    <t>Государственная программа Челябинской области "Развитие образования в Челябинской области 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</si>
  <si>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</si>
  <si>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Государственная программа Челябинской области "Повышение эффективности реализации молодежной политики в Челябинской области"</t>
  </si>
  <si>
    <t xml:space="preserve">Подпрограмма "Управление реализацией государственной программы Челябинской области "Развитие сельского хозяйства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</si>
  <si>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</si>
  <si>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 (софинансирование)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</si>
  <si>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</si>
  <si>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</si>
  <si>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</si>
  <si>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</si>
  <si>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Сумма на                         2019 год</t>
  </si>
  <si>
    <t>Сумма на                                2020 год</t>
  </si>
  <si>
    <t>Сумма на                                      2021 год</t>
  </si>
  <si>
    <t>Программа муниципальных внутренних заимствований на 2019 год и на плановый период 2020-2021 годов</t>
  </si>
  <si>
    <t>Реализация муниципальных функций связанных с общегосударственным управлением</t>
  </si>
  <si>
    <t>79 7 00 23000</t>
  </si>
  <si>
    <t>Подпрограмма «Организация и осуществление деятельности Управления образования Администрации МГО и МКУ «Централизованная бухгалтерия»</t>
  </si>
  <si>
    <t>Обеспечение деятельности МКУ «Централизованная бухгалтерия»</t>
  </si>
  <si>
    <t>Стационарное наружное электрическое освещение участка автодороги по ул. Парковая (от ул. Садовая до ул. Победы)</t>
  </si>
  <si>
    <t>Стационарное наружное электрическое освещение участка автодороги по Динамовскому шоссе (от ул. 8 Июля до дома № 7 по Динамовскому шоссе)</t>
  </si>
  <si>
    <t>Стационарное наружное электрическое освещение участка автодороги по пр. Макеева (от пересечения с ул. Олимпийская до автомобильной дороги Миасс-Карабаш-Кыштым-0 км)</t>
  </si>
  <si>
    <t>Стационарное наружное электрическое освещение участка автодороги по ул. Колесова (от ул. Ломоносова до дома № 21 по ул. Колесова)</t>
  </si>
  <si>
    <t>Стационарное наружное электрическое освещение участка автодороги по ул. Ильменская (от ул. Лихачева до ГБ № 2) и по ул. Чучева (от ул. Ильменская до ул. Романенко)</t>
  </si>
  <si>
    <t>Линия наружного освещения по ул. Инструментальщиков (от ул. Победы до ул. Орловской)</t>
  </si>
  <si>
    <t>47 2 00 23000</t>
  </si>
  <si>
    <t>69 5 22 00000</t>
  </si>
  <si>
    <t>69 5 22 44100</t>
  </si>
  <si>
    <t>69 6 20 00000</t>
  </si>
  <si>
    <t>69 6 20 44000</t>
  </si>
  <si>
    <t>69 6 24 44000</t>
  </si>
  <si>
    <t xml:space="preserve">Комплектование книжных фондов муниципальных  общественных библиотек </t>
  </si>
  <si>
    <t>Подпрограмма организация  и осуществление деятельности в области культуры</t>
  </si>
  <si>
    <t>Расходы в области культуры</t>
  </si>
  <si>
    <t>Ливневая канализация по ул. Попова в г. Миассе</t>
  </si>
  <si>
    <t>Подпрограмма «Мероприятия по переселению граждан из жилищного фонда, признанного непригодным для проживания»</t>
  </si>
  <si>
    <t>Непрограммное направление расходов</t>
  </si>
  <si>
    <t>Областная адресная программа "Переселение в 2013-2017 годах граждан из аварийного жилищного фондов городах и районах Челябинской области"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</si>
  <si>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</si>
  <si>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</si>
  <si>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</si>
  <si>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>Оснащение объектов спортивной инфраструктуры спортивно-технологическим оборудованием в рамках государственной программы Челябинской области "Развитие физической культуры и спорта в Челябинской области" (софинансирование)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</si>
  <si>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(софинансирование)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</si>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</sst>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7" fillId="33" borderId="0" xfId="0" applyFont="1" applyFill="1" applyAlignment="1">
      <alignment horizontal="justify" wrapText="1"/>
    </xf>
    <xf numFmtId="49" fontId="56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56" fillId="33" borderId="0" xfId="0" applyFont="1" applyFill="1" applyAlignment="1">
      <alignment horizontal="justify"/>
    </xf>
    <xf numFmtId="0" fontId="7" fillId="33" borderId="0" xfId="0" applyFont="1" applyFill="1" applyAlignment="1">
      <alignment horizontal="left"/>
    </xf>
    <xf numFmtId="0" fontId="56" fillId="33" borderId="0" xfId="0" applyFont="1" applyFill="1" applyAlignment="1">
      <alignment horizontal="justify" vertical="center" wrapText="1"/>
    </xf>
    <xf numFmtId="0" fontId="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7" fillId="33" borderId="10" xfId="0" applyFont="1" applyFill="1" applyBorder="1" applyAlignment="1">
      <alignment horizontal="justify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172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2" fontId="8" fillId="33" borderId="10" xfId="68" applyNumberFormat="1" applyFont="1" applyFill="1" applyBorder="1" applyAlignment="1">
      <alignment horizontal="center" vertical="center"/>
    </xf>
    <xf numFmtId="172" fontId="57" fillId="33" borderId="0" xfId="0" applyNumberFormat="1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justify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/>
    </xf>
    <xf numFmtId="49" fontId="7" fillId="0" borderId="10" xfId="0" applyNumberFormat="1" applyFont="1" applyBorder="1" applyAlignment="1" applyProtection="1">
      <alignment horizontal="justify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172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172" fontId="7" fillId="0" borderId="0" xfId="0" applyNumberFormat="1" applyFont="1" applyBorder="1" applyAlignment="1" applyProtection="1">
      <alignment horizontal="right" vertical="center" wrapText="1"/>
      <protection/>
    </xf>
    <xf numFmtId="0" fontId="7" fillId="0" borderId="10" xfId="0" applyNumberFormat="1" applyFont="1" applyBorder="1" applyAlignment="1" applyProtection="1">
      <alignment horizontal="justify" vertical="center" wrapText="1"/>
      <protection/>
    </xf>
    <xf numFmtId="0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justify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justify" vertical="center" wrapText="1"/>
    </xf>
    <xf numFmtId="172" fontId="56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33" borderId="10" xfId="0" applyNumberFormat="1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60" fillId="33" borderId="0" xfId="0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 wrapText="1"/>
    </xf>
    <xf numFmtId="0" fontId="7" fillId="33" borderId="10" xfId="0" applyFont="1" applyFill="1" applyBorder="1" applyAlignment="1">
      <alignment/>
    </xf>
    <xf numFmtId="43" fontId="7" fillId="33" borderId="10" xfId="68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56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justify" vertical="center" wrapText="1"/>
      <protection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/>
      <protection/>
    </xf>
    <xf numFmtId="172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justify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172" fontId="8" fillId="33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justify" wrapText="1"/>
    </xf>
    <xf numFmtId="0" fontId="58" fillId="0" borderId="10" xfId="0" applyFont="1" applyFill="1" applyBorder="1" applyAlignment="1">
      <alignment horizontal="justify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1" fontId="56" fillId="33" borderId="0" xfId="68" applyFont="1" applyFill="1" applyAlignment="1">
      <alignment/>
    </xf>
    <xf numFmtId="49" fontId="56" fillId="0" borderId="10" xfId="0" applyNumberFormat="1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justify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172" fontId="57" fillId="33" borderId="10" xfId="0" applyNumberFormat="1" applyFont="1" applyFill="1" applyBorder="1" applyAlignment="1">
      <alignment horizontal="center" vertical="center"/>
    </xf>
    <xf numFmtId="172" fontId="56" fillId="33" borderId="0" xfId="0" applyNumberFormat="1" applyFont="1" applyFill="1" applyAlignment="1">
      <alignment horizontal="center"/>
    </xf>
    <xf numFmtId="0" fontId="56" fillId="0" borderId="0" xfId="0" applyFont="1" applyAlignment="1">
      <alignment horizontal="justify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 vertical="center"/>
    </xf>
    <xf numFmtId="0" fontId="61" fillId="0" borderId="0" xfId="0" applyFont="1" applyAlignment="1">
      <alignment horizontal="justify" vertical="center"/>
    </xf>
    <xf numFmtId="0" fontId="61" fillId="0" borderId="0" xfId="0" applyFont="1" applyAlignment="1">
      <alignment vertical="center"/>
    </xf>
    <xf numFmtId="0" fontId="56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172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/>
    </xf>
    <xf numFmtId="172" fontId="57" fillId="0" borderId="0" xfId="0" applyNumberFormat="1" applyFont="1" applyAlignment="1">
      <alignment/>
    </xf>
    <xf numFmtId="172" fontId="56" fillId="0" borderId="0" xfId="0" applyNumberFormat="1" applyFont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57" fillId="34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34" borderId="0" xfId="0" applyFont="1" applyFill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justify" vertical="center" wrapText="1"/>
      <protection/>
    </xf>
    <xf numFmtId="172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justify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justify" vertical="center" wrapText="1"/>
    </xf>
    <xf numFmtId="43" fontId="56" fillId="33" borderId="10" xfId="68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justify" vertical="center" wrapText="1"/>
    </xf>
    <xf numFmtId="0" fontId="5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172" fontId="57" fillId="34" borderId="0" xfId="0" applyNumberFormat="1" applyFont="1" applyFill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176" fontId="56" fillId="0" borderId="0" xfId="0" applyNumberFormat="1" applyFont="1" applyAlignment="1">
      <alignment horizontal="center" vertical="center"/>
    </xf>
    <xf numFmtId="176" fontId="57" fillId="0" borderId="0" xfId="0" applyNumberFormat="1" applyFont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0" fontId="56" fillId="0" borderId="0" xfId="0" applyFont="1" applyFill="1" applyAlignment="1">
      <alignment horizontal="center" vertical="center"/>
    </xf>
    <xf numFmtId="172" fontId="56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justify" vertical="center" wrapText="1"/>
    </xf>
    <xf numFmtId="49" fontId="56" fillId="0" borderId="10" xfId="0" applyNumberFormat="1" applyFont="1" applyBorder="1" applyAlignment="1">
      <alignment horizontal="center" vertical="center"/>
    </xf>
    <xf numFmtId="172" fontId="56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justify" vertical="center" wrapText="1"/>
    </xf>
    <xf numFmtId="0" fontId="56" fillId="0" borderId="10" xfId="0" applyFont="1" applyFill="1" applyBorder="1" applyAlignment="1">
      <alignment horizontal="justify" vertical="center" wrapText="1"/>
    </xf>
    <xf numFmtId="172" fontId="56" fillId="0" borderId="0" xfId="0" applyNumberFormat="1" applyFont="1" applyAlignment="1">
      <alignment/>
    </xf>
    <xf numFmtId="172" fontId="11" fillId="33" borderId="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176" fontId="8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176" fontId="7" fillId="33" borderId="1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4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9" fillId="0" borderId="10" xfId="0" applyFont="1" applyBorder="1" applyAlignment="1">
      <alignment horizontal="center" vertical="center" wrapText="1"/>
    </xf>
    <xf numFmtId="49" fontId="62" fillId="0" borderId="10" xfId="53" applyNumberFormat="1" applyFont="1" applyBorder="1" applyAlignment="1">
      <alignment horizontal="justify" vertical="center" wrapText="1"/>
      <protection/>
    </xf>
    <xf numFmtId="49" fontId="62" fillId="0" borderId="10" xfId="53" applyNumberFormat="1" applyFont="1" applyBorder="1" applyAlignment="1">
      <alignment horizontal="center" vertical="center" wrapText="1"/>
      <protection/>
    </xf>
    <xf numFmtId="172" fontId="62" fillId="0" borderId="10" xfId="53" applyNumberFormat="1" applyFont="1" applyBorder="1" applyAlignment="1">
      <alignment horizontal="center" vertical="center"/>
      <protection/>
    </xf>
    <xf numFmtId="49" fontId="58" fillId="0" borderId="10" xfId="53" applyNumberFormat="1" applyFont="1" applyBorder="1" applyAlignment="1">
      <alignment horizontal="justify" vertical="center" wrapText="1"/>
      <protection/>
    </xf>
    <xf numFmtId="49" fontId="58" fillId="0" borderId="10" xfId="53" applyNumberFormat="1" applyFont="1" applyBorder="1" applyAlignment="1">
      <alignment horizontal="center" vertical="center" wrapText="1"/>
      <protection/>
    </xf>
    <xf numFmtId="172" fontId="58" fillId="0" borderId="10" xfId="53" applyNumberFormat="1" applyFont="1" applyBorder="1" applyAlignment="1">
      <alignment horizontal="center" vertical="center"/>
      <protection/>
    </xf>
    <xf numFmtId="0" fontId="57" fillId="0" borderId="10" xfId="0" applyFont="1" applyBorder="1" applyAlignment="1">
      <alignment vertical="center"/>
    </xf>
    <xf numFmtId="172" fontId="5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6" fillId="0" borderId="15" xfId="0" applyFont="1" applyBorder="1" applyAlignment="1">
      <alignment horizontal="justify" vertical="center" wrapText="1"/>
    </xf>
    <xf numFmtId="0" fontId="56" fillId="0" borderId="16" xfId="0" applyFont="1" applyBorder="1" applyAlignment="1">
      <alignment horizontal="center" vertical="center" wrapText="1"/>
    </xf>
    <xf numFmtId="172" fontId="57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172" fontId="63" fillId="33" borderId="10" xfId="0" applyNumberFormat="1" applyFont="1" applyFill="1" applyBorder="1" applyAlignment="1">
      <alignment horizontal="center" vertical="center" wrapText="1"/>
    </xf>
    <xf numFmtId="172" fontId="56" fillId="33" borderId="10" xfId="0" applyNumberFormat="1" applyFont="1" applyFill="1" applyBorder="1" applyAlignment="1">
      <alignment horizontal="center" vertical="center" wrapText="1"/>
    </xf>
    <xf numFmtId="172" fontId="5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justify" wrapText="1"/>
    </xf>
    <xf numFmtId="172" fontId="6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wrapText="1"/>
    </xf>
    <xf numFmtId="172" fontId="56" fillId="0" borderId="10" xfId="0" applyNumberFormat="1" applyFont="1" applyBorder="1" applyAlignment="1">
      <alignment horizontal="center" vertical="center" wrapText="1"/>
    </xf>
    <xf numFmtId="172" fontId="57" fillId="0" borderId="10" xfId="0" applyNumberFormat="1" applyFont="1" applyFill="1" applyBorder="1" applyAlignment="1">
      <alignment horizontal="center" vertical="center" wrapText="1"/>
    </xf>
    <xf numFmtId="172" fontId="56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172" fontId="6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justify" vertical="center" wrapText="1"/>
      <protection/>
    </xf>
    <xf numFmtId="176" fontId="57" fillId="33" borderId="10" xfId="0" applyNumberFormat="1" applyFont="1" applyFill="1" applyBorder="1" applyAlignment="1">
      <alignment horizontal="center" vertical="center" wrapText="1"/>
    </xf>
    <xf numFmtId="176" fontId="63" fillId="33" borderId="10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justify" vertical="center" wrapText="1"/>
    </xf>
    <xf numFmtId="176" fontId="56" fillId="33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justify" vertical="center" wrapText="1"/>
    </xf>
    <xf numFmtId="49" fontId="14" fillId="0" borderId="10" xfId="0" applyNumberFormat="1" applyFont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7" fillId="0" borderId="0" xfId="58" applyFont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58" applyFont="1">
      <alignment/>
      <protection/>
    </xf>
    <xf numFmtId="0" fontId="7" fillId="0" borderId="17" xfId="58" applyFont="1" applyBorder="1" applyAlignment="1">
      <alignment horizontal="center" vertical="center"/>
      <protection/>
    </xf>
    <xf numFmtId="0" fontId="7" fillId="0" borderId="18" xfId="58" applyFont="1" applyBorder="1" applyAlignment="1">
      <alignment horizontal="center" vertical="justify"/>
      <protection/>
    </xf>
    <xf numFmtId="0" fontId="7" fillId="0" borderId="19" xfId="58" applyFont="1" applyBorder="1" applyAlignment="1">
      <alignment horizontal="left" wrapText="1"/>
      <protection/>
    </xf>
    <xf numFmtId="172" fontId="7" fillId="0" borderId="20" xfId="58" applyNumberFormat="1" applyFont="1" applyBorder="1" applyAlignment="1">
      <alignment horizontal="center" vertical="center"/>
      <protection/>
    </xf>
    <xf numFmtId="0" fontId="7" fillId="0" borderId="21" xfId="58" applyFont="1" applyBorder="1" applyAlignment="1">
      <alignment horizontal="center"/>
      <protection/>
    </xf>
    <xf numFmtId="172" fontId="7" fillId="0" borderId="22" xfId="58" applyNumberFormat="1" applyFont="1" applyBorder="1" applyAlignment="1">
      <alignment horizontal="center" vertical="center"/>
      <protection/>
    </xf>
    <xf numFmtId="0" fontId="7" fillId="0" borderId="23" xfId="58" applyFont="1" applyBorder="1" applyAlignment="1">
      <alignment horizontal="center"/>
      <protection/>
    </xf>
    <xf numFmtId="0" fontId="7" fillId="0" borderId="18" xfId="58" applyFont="1" applyBorder="1" applyAlignment="1">
      <alignment horizontal="left" wrapText="1"/>
      <protection/>
    </xf>
    <xf numFmtId="172" fontId="7" fillId="0" borderId="18" xfId="58" applyNumberFormat="1" applyFont="1" applyBorder="1" applyAlignment="1">
      <alignment horizontal="center" vertical="center"/>
      <protection/>
    </xf>
    <xf numFmtId="0" fontId="7" fillId="0" borderId="24" xfId="58" applyFont="1" applyBorder="1" applyAlignment="1">
      <alignment wrapText="1"/>
      <protection/>
    </xf>
    <xf numFmtId="0" fontId="7" fillId="0" borderId="25" xfId="58" applyFont="1" applyBorder="1" applyAlignment="1">
      <alignment horizontal="center"/>
      <protection/>
    </xf>
    <xf numFmtId="172" fontId="7" fillId="0" borderId="26" xfId="58" applyNumberFormat="1" applyFont="1" applyBorder="1" applyAlignment="1">
      <alignment horizontal="center" vertical="center"/>
      <protection/>
    </xf>
    <xf numFmtId="0" fontId="7" fillId="0" borderId="18" xfId="58" applyFont="1" applyBorder="1">
      <alignment/>
      <protection/>
    </xf>
    <xf numFmtId="0" fontId="7" fillId="0" borderId="24" xfId="58" applyFont="1" applyBorder="1" applyAlignment="1">
      <alignment horizontal="center"/>
      <protection/>
    </xf>
    <xf numFmtId="172" fontId="7" fillId="0" borderId="27" xfId="58" applyNumberFormat="1" applyFont="1" applyBorder="1" applyAlignment="1">
      <alignment horizontal="center" vertical="center"/>
      <protection/>
    </xf>
    <xf numFmtId="49" fontId="7" fillId="0" borderId="0" xfId="60" applyNumberFormat="1" applyFont="1" applyAlignment="1">
      <alignment horizontal="left"/>
      <protection/>
    </xf>
    <xf numFmtId="0" fontId="7" fillId="0" borderId="0" xfId="60" applyFont="1" applyAlignment="1">
      <alignment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right"/>
      <protection/>
    </xf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 horizontal="left"/>
    </xf>
    <xf numFmtId="49" fontId="7" fillId="0" borderId="0" xfId="60" applyNumberFormat="1" applyFont="1" applyFill="1" applyAlignment="1">
      <alignment horizontal="left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9" fillId="0" borderId="0" xfId="60" applyFont="1" applyAlignment="1">
      <alignment horizontal="center" vertical="center" wrapText="1"/>
      <protection/>
    </xf>
    <xf numFmtId="49" fontId="7" fillId="0" borderId="10" xfId="60" applyNumberFormat="1" applyFont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vertical="center" wrapText="1"/>
    </xf>
    <xf numFmtId="172" fontId="7" fillId="0" borderId="10" xfId="60" applyNumberFormat="1" applyFont="1" applyBorder="1" applyAlignment="1">
      <alignment horizontal="center" vertical="center" wrapText="1"/>
      <protection/>
    </xf>
    <xf numFmtId="172" fontId="7" fillId="0" borderId="10" xfId="60" applyNumberFormat="1" applyFont="1" applyBorder="1" applyAlignment="1">
      <alignment vertical="center" wrapText="1"/>
      <protection/>
    </xf>
    <xf numFmtId="0" fontId="7" fillId="33" borderId="10" xfId="59" applyFont="1" applyFill="1" applyBorder="1" applyAlignment="1">
      <alignment horizontal="left" vertical="center" wrapText="1"/>
      <protection/>
    </xf>
    <xf numFmtId="0" fontId="7" fillId="33" borderId="10" xfId="59" applyFont="1" applyFill="1" applyBorder="1" applyAlignment="1">
      <alignment vertical="justify"/>
      <protection/>
    </xf>
    <xf numFmtId="172" fontId="7" fillId="0" borderId="0" xfId="60" applyNumberFormat="1" applyFont="1">
      <alignment/>
      <protection/>
    </xf>
    <xf numFmtId="0" fontId="7" fillId="33" borderId="12" xfId="0" applyFont="1" applyFill="1" applyBorder="1" applyAlignment="1">
      <alignment vertical="center" wrapText="1"/>
    </xf>
    <xf numFmtId="49" fontId="7" fillId="33" borderId="10" xfId="60" applyNumberFormat="1" applyFont="1" applyFill="1" applyBorder="1" applyAlignment="1">
      <alignment horizontal="left" vertical="center" wrapText="1"/>
      <protection/>
    </xf>
    <xf numFmtId="172" fontId="7" fillId="33" borderId="10" xfId="60" applyNumberFormat="1" applyFont="1" applyFill="1" applyBorder="1" applyAlignment="1">
      <alignment horizontal="center" vertical="center" wrapText="1"/>
      <protection/>
    </xf>
    <xf numFmtId="172" fontId="7" fillId="33" borderId="10" xfId="60" applyNumberFormat="1" applyFont="1" applyFill="1" applyBorder="1" applyAlignment="1">
      <alignment vertical="center" wrapText="1"/>
      <protection/>
    </xf>
    <xf numFmtId="0" fontId="7" fillId="33" borderId="12" xfId="0" applyFont="1" applyFill="1" applyBorder="1" applyAlignment="1">
      <alignment horizontal="left" vertical="justify" wrapText="1"/>
    </xf>
    <xf numFmtId="0" fontId="7" fillId="33" borderId="12" xfId="0" applyFont="1" applyFill="1" applyBorder="1" applyAlignment="1">
      <alignment horizontal="left" vertical="justify" wrapText="1" readingOrder="1"/>
    </xf>
    <xf numFmtId="0" fontId="7" fillId="33" borderId="28" xfId="0" applyFont="1" applyFill="1" applyBorder="1" applyAlignment="1">
      <alignment horizontal="left" vertical="justify" wrapText="1"/>
    </xf>
    <xf numFmtId="49" fontId="7" fillId="0" borderId="10" xfId="60" applyNumberFormat="1" applyFont="1" applyBorder="1" applyAlignment="1">
      <alignment horizontal="left" vertical="center"/>
      <protection/>
    </xf>
    <xf numFmtId="49" fontId="7" fillId="33" borderId="10" xfId="0" applyNumberFormat="1" applyFont="1" applyFill="1" applyBorder="1" applyAlignment="1">
      <alignment horizontal="left" vertical="justify"/>
    </xf>
    <xf numFmtId="172" fontId="7" fillId="0" borderId="10" xfId="60" applyNumberFormat="1" applyFont="1" applyBorder="1" applyAlignment="1">
      <alignment vertical="center"/>
      <protection/>
    </xf>
    <xf numFmtId="172" fontId="7" fillId="0" borderId="10" xfId="60" applyNumberFormat="1" applyFont="1" applyBorder="1" applyAlignment="1">
      <alignment horizontal="center" vertical="center"/>
      <protection/>
    </xf>
    <xf numFmtId="0" fontId="7" fillId="33" borderId="10" xfId="60" applyFont="1" applyFill="1" applyBorder="1" applyAlignment="1">
      <alignment wrapText="1"/>
      <protection/>
    </xf>
    <xf numFmtId="0" fontId="7" fillId="0" borderId="10" xfId="60" applyFont="1" applyBorder="1" applyAlignment="1">
      <alignment/>
      <protection/>
    </xf>
    <xf numFmtId="176" fontId="7" fillId="0" borderId="10" xfId="60" applyNumberFormat="1" applyFont="1" applyBorder="1" applyAlignment="1">
      <alignment horizontal="center"/>
      <protection/>
    </xf>
    <xf numFmtId="0" fontId="8" fillId="33" borderId="10" xfId="55" applyFont="1" applyFill="1" applyBorder="1" applyAlignment="1">
      <alignment horizontal="justify" vertical="center" wrapText="1"/>
      <protection/>
    </xf>
    <xf numFmtId="0" fontId="57" fillId="0" borderId="0" xfId="0" applyFont="1" applyAlignment="1">
      <alignment horizont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172" fontId="64" fillId="33" borderId="10" xfId="0" applyNumberFormat="1" applyFont="1" applyFill="1" applyBorder="1" applyAlignment="1">
      <alignment horizontal="center" vertical="center" wrapText="1"/>
    </xf>
    <xf numFmtId="172" fontId="61" fillId="33" borderId="1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Alignment="1">
      <alignment/>
    </xf>
    <xf numFmtId="0" fontId="11" fillId="33" borderId="11" xfId="0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center" wrapText="1"/>
    </xf>
    <xf numFmtId="49" fontId="7" fillId="33" borderId="13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 applyProtection="1">
      <alignment horizontal="justify" vertical="center" wrapText="1"/>
      <protection/>
    </xf>
    <xf numFmtId="49" fontId="11" fillId="0" borderId="29" xfId="54" applyNumberFormat="1" applyFont="1" applyFill="1" applyBorder="1" applyAlignment="1" applyProtection="1">
      <alignment horizontal="justify" vertical="center" wrapText="1"/>
      <protection/>
    </xf>
    <xf numFmtId="0" fontId="7" fillId="33" borderId="10" xfId="0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/>
    </xf>
    <xf numFmtId="0" fontId="8" fillId="0" borderId="0" xfId="58" applyFont="1" applyAlignment="1">
      <alignment horizontal="center" vertical="center" wrapText="1"/>
      <protection/>
    </xf>
    <xf numFmtId="0" fontId="7" fillId="0" borderId="0" xfId="58" applyFont="1" applyAlignment="1">
      <alignment horizontal="center" vertical="center"/>
      <protection/>
    </xf>
    <xf numFmtId="0" fontId="56" fillId="0" borderId="0" xfId="0" applyFont="1" applyAlignment="1">
      <alignment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wrapText="1"/>
    </xf>
    <xf numFmtId="0" fontId="8" fillId="0" borderId="0" xfId="60" applyFont="1" applyAlignment="1">
      <alignment horizontal="center" vertical="justify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30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49" fontId="9" fillId="0" borderId="10" xfId="60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_бюджет на 2008 год 1" xfId="58"/>
    <cellStyle name="Обычный_Источники" xfId="59"/>
    <cellStyle name="Обычный_Приложение №1+№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1"/>
  <sheetViews>
    <sheetView tabSelected="1" zoomScalePageLayoutView="0" workbookViewId="0" topLeftCell="A1">
      <selection activeCell="B993" sqref="B993"/>
    </sheetView>
  </sheetViews>
  <sheetFormatPr defaultColWidth="9.140625" defaultRowHeight="15"/>
  <cols>
    <col min="1" max="1" width="81.7109375" style="8" customWidth="1"/>
    <col min="2" max="2" width="8.28125" style="2" customWidth="1"/>
    <col min="3" max="3" width="8.421875" style="3" customWidth="1"/>
    <col min="4" max="4" width="8.140625" style="3" customWidth="1"/>
    <col min="5" max="5" width="17.8515625" style="3" customWidth="1"/>
    <col min="6" max="6" width="11.421875" style="3" customWidth="1"/>
    <col min="7" max="7" width="20.140625" style="5" customWidth="1"/>
    <col min="8" max="8" width="12.00390625" style="3" customWidth="1"/>
    <col min="9" max="16384" width="9.140625" style="3" customWidth="1"/>
  </cols>
  <sheetData>
    <row r="1" spans="1:6" ht="15">
      <c r="A1" s="1"/>
      <c r="F1" s="4" t="s">
        <v>837</v>
      </c>
    </row>
    <row r="2" spans="1:6" ht="15">
      <c r="A2" s="6"/>
      <c r="F2" s="7" t="s">
        <v>0</v>
      </c>
    </row>
    <row r="3" ht="15">
      <c r="F3" s="7" t="s">
        <v>1</v>
      </c>
    </row>
    <row r="4" ht="15">
      <c r="F4" s="7" t="s">
        <v>2</v>
      </c>
    </row>
    <row r="5" spans="2:6" ht="15">
      <c r="B5" s="9"/>
      <c r="C5" s="10"/>
      <c r="D5" s="10"/>
      <c r="E5" s="10"/>
      <c r="F5" s="11" t="s">
        <v>838</v>
      </c>
    </row>
    <row r="6" spans="2:6" ht="15">
      <c r="B6" s="9"/>
      <c r="C6" s="10"/>
      <c r="D6" s="10"/>
      <c r="E6" s="10"/>
      <c r="F6" s="11"/>
    </row>
    <row r="7" spans="2:7" ht="51.75" customHeight="1">
      <c r="B7" s="12" t="s">
        <v>987</v>
      </c>
      <c r="C7" s="10"/>
      <c r="D7" s="10"/>
      <c r="E7" s="10"/>
      <c r="F7" s="10"/>
      <c r="G7" s="10"/>
    </row>
    <row r="8" spans="2:7" ht="15">
      <c r="B8" s="13"/>
      <c r="C8" s="14"/>
      <c r="D8" s="14"/>
      <c r="E8" s="14"/>
      <c r="F8" s="14"/>
      <c r="G8" s="10" t="s">
        <v>965</v>
      </c>
    </row>
    <row r="9" spans="1:7" ht="15">
      <c r="A9" s="295" t="s">
        <v>3</v>
      </c>
      <c r="B9" s="296" t="s">
        <v>4</v>
      </c>
      <c r="C9" s="296"/>
      <c r="D9" s="296"/>
      <c r="E9" s="296"/>
      <c r="F9" s="297"/>
      <c r="G9" s="279" t="s">
        <v>5</v>
      </c>
    </row>
    <row r="10" spans="1:7" ht="45">
      <c r="A10" s="295"/>
      <c r="B10" s="16" t="s">
        <v>6</v>
      </c>
      <c r="C10" s="17" t="s">
        <v>7</v>
      </c>
      <c r="D10" s="17" t="s">
        <v>8</v>
      </c>
      <c r="E10" s="17" t="s">
        <v>9</v>
      </c>
      <c r="F10" s="278" t="s">
        <v>167</v>
      </c>
      <c r="G10" s="280" t="s">
        <v>964</v>
      </c>
    </row>
    <row r="11" spans="1:7" s="22" customFormat="1" ht="14.25">
      <c r="A11" s="18" t="s">
        <v>87</v>
      </c>
      <c r="B11" s="19" t="s">
        <v>88</v>
      </c>
      <c r="C11" s="20"/>
      <c r="D11" s="20"/>
      <c r="E11" s="20"/>
      <c r="F11" s="20"/>
      <c r="G11" s="96">
        <f>SUM(G12)</f>
        <v>24912.4</v>
      </c>
    </row>
    <row r="12" spans="1:7" ht="15">
      <c r="A12" s="23" t="s">
        <v>89</v>
      </c>
      <c r="B12" s="16"/>
      <c r="C12" s="16" t="s">
        <v>34</v>
      </c>
      <c r="D12" s="16"/>
      <c r="E12" s="16"/>
      <c r="F12" s="16"/>
      <c r="G12" s="24">
        <f>SUM(G13+G21)</f>
        <v>24912.4</v>
      </c>
    </row>
    <row r="13" spans="1:7" ht="45">
      <c r="A13" s="23" t="s">
        <v>90</v>
      </c>
      <c r="B13" s="16"/>
      <c r="C13" s="16" t="s">
        <v>34</v>
      </c>
      <c r="D13" s="16" t="s">
        <v>54</v>
      </c>
      <c r="E13" s="16"/>
      <c r="F13" s="16"/>
      <c r="G13" s="24">
        <f>SUM(G15)</f>
        <v>17158.600000000002</v>
      </c>
    </row>
    <row r="14" spans="1:7" ht="15">
      <c r="A14" s="25" t="s">
        <v>198</v>
      </c>
      <c r="B14" s="16"/>
      <c r="C14" s="16" t="s">
        <v>34</v>
      </c>
      <c r="D14" s="16" t="s">
        <v>54</v>
      </c>
      <c r="E14" s="16" t="s">
        <v>199</v>
      </c>
      <c r="F14" s="16"/>
      <c r="G14" s="24">
        <f>SUM(G15)</f>
        <v>17158.600000000002</v>
      </c>
    </row>
    <row r="15" spans="1:7" ht="45">
      <c r="A15" s="23" t="s">
        <v>80</v>
      </c>
      <c r="B15" s="16"/>
      <c r="C15" s="16" t="s">
        <v>34</v>
      </c>
      <c r="D15" s="16" t="s">
        <v>54</v>
      </c>
      <c r="E15" s="16" t="s">
        <v>106</v>
      </c>
      <c r="F15" s="16"/>
      <c r="G15" s="24">
        <f>SUM(G16+G19)</f>
        <v>17158.600000000002</v>
      </c>
    </row>
    <row r="16" spans="1:7" ht="15">
      <c r="A16" s="23" t="s">
        <v>82</v>
      </c>
      <c r="B16" s="16"/>
      <c r="C16" s="16" t="s">
        <v>34</v>
      </c>
      <c r="D16" s="16" t="s">
        <v>54</v>
      </c>
      <c r="E16" s="16" t="s">
        <v>107</v>
      </c>
      <c r="F16" s="16"/>
      <c r="G16" s="24">
        <f>SUM(G17+G18)</f>
        <v>15476.2</v>
      </c>
    </row>
    <row r="17" spans="1:7" ht="60">
      <c r="A17" s="26" t="s">
        <v>51</v>
      </c>
      <c r="B17" s="16"/>
      <c r="C17" s="16" t="s">
        <v>34</v>
      </c>
      <c r="D17" s="16" t="s">
        <v>54</v>
      </c>
      <c r="E17" s="16" t="s">
        <v>107</v>
      </c>
      <c r="F17" s="16" t="s">
        <v>91</v>
      </c>
      <c r="G17" s="24">
        <v>15466.2</v>
      </c>
    </row>
    <row r="18" spans="1:7" ht="30">
      <c r="A18" s="23" t="s">
        <v>52</v>
      </c>
      <c r="B18" s="16"/>
      <c r="C18" s="16" t="s">
        <v>34</v>
      </c>
      <c r="D18" s="16" t="s">
        <v>54</v>
      </c>
      <c r="E18" s="16" t="s">
        <v>107</v>
      </c>
      <c r="F18" s="16" t="s">
        <v>93</v>
      </c>
      <c r="G18" s="27">
        <v>10</v>
      </c>
    </row>
    <row r="19" spans="1:7" ht="15">
      <c r="A19" s="23" t="s">
        <v>94</v>
      </c>
      <c r="B19" s="16"/>
      <c r="C19" s="16" t="s">
        <v>34</v>
      </c>
      <c r="D19" s="16" t="s">
        <v>54</v>
      </c>
      <c r="E19" s="16" t="s">
        <v>108</v>
      </c>
      <c r="F19" s="16"/>
      <c r="G19" s="24">
        <f>SUM(G20)</f>
        <v>1682.4</v>
      </c>
    </row>
    <row r="20" spans="1:7" ht="60">
      <c r="A20" s="26" t="s">
        <v>51</v>
      </c>
      <c r="B20" s="16"/>
      <c r="C20" s="16" t="s">
        <v>34</v>
      </c>
      <c r="D20" s="16" t="s">
        <v>54</v>
      </c>
      <c r="E20" s="16" t="s">
        <v>108</v>
      </c>
      <c r="F20" s="16" t="s">
        <v>91</v>
      </c>
      <c r="G20" s="24">
        <v>1682.4</v>
      </c>
    </row>
    <row r="21" spans="1:7" ht="15">
      <c r="A21" s="23" t="s">
        <v>95</v>
      </c>
      <c r="B21" s="16"/>
      <c r="C21" s="16" t="s">
        <v>34</v>
      </c>
      <c r="D21" s="16" t="s">
        <v>96</v>
      </c>
      <c r="E21" s="16"/>
      <c r="F21" s="16"/>
      <c r="G21" s="24">
        <f>SUM(G22)</f>
        <v>7753.799999999999</v>
      </c>
    </row>
    <row r="22" spans="1:7" ht="45">
      <c r="A22" s="23" t="s">
        <v>80</v>
      </c>
      <c r="B22" s="16"/>
      <c r="C22" s="16" t="s">
        <v>34</v>
      </c>
      <c r="D22" s="16" t="s">
        <v>96</v>
      </c>
      <c r="E22" s="16" t="s">
        <v>106</v>
      </c>
      <c r="F22" s="16"/>
      <c r="G22" s="24">
        <f>SUM(G23+G26+G28)</f>
        <v>7753.799999999999</v>
      </c>
    </row>
    <row r="23" spans="1:7" ht="15">
      <c r="A23" s="23" t="s">
        <v>97</v>
      </c>
      <c r="B23" s="16"/>
      <c r="C23" s="16" t="s">
        <v>34</v>
      </c>
      <c r="D23" s="16" t="s">
        <v>96</v>
      </c>
      <c r="E23" s="16" t="s">
        <v>109</v>
      </c>
      <c r="F23" s="16"/>
      <c r="G23" s="27">
        <f>SUM(G24:G25)</f>
        <v>707.2</v>
      </c>
    </row>
    <row r="24" spans="1:7" ht="30">
      <c r="A24" s="23" t="s">
        <v>52</v>
      </c>
      <c r="B24" s="16"/>
      <c r="C24" s="16" t="s">
        <v>34</v>
      </c>
      <c r="D24" s="16" t="s">
        <v>96</v>
      </c>
      <c r="E24" s="16" t="s">
        <v>109</v>
      </c>
      <c r="F24" s="16" t="s">
        <v>93</v>
      </c>
      <c r="G24" s="27">
        <v>682.7</v>
      </c>
    </row>
    <row r="25" spans="1:7" ht="15">
      <c r="A25" s="23" t="s">
        <v>22</v>
      </c>
      <c r="B25" s="16"/>
      <c r="C25" s="16" t="s">
        <v>34</v>
      </c>
      <c r="D25" s="16" t="s">
        <v>96</v>
      </c>
      <c r="E25" s="16" t="s">
        <v>109</v>
      </c>
      <c r="F25" s="16" t="s">
        <v>98</v>
      </c>
      <c r="G25" s="27">
        <v>24.5</v>
      </c>
    </row>
    <row r="26" spans="1:7" ht="30">
      <c r="A26" s="23" t="s">
        <v>99</v>
      </c>
      <c r="B26" s="16"/>
      <c r="C26" s="16" t="s">
        <v>34</v>
      </c>
      <c r="D26" s="16" t="s">
        <v>96</v>
      </c>
      <c r="E26" s="16" t="s">
        <v>110</v>
      </c>
      <c r="F26" s="16"/>
      <c r="G26" s="27">
        <f>SUM(G27)</f>
        <v>550</v>
      </c>
    </row>
    <row r="27" spans="1:7" ht="30">
      <c r="A27" s="23" t="s">
        <v>52</v>
      </c>
      <c r="B27" s="16"/>
      <c r="C27" s="16" t="s">
        <v>34</v>
      </c>
      <c r="D27" s="16" t="s">
        <v>96</v>
      </c>
      <c r="E27" s="16" t="s">
        <v>110</v>
      </c>
      <c r="F27" s="16" t="s">
        <v>93</v>
      </c>
      <c r="G27" s="27">
        <v>550</v>
      </c>
    </row>
    <row r="28" spans="1:7" ht="30">
      <c r="A28" s="25" t="s">
        <v>100</v>
      </c>
      <c r="B28" s="16"/>
      <c r="C28" s="16" t="s">
        <v>34</v>
      </c>
      <c r="D28" s="16" t="s">
        <v>96</v>
      </c>
      <c r="E28" s="16" t="s">
        <v>111</v>
      </c>
      <c r="F28" s="16"/>
      <c r="G28" s="24">
        <f>SUM(G29:G31)</f>
        <v>6496.599999999999</v>
      </c>
    </row>
    <row r="29" spans="1:7" ht="28.5" customHeight="1">
      <c r="A29" s="23" t="s">
        <v>52</v>
      </c>
      <c r="B29" s="16"/>
      <c r="C29" s="16" t="s">
        <v>34</v>
      </c>
      <c r="D29" s="16" t="s">
        <v>96</v>
      </c>
      <c r="E29" s="16" t="s">
        <v>111</v>
      </c>
      <c r="F29" s="16" t="s">
        <v>93</v>
      </c>
      <c r="G29" s="24">
        <v>5818.7</v>
      </c>
    </row>
    <row r="30" spans="1:7" ht="21" customHeight="1">
      <c r="A30" s="23" t="s">
        <v>42</v>
      </c>
      <c r="B30" s="16"/>
      <c r="C30" s="16" t="s">
        <v>34</v>
      </c>
      <c r="D30" s="16" t="s">
        <v>96</v>
      </c>
      <c r="E30" s="16" t="s">
        <v>111</v>
      </c>
      <c r="F30" s="16" t="s">
        <v>101</v>
      </c>
      <c r="G30" s="24">
        <v>661</v>
      </c>
    </row>
    <row r="31" spans="1:7" ht="22.5" customHeight="1">
      <c r="A31" s="23" t="s">
        <v>22</v>
      </c>
      <c r="B31" s="16"/>
      <c r="C31" s="16" t="s">
        <v>34</v>
      </c>
      <c r="D31" s="16" t="s">
        <v>96</v>
      </c>
      <c r="E31" s="16" t="s">
        <v>111</v>
      </c>
      <c r="F31" s="16" t="s">
        <v>98</v>
      </c>
      <c r="G31" s="24">
        <v>16.9</v>
      </c>
    </row>
    <row r="32" spans="1:7" s="22" customFormat="1" ht="14.25">
      <c r="A32" s="18" t="s">
        <v>102</v>
      </c>
      <c r="B32" s="19" t="s">
        <v>103</v>
      </c>
      <c r="C32" s="19"/>
      <c r="D32" s="19"/>
      <c r="E32" s="19"/>
      <c r="F32" s="19"/>
      <c r="G32" s="21">
        <f>SUM(G33)</f>
        <v>7966.599999999999</v>
      </c>
    </row>
    <row r="33" spans="1:7" ht="15">
      <c r="A33" s="23" t="s">
        <v>89</v>
      </c>
      <c r="B33" s="16"/>
      <c r="C33" s="16" t="s">
        <v>34</v>
      </c>
      <c r="D33" s="16"/>
      <c r="E33" s="16"/>
      <c r="F33" s="16"/>
      <c r="G33" s="24">
        <f>SUM(G34)+G42</f>
        <v>7966.599999999999</v>
      </c>
    </row>
    <row r="34" spans="1:7" ht="30">
      <c r="A34" s="25" t="s">
        <v>104</v>
      </c>
      <c r="B34" s="16"/>
      <c r="C34" s="16" t="s">
        <v>34</v>
      </c>
      <c r="D34" s="16" t="s">
        <v>78</v>
      </c>
      <c r="E34" s="16"/>
      <c r="F34" s="16"/>
      <c r="G34" s="24">
        <f>SUM(G36)</f>
        <v>6922.799999999999</v>
      </c>
    </row>
    <row r="35" spans="1:7" ht="15">
      <c r="A35" s="25" t="s">
        <v>198</v>
      </c>
      <c r="B35" s="16"/>
      <c r="C35" s="16" t="s">
        <v>34</v>
      </c>
      <c r="D35" s="16" t="s">
        <v>78</v>
      </c>
      <c r="E35" s="16" t="s">
        <v>199</v>
      </c>
      <c r="F35" s="16"/>
      <c r="G35" s="24">
        <f>SUM(G36)</f>
        <v>6922.799999999999</v>
      </c>
    </row>
    <row r="36" spans="1:7" ht="45">
      <c r="A36" s="23" t="s">
        <v>80</v>
      </c>
      <c r="B36" s="16"/>
      <c r="C36" s="16" t="s">
        <v>34</v>
      </c>
      <c r="D36" s="16" t="s">
        <v>78</v>
      </c>
      <c r="E36" s="16" t="s">
        <v>106</v>
      </c>
      <c r="F36" s="16"/>
      <c r="G36" s="24">
        <f>SUM(G37+G40)</f>
        <v>6922.799999999999</v>
      </c>
    </row>
    <row r="37" spans="1:7" ht="30">
      <c r="A37" s="23" t="s">
        <v>200</v>
      </c>
      <c r="B37" s="16"/>
      <c r="C37" s="16" t="s">
        <v>34</v>
      </c>
      <c r="D37" s="16" t="s">
        <v>78</v>
      </c>
      <c r="E37" s="16" t="s">
        <v>112</v>
      </c>
      <c r="F37" s="16"/>
      <c r="G37" s="24">
        <f>SUM(G38:G39)</f>
        <v>4825.2</v>
      </c>
    </row>
    <row r="38" spans="1:7" ht="60">
      <c r="A38" s="26" t="s">
        <v>51</v>
      </c>
      <c r="B38" s="16"/>
      <c r="C38" s="16" t="s">
        <v>34</v>
      </c>
      <c r="D38" s="16" t="s">
        <v>78</v>
      </c>
      <c r="E38" s="16" t="s">
        <v>112</v>
      </c>
      <c r="F38" s="16" t="s">
        <v>91</v>
      </c>
      <c r="G38" s="24">
        <v>4819.9</v>
      </c>
    </row>
    <row r="39" spans="1:7" ht="30">
      <c r="A39" s="23" t="s">
        <v>52</v>
      </c>
      <c r="B39" s="16"/>
      <c r="C39" s="16" t="s">
        <v>34</v>
      </c>
      <c r="D39" s="16" t="s">
        <v>78</v>
      </c>
      <c r="E39" s="16" t="s">
        <v>112</v>
      </c>
      <c r="F39" s="16" t="s">
        <v>93</v>
      </c>
      <c r="G39" s="27">
        <v>5.3</v>
      </c>
    </row>
    <row r="40" spans="1:7" ht="30">
      <c r="A40" s="23" t="s">
        <v>105</v>
      </c>
      <c r="B40" s="16"/>
      <c r="C40" s="16" t="s">
        <v>34</v>
      </c>
      <c r="D40" s="16" t="s">
        <v>78</v>
      </c>
      <c r="E40" s="16" t="s">
        <v>113</v>
      </c>
      <c r="F40" s="16"/>
      <c r="G40" s="24">
        <f>SUM(G41)</f>
        <v>2097.6</v>
      </c>
    </row>
    <row r="41" spans="1:7" ht="60">
      <c r="A41" s="26" t="s">
        <v>51</v>
      </c>
      <c r="B41" s="16"/>
      <c r="C41" s="16" t="s">
        <v>34</v>
      </c>
      <c r="D41" s="16" t="s">
        <v>78</v>
      </c>
      <c r="E41" s="16" t="s">
        <v>113</v>
      </c>
      <c r="F41" s="16" t="s">
        <v>91</v>
      </c>
      <c r="G41" s="24">
        <v>2097.6</v>
      </c>
    </row>
    <row r="42" spans="1:7" ht="15">
      <c r="A42" s="23" t="s">
        <v>95</v>
      </c>
      <c r="B42" s="16"/>
      <c r="C42" s="16" t="s">
        <v>34</v>
      </c>
      <c r="D42" s="16" t="s">
        <v>96</v>
      </c>
      <c r="E42" s="16"/>
      <c r="F42" s="16"/>
      <c r="G42" s="24">
        <f>SUM(G44)</f>
        <v>1043.8</v>
      </c>
    </row>
    <row r="43" spans="1:7" ht="15">
      <c r="A43" s="25" t="s">
        <v>198</v>
      </c>
      <c r="B43" s="16"/>
      <c r="C43" s="16" t="s">
        <v>34</v>
      </c>
      <c r="D43" s="16" t="s">
        <v>96</v>
      </c>
      <c r="E43" s="16" t="s">
        <v>199</v>
      </c>
      <c r="F43" s="16"/>
      <c r="G43" s="24">
        <f>SUM(G44)</f>
        <v>1043.8</v>
      </c>
    </row>
    <row r="44" spans="1:7" ht="45">
      <c r="A44" s="23" t="s">
        <v>80</v>
      </c>
      <c r="B44" s="16"/>
      <c r="C44" s="16" t="s">
        <v>34</v>
      </c>
      <c r="D44" s="16" t="s">
        <v>96</v>
      </c>
      <c r="E44" s="16" t="s">
        <v>106</v>
      </c>
      <c r="F44" s="16"/>
      <c r="G44" s="27">
        <f>SUM(G45+G48+G50)</f>
        <v>1043.8</v>
      </c>
    </row>
    <row r="45" spans="1:7" ht="15">
      <c r="A45" s="23" t="s">
        <v>97</v>
      </c>
      <c r="B45" s="16"/>
      <c r="C45" s="16" t="s">
        <v>34</v>
      </c>
      <c r="D45" s="16" t="s">
        <v>96</v>
      </c>
      <c r="E45" s="16" t="s">
        <v>109</v>
      </c>
      <c r="F45" s="16"/>
      <c r="G45" s="27">
        <f>SUM(G46:G47)</f>
        <v>214.9</v>
      </c>
    </row>
    <row r="46" spans="1:7" ht="30">
      <c r="A46" s="23" t="s">
        <v>52</v>
      </c>
      <c r="B46" s="16"/>
      <c r="C46" s="16" t="s">
        <v>34</v>
      </c>
      <c r="D46" s="16" t="s">
        <v>96</v>
      </c>
      <c r="E46" s="16" t="s">
        <v>109</v>
      </c>
      <c r="F46" s="16" t="s">
        <v>93</v>
      </c>
      <c r="G46" s="27">
        <v>212.4</v>
      </c>
    </row>
    <row r="47" spans="1:7" ht="15">
      <c r="A47" s="23" t="s">
        <v>22</v>
      </c>
      <c r="B47" s="16"/>
      <c r="C47" s="16" t="s">
        <v>34</v>
      </c>
      <c r="D47" s="16" t="s">
        <v>96</v>
      </c>
      <c r="E47" s="16" t="s">
        <v>109</v>
      </c>
      <c r="F47" s="16" t="s">
        <v>98</v>
      </c>
      <c r="G47" s="27">
        <v>2.5</v>
      </c>
    </row>
    <row r="48" spans="1:7" ht="30">
      <c r="A48" s="23" t="s">
        <v>99</v>
      </c>
      <c r="B48" s="16"/>
      <c r="C48" s="16" t="s">
        <v>34</v>
      </c>
      <c r="D48" s="16" t="s">
        <v>96</v>
      </c>
      <c r="E48" s="16" t="s">
        <v>110</v>
      </c>
      <c r="F48" s="16"/>
      <c r="G48" s="27">
        <f>SUM(G49)</f>
        <v>200.6</v>
      </c>
    </row>
    <row r="49" spans="1:7" ht="30">
      <c r="A49" s="23" t="s">
        <v>52</v>
      </c>
      <c r="B49" s="16"/>
      <c r="C49" s="16" t="s">
        <v>34</v>
      </c>
      <c r="D49" s="16" t="s">
        <v>96</v>
      </c>
      <c r="E49" s="16" t="s">
        <v>110</v>
      </c>
      <c r="F49" s="16" t="s">
        <v>93</v>
      </c>
      <c r="G49" s="24">
        <v>200.6</v>
      </c>
    </row>
    <row r="50" spans="1:7" ht="30">
      <c r="A50" s="25" t="s">
        <v>100</v>
      </c>
      <c r="B50" s="16"/>
      <c r="C50" s="16" t="s">
        <v>34</v>
      </c>
      <c r="D50" s="16" t="s">
        <v>96</v>
      </c>
      <c r="E50" s="16" t="s">
        <v>111</v>
      </c>
      <c r="F50" s="16"/>
      <c r="G50" s="24">
        <f>SUM(G51:G52)</f>
        <v>628.3</v>
      </c>
    </row>
    <row r="51" spans="1:7" ht="30">
      <c r="A51" s="23" t="s">
        <v>52</v>
      </c>
      <c r="B51" s="16"/>
      <c r="C51" s="16" t="s">
        <v>34</v>
      </c>
      <c r="D51" s="16" t="s">
        <v>96</v>
      </c>
      <c r="E51" s="16" t="s">
        <v>111</v>
      </c>
      <c r="F51" s="16" t="s">
        <v>93</v>
      </c>
      <c r="G51" s="24">
        <v>568.3</v>
      </c>
    </row>
    <row r="52" spans="1:7" ht="15">
      <c r="A52" s="23" t="s">
        <v>22</v>
      </c>
      <c r="B52" s="16"/>
      <c r="C52" s="16" t="s">
        <v>34</v>
      </c>
      <c r="D52" s="16" t="s">
        <v>96</v>
      </c>
      <c r="E52" s="16" t="s">
        <v>111</v>
      </c>
      <c r="F52" s="16" t="s">
        <v>98</v>
      </c>
      <c r="G52" s="24">
        <v>60</v>
      </c>
    </row>
    <row r="53" spans="1:9" s="22" customFormat="1" ht="14.25">
      <c r="A53" s="18" t="s">
        <v>218</v>
      </c>
      <c r="B53" s="20">
        <v>283</v>
      </c>
      <c r="C53" s="28"/>
      <c r="D53" s="28"/>
      <c r="E53" s="28"/>
      <c r="F53" s="28"/>
      <c r="G53" s="29">
        <f>SUM(G54+G139+G173+G368+G413)+G258+G385+G458+G404</f>
        <v>733887.5999999999</v>
      </c>
      <c r="I53" s="30"/>
    </row>
    <row r="54" spans="1:7" ht="15">
      <c r="A54" s="23" t="s">
        <v>89</v>
      </c>
      <c r="B54" s="17"/>
      <c r="C54" s="31" t="s">
        <v>34</v>
      </c>
      <c r="D54" s="31"/>
      <c r="E54" s="31"/>
      <c r="F54" s="15"/>
      <c r="G54" s="27">
        <f>SUM(G55+G60)+G86+G91</f>
        <v>185718.59999999998</v>
      </c>
    </row>
    <row r="55" spans="1:7" ht="30">
      <c r="A55" s="23" t="s">
        <v>170</v>
      </c>
      <c r="B55" s="17"/>
      <c r="C55" s="31" t="s">
        <v>34</v>
      </c>
      <c r="D55" s="31" t="s">
        <v>44</v>
      </c>
      <c r="E55" s="31"/>
      <c r="F55" s="15"/>
      <c r="G55" s="27">
        <f>SUM(G56)</f>
        <v>1992.8</v>
      </c>
    </row>
    <row r="56" spans="1:7" ht="30">
      <c r="A56" s="32" t="s">
        <v>842</v>
      </c>
      <c r="B56" s="33"/>
      <c r="C56" s="31" t="s">
        <v>34</v>
      </c>
      <c r="D56" s="31" t="s">
        <v>44</v>
      </c>
      <c r="E56" s="15" t="s">
        <v>219</v>
      </c>
      <c r="F56" s="15"/>
      <c r="G56" s="27">
        <f>SUM(G57)</f>
        <v>1992.8</v>
      </c>
    </row>
    <row r="57" spans="1:7" ht="45">
      <c r="A57" s="23" t="s">
        <v>80</v>
      </c>
      <c r="B57" s="17"/>
      <c r="C57" s="31" t="s">
        <v>34</v>
      </c>
      <c r="D57" s="31" t="s">
        <v>44</v>
      </c>
      <c r="E57" s="31" t="s">
        <v>220</v>
      </c>
      <c r="F57" s="31"/>
      <c r="G57" s="27">
        <f>SUM(G58)</f>
        <v>1992.8</v>
      </c>
    </row>
    <row r="58" spans="1:7" ht="15">
      <c r="A58" s="23" t="s">
        <v>221</v>
      </c>
      <c r="B58" s="17"/>
      <c r="C58" s="31" t="s">
        <v>34</v>
      </c>
      <c r="D58" s="31" t="s">
        <v>44</v>
      </c>
      <c r="E58" s="31" t="s">
        <v>222</v>
      </c>
      <c r="F58" s="31"/>
      <c r="G58" s="27">
        <f>SUM(G59)</f>
        <v>1992.8</v>
      </c>
    </row>
    <row r="59" spans="1:7" ht="60">
      <c r="A59" s="26" t="s">
        <v>51</v>
      </c>
      <c r="B59" s="17"/>
      <c r="C59" s="31" t="s">
        <v>34</v>
      </c>
      <c r="D59" s="31" t="s">
        <v>44</v>
      </c>
      <c r="E59" s="31" t="s">
        <v>222</v>
      </c>
      <c r="F59" s="31" t="s">
        <v>91</v>
      </c>
      <c r="G59" s="27">
        <v>1992.8</v>
      </c>
    </row>
    <row r="60" spans="1:7" ht="30">
      <c r="A60" s="23" t="s">
        <v>287</v>
      </c>
      <c r="B60" s="17"/>
      <c r="C60" s="31" t="s">
        <v>34</v>
      </c>
      <c r="D60" s="31" t="s">
        <v>13</v>
      </c>
      <c r="E60" s="15"/>
      <c r="F60" s="15"/>
      <c r="G60" s="27">
        <f>SUM(G72)+G61+G67+G78</f>
        <v>116875.9</v>
      </c>
    </row>
    <row r="61" spans="1:7" ht="30">
      <c r="A61" s="23" t="s">
        <v>1010</v>
      </c>
      <c r="B61" s="17"/>
      <c r="C61" s="31" t="s">
        <v>34</v>
      </c>
      <c r="D61" s="31" t="s">
        <v>13</v>
      </c>
      <c r="E61" s="15" t="s">
        <v>223</v>
      </c>
      <c r="F61" s="15"/>
      <c r="G61" s="27">
        <f>SUM(G62)</f>
        <v>1447.3</v>
      </c>
    </row>
    <row r="62" spans="1:7" ht="75">
      <c r="A62" s="32" t="s">
        <v>224</v>
      </c>
      <c r="B62" s="33"/>
      <c r="C62" s="31" t="s">
        <v>34</v>
      </c>
      <c r="D62" s="31" t="s">
        <v>13</v>
      </c>
      <c r="E62" s="31" t="s">
        <v>225</v>
      </c>
      <c r="F62" s="15"/>
      <c r="G62" s="27">
        <f>SUM(G63)</f>
        <v>1447.3</v>
      </c>
    </row>
    <row r="63" spans="1:7" ht="45">
      <c r="A63" s="23" t="s">
        <v>80</v>
      </c>
      <c r="B63" s="17"/>
      <c r="C63" s="31" t="s">
        <v>34</v>
      </c>
      <c r="D63" s="31" t="s">
        <v>13</v>
      </c>
      <c r="E63" s="31" t="s">
        <v>226</v>
      </c>
      <c r="F63" s="15"/>
      <c r="G63" s="27">
        <f>SUM(G64)</f>
        <v>1447.3</v>
      </c>
    </row>
    <row r="64" spans="1:7" ht="30">
      <c r="A64" s="23" t="s">
        <v>227</v>
      </c>
      <c r="B64" s="17"/>
      <c r="C64" s="31" t="s">
        <v>34</v>
      </c>
      <c r="D64" s="31" t="s">
        <v>13</v>
      </c>
      <c r="E64" s="31" t="s">
        <v>228</v>
      </c>
      <c r="F64" s="15"/>
      <c r="G64" s="27">
        <f>SUM(G65:G66)</f>
        <v>1447.3</v>
      </c>
    </row>
    <row r="65" spans="1:7" ht="60">
      <c r="A65" s="26" t="s">
        <v>51</v>
      </c>
      <c r="B65" s="17"/>
      <c r="C65" s="31" t="s">
        <v>34</v>
      </c>
      <c r="D65" s="31" t="s">
        <v>13</v>
      </c>
      <c r="E65" s="31" t="s">
        <v>228</v>
      </c>
      <c r="F65" s="31" t="s">
        <v>91</v>
      </c>
      <c r="G65" s="27">
        <v>1387.8</v>
      </c>
    </row>
    <row r="66" spans="1:7" ht="30">
      <c r="A66" s="23" t="s">
        <v>52</v>
      </c>
      <c r="B66" s="17"/>
      <c r="C66" s="31" t="s">
        <v>34</v>
      </c>
      <c r="D66" s="31" t="s">
        <v>13</v>
      </c>
      <c r="E66" s="31" t="s">
        <v>228</v>
      </c>
      <c r="F66" s="31" t="s">
        <v>93</v>
      </c>
      <c r="G66" s="27">
        <v>59.5</v>
      </c>
    </row>
    <row r="67" spans="1:7" ht="30">
      <c r="A67" s="23" t="s">
        <v>839</v>
      </c>
      <c r="B67" s="34"/>
      <c r="C67" s="31" t="s">
        <v>34</v>
      </c>
      <c r="D67" s="31" t="s">
        <v>13</v>
      </c>
      <c r="E67" s="31" t="s">
        <v>236</v>
      </c>
      <c r="F67" s="15"/>
      <c r="G67" s="27">
        <f>SUM(G68)</f>
        <v>378</v>
      </c>
    </row>
    <row r="68" spans="1:7" ht="75">
      <c r="A68" s="32" t="s">
        <v>224</v>
      </c>
      <c r="B68" s="34"/>
      <c r="C68" s="31" t="s">
        <v>34</v>
      </c>
      <c r="D68" s="31" t="s">
        <v>13</v>
      </c>
      <c r="E68" s="15" t="s">
        <v>456</v>
      </c>
      <c r="F68" s="15"/>
      <c r="G68" s="27">
        <f>SUM(G69)</f>
        <v>378</v>
      </c>
    </row>
    <row r="69" spans="1:7" ht="30">
      <c r="A69" s="23" t="s">
        <v>233</v>
      </c>
      <c r="B69" s="34"/>
      <c r="C69" s="31" t="s">
        <v>34</v>
      </c>
      <c r="D69" s="31" t="s">
        <v>13</v>
      </c>
      <c r="E69" s="15" t="s">
        <v>457</v>
      </c>
      <c r="F69" s="15"/>
      <c r="G69" s="27">
        <f>SUM(G70:G71)</f>
        <v>378</v>
      </c>
    </row>
    <row r="70" spans="1:7" ht="60">
      <c r="A70" s="26" t="s">
        <v>51</v>
      </c>
      <c r="B70" s="34"/>
      <c r="C70" s="31" t="s">
        <v>34</v>
      </c>
      <c r="D70" s="31" t="s">
        <v>13</v>
      </c>
      <c r="E70" s="15" t="s">
        <v>457</v>
      </c>
      <c r="F70" s="15">
        <v>100</v>
      </c>
      <c r="G70" s="27">
        <v>355.5</v>
      </c>
    </row>
    <row r="71" spans="1:7" ht="30">
      <c r="A71" s="23" t="s">
        <v>52</v>
      </c>
      <c r="B71" s="34"/>
      <c r="C71" s="31" t="s">
        <v>34</v>
      </c>
      <c r="D71" s="31" t="s">
        <v>13</v>
      </c>
      <c r="E71" s="15" t="s">
        <v>457</v>
      </c>
      <c r="F71" s="31" t="s">
        <v>93</v>
      </c>
      <c r="G71" s="27">
        <v>22.5</v>
      </c>
    </row>
    <row r="72" spans="1:7" ht="30">
      <c r="A72" s="32" t="s">
        <v>840</v>
      </c>
      <c r="B72" s="33"/>
      <c r="C72" s="31" t="s">
        <v>34</v>
      </c>
      <c r="D72" s="31" t="s">
        <v>13</v>
      </c>
      <c r="E72" s="15" t="s">
        <v>219</v>
      </c>
      <c r="F72" s="15"/>
      <c r="G72" s="27">
        <f>SUM(G73)</f>
        <v>114951.4</v>
      </c>
    </row>
    <row r="73" spans="1:7" ht="45">
      <c r="A73" s="23" t="s">
        <v>80</v>
      </c>
      <c r="B73" s="17"/>
      <c r="C73" s="31" t="s">
        <v>34</v>
      </c>
      <c r="D73" s="31" t="s">
        <v>13</v>
      </c>
      <c r="E73" s="31" t="s">
        <v>220</v>
      </c>
      <c r="F73" s="31"/>
      <c r="G73" s="27">
        <f>SUM(G74)</f>
        <v>114951.4</v>
      </c>
    </row>
    <row r="74" spans="1:7" ht="15">
      <c r="A74" s="23" t="s">
        <v>82</v>
      </c>
      <c r="B74" s="17"/>
      <c r="C74" s="31" t="s">
        <v>34</v>
      </c>
      <c r="D74" s="31" t="s">
        <v>13</v>
      </c>
      <c r="E74" s="31" t="s">
        <v>229</v>
      </c>
      <c r="F74" s="31"/>
      <c r="G74" s="27">
        <f>SUM(G75:G77)</f>
        <v>114951.4</v>
      </c>
    </row>
    <row r="75" spans="1:7" ht="60">
      <c r="A75" s="26" t="s">
        <v>51</v>
      </c>
      <c r="B75" s="17"/>
      <c r="C75" s="31" t="s">
        <v>34</v>
      </c>
      <c r="D75" s="31" t="s">
        <v>13</v>
      </c>
      <c r="E75" s="31" t="s">
        <v>229</v>
      </c>
      <c r="F75" s="31" t="s">
        <v>91</v>
      </c>
      <c r="G75" s="27">
        <v>114857.9</v>
      </c>
    </row>
    <row r="76" spans="1:7" ht="29.25" customHeight="1">
      <c r="A76" s="23" t="s">
        <v>52</v>
      </c>
      <c r="B76" s="17"/>
      <c r="C76" s="31" t="s">
        <v>34</v>
      </c>
      <c r="D76" s="31" t="s">
        <v>13</v>
      </c>
      <c r="E76" s="31" t="s">
        <v>229</v>
      </c>
      <c r="F76" s="31" t="s">
        <v>93</v>
      </c>
      <c r="G76" s="27">
        <v>93.5</v>
      </c>
    </row>
    <row r="77" spans="1:7" ht="15" hidden="1">
      <c r="A77" s="23" t="s">
        <v>42</v>
      </c>
      <c r="B77" s="17"/>
      <c r="C77" s="31" t="s">
        <v>34</v>
      </c>
      <c r="D77" s="31" t="s">
        <v>13</v>
      </c>
      <c r="E77" s="31" t="s">
        <v>229</v>
      </c>
      <c r="F77" s="31" t="s">
        <v>101</v>
      </c>
      <c r="G77" s="27">
        <v>0</v>
      </c>
    </row>
    <row r="78" spans="1:7" ht="15">
      <c r="A78" s="23" t="s">
        <v>198</v>
      </c>
      <c r="B78" s="17"/>
      <c r="C78" s="31" t="s">
        <v>34</v>
      </c>
      <c r="D78" s="31" t="s">
        <v>13</v>
      </c>
      <c r="E78" s="31" t="s">
        <v>199</v>
      </c>
      <c r="F78" s="31"/>
      <c r="G78" s="27">
        <f>SUM(G79)</f>
        <v>99.2</v>
      </c>
    </row>
    <row r="79" spans="1:7" ht="75">
      <c r="A79" s="32" t="s">
        <v>224</v>
      </c>
      <c r="B79" s="33"/>
      <c r="C79" s="31" t="s">
        <v>34</v>
      </c>
      <c r="D79" s="31" t="s">
        <v>13</v>
      </c>
      <c r="E79" s="31" t="s">
        <v>230</v>
      </c>
      <c r="F79" s="31"/>
      <c r="G79" s="27">
        <f>SUM(G80+G83)</f>
        <v>99.2</v>
      </c>
    </row>
    <row r="80" spans="1:7" ht="45">
      <c r="A80" s="23" t="s">
        <v>231</v>
      </c>
      <c r="B80" s="17"/>
      <c r="C80" s="31" t="s">
        <v>34</v>
      </c>
      <c r="D80" s="31" t="s">
        <v>13</v>
      </c>
      <c r="E80" s="31" t="s">
        <v>232</v>
      </c>
      <c r="F80" s="15"/>
      <c r="G80" s="27">
        <f>SUM(G81:G82)</f>
        <v>99.2</v>
      </c>
    </row>
    <row r="81" spans="1:7" ht="60">
      <c r="A81" s="26" t="s">
        <v>51</v>
      </c>
      <c r="B81" s="17"/>
      <c r="C81" s="31" t="s">
        <v>34</v>
      </c>
      <c r="D81" s="31" t="s">
        <v>13</v>
      </c>
      <c r="E81" s="31" t="s">
        <v>232</v>
      </c>
      <c r="F81" s="31" t="s">
        <v>91</v>
      </c>
      <c r="G81" s="27">
        <v>99.2</v>
      </c>
    </row>
    <row r="82" spans="1:7" ht="27.75" customHeight="1" hidden="1">
      <c r="A82" s="23" t="s">
        <v>52</v>
      </c>
      <c r="B82" s="17"/>
      <c r="C82" s="31" t="s">
        <v>34</v>
      </c>
      <c r="D82" s="31" t="s">
        <v>13</v>
      </c>
      <c r="E82" s="31" t="s">
        <v>232</v>
      </c>
      <c r="F82" s="31" t="s">
        <v>93</v>
      </c>
      <c r="G82" s="27"/>
    </row>
    <row r="83" spans="1:7" ht="45" hidden="1">
      <c r="A83" s="23" t="s">
        <v>458</v>
      </c>
      <c r="B83" s="35"/>
      <c r="C83" s="31" t="s">
        <v>34</v>
      </c>
      <c r="D83" s="31" t="s">
        <v>13</v>
      </c>
      <c r="E83" s="31" t="s">
        <v>459</v>
      </c>
      <c r="F83" s="15"/>
      <c r="G83" s="27">
        <f>SUM(G84:G85)</f>
        <v>0</v>
      </c>
    </row>
    <row r="84" spans="1:7" ht="45" hidden="1">
      <c r="A84" s="26" t="s">
        <v>51</v>
      </c>
      <c r="B84" s="35"/>
      <c r="C84" s="31" t="s">
        <v>34</v>
      </c>
      <c r="D84" s="31" t="s">
        <v>13</v>
      </c>
      <c r="E84" s="31" t="s">
        <v>459</v>
      </c>
      <c r="F84" s="31" t="s">
        <v>91</v>
      </c>
      <c r="G84" s="27"/>
    </row>
    <row r="85" spans="1:7" ht="30" hidden="1">
      <c r="A85" s="23" t="s">
        <v>52</v>
      </c>
      <c r="B85" s="35"/>
      <c r="C85" s="31" t="s">
        <v>34</v>
      </c>
      <c r="D85" s="31" t="s">
        <v>13</v>
      </c>
      <c r="E85" s="31" t="s">
        <v>459</v>
      </c>
      <c r="F85" s="31" t="s">
        <v>93</v>
      </c>
      <c r="G85" s="27"/>
    </row>
    <row r="86" spans="1:7" ht="15">
      <c r="A86" s="23" t="s">
        <v>173</v>
      </c>
      <c r="B86" s="17"/>
      <c r="C86" s="31" t="s">
        <v>34</v>
      </c>
      <c r="D86" s="31" t="s">
        <v>174</v>
      </c>
      <c r="E86" s="31"/>
      <c r="F86" s="31"/>
      <c r="G86" s="27">
        <f>SUM(G87)</f>
        <v>23.1</v>
      </c>
    </row>
    <row r="87" spans="1:7" ht="15">
      <c r="A87" s="23" t="s">
        <v>1050</v>
      </c>
      <c r="B87" s="17"/>
      <c r="C87" s="31" t="s">
        <v>34</v>
      </c>
      <c r="D87" s="31" t="s">
        <v>174</v>
      </c>
      <c r="E87" s="31" t="s">
        <v>199</v>
      </c>
      <c r="F87" s="31"/>
      <c r="G87" s="27">
        <f>SUM(G88)</f>
        <v>23.1</v>
      </c>
    </row>
    <row r="88" spans="1:7" ht="75">
      <c r="A88" s="32" t="s">
        <v>224</v>
      </c>
      <c r="B88" s="33"/>
      <c r="C88" s="31" t="s">
        <v>34</v>
      </c>
      <c r="D88" s="31" t="s">
        <v>174</v>
      </c>
      <c r="E88" s="31" t="s">
        <v>230</v>
      </c>
      <c r="F88" s="31"/>
      <c r="G88" s="27">
        <f>SUM(G89)</f>
        <v>23.1</v>
      </c>
    </row>
    <row r="89" spans="1:7" ht="45">
      <c r="A89" s="23" t="s">
        <v>234</v>
      </c>
      <c r="B89" s="17"/>
      <c r="C89" s="31" t="s">
        <v>34</v>
      </c>
      <c r="D89" s="31" t="s">
        <v>174</v>
      </c>
      <c r="E89" s="31" t="s">
        <v>235</v>
      </c>
      <c r="F89" s="31"/>
      <c r="G89" s="27">
        <f>SUM(G90)</f>
        <v>23.1</v>
      </c>
    </row>
    <row r="90" spans="1:7" ht="15">
      <c r="A90" s="23" t="s">
        <v>92</v>
      </c>
      <c r="B90" s="17"/>
      <c r="C90" s="31" t="s">
        <v>34</v>
      </c>
      <c r="D90" s="31" t="s">
        <v>174</v>
      </c>
      <c r="E90" s="31" t="s">
        <v>235</v>
      </c>
      <c r="F90" s="31" t="s">
        <v>93</v>
      </c>
      <c r="G90" s="27">
        <v>23.1</v>
      </c>
    </row>
    <row r="91" spans="1:7" ht="15">
      <c r="A91" s="23" t="s">
        <v>95</v>
      </c>
      <c r="B91" s="17"/>
      <c r="C91" s="31" t="s">
        <v>34</v>
      </c>
      <c r="D91" s="31" t="s">
        <v>96</v>
      </c>
      <c r="E91" s="31"/>
      <c r="F91" s="15"/>
      <c r="G91" s="27">
        <f>SUM(G92+G94+G97+G108+G119+G121+G125+G127+G136)</f>
        <v>66826.79999999999</v>
      </c>
    </row>
    <row r="92" spans="1:7" ht="30" hidden="1">
      <c r="A92" s="23" t="s">
        <v>716</v>
      </c>
      <c r="B92" s="17"/>
      <c r="C92" s="31" t="s">
        <v>34</v>
      </c>
      <c r="D92" s="31" t="s">
        <v>96</v>
      </c>
      <c r="E92" s="31" t="s">
        <v>236</v>
      </c>
      <c r="F92" s="15"/>
      <c r="G92" s="27">
        <f>SUM(G93)</f>
        <v>0</v>
      </c>
    </row>
    <row r="93" spans="1:7" ht="15" hidden="1">
      <c r="A93" s="23" t="s">
        <v>92</v>
      </c>
      <c r="B93" s="17"/>
      <c r="C93" s="31" t="s">
        <v>34</v>
      </c>
      <c r="D93" s="31" t="s">
        <v>96</v>
      </c>
      <c r="E93" s="15" t="s">
        <v>236</v>
      </c>
      <c r="F93" s="15">
        <v>200</v>
      </c>
      <c r="G93" s="27"/>
    </row>
    <row r="94" spans="1:7" ht="30">
      <c r="A94" s="23" t="s">
        <v>841</v>
      </c>
      <c r="B94" s="17"/>
      <c r="C94" s="31" t="s">
        <v>34</v>
      </c>
      <c r="D94" s="31" t="s">
        <v>96</v>
      </c>
      <c r="E94" s="31" t="s">
        <v>237</v>
      </c>
      <c r="F94" s="15"/>
      <c r="G94" s="27">
        <f>SUM(G95:G96)</f>
        <v>450</v>
      </c>
    </row>
    <row r="95" spans="1:7" ht="30">
      <c r="A95" s="23" t="s">
        <v>52</v>
      </c>
      <c r="B95" s="17"/>
      <c r="C95" s="31" t="s">
        <v>34</v>
      </c>
      <c r="D95" s="31" t="s">
        <v>96</v>
      </c>
      <c r="E95" s="15" t="s">
        <v>237</v>
      </c>
      <c r="F95" s="15">
        <v>200</v>
      </c>
      <c r="G95" s="27">
        <v>450</v>
      </c>
    </row>
    <row r="96" spans="1:7" ht="15" hidden="1">
      <c r="A96" s="23" t="s">
        <v>22</v>
      </c>
      <c r="B96" s="17"/>
      <c r="C96" s="31" t="s">
        <v>34</v>
      </c>
      <c r="D96" s="31" t="s">
        <v>96</v>
      </c>
      <c r="E96" s="15" t="s">
        <v>237</v>
      </c>
      <c r="F96" s="15">
        <v>800</v>
      </c>
      <c r="G96" s="27"/>
    </row>
    <row r="97" spans="1:7" ht="30">
      <c r="A97" s="32" t="s">
        <v>842</v>
      </c>
      <c r="B97" s="33"/>
      <c r="C97" s="31" t="s">
        <v>34</v>
      </c>
      <c r="D97" s="31" t="s">
        <v>96</v>
      </c>
      <c r="E97" s="15" t="s">
        <v>219</v>
      </c>
      <c r="F97" s="15"/>
      <c r="G97" s="27">
        <f>SUM(G98)</f>
        <v>38916.2</v>
      </c>
    </row>
    <row r="98" spans="1:7" ht="45">
      <c r="A98" s="23" t="s">
        <v>80</v>
      </c>
      <c r="B98" s="17"/>
      <c r="C98" s="31" t="s">
        <v>34</v>
      </c>
      <c r="D98" s="31" t="s">
        <v>96</v>
      </c>
      <c r="E98" s="31" t="s">
        <v>220</v>
      </c>
      <c r="F98" s="15"/>
      <c r="G98" s="27">
        <f>SUM(G99+G102+G104)</f>
        <v>38916.2</v>
      </c>
    </row>
    <row r="99" spans="1:7" ht="15">
      <c r="A99" s="23" t="s">
        <v>97</v>
      </c>
      <c r="B99" s="17"/>
      <c r="C99" s="31" t="s">
        <v>34</v>
      </c>
      <c r="D99" s="31" t="s">
        <v>96</v>
      </c>
      <c r="E99" s="15" t="s">
        <v>238</v>
      </c>
      <c r="F99" s="15"/>
      <c r="G99" s="27">
        <f>SUM(G100:G101)</f>
        <v>5339.4</v>
      </c>
    </row>
    <row r="100" spans="1:7" ht="30">
      <c r="A100" s="23" t="s">
        <v>52</v>
      </c>
      <c r="B100" s="17"/>
      <c r="C100" s="31" t="s">
        <v>34</v>
      </c>
      <c r="D100" s="31" t="s">
        <v>96</v>
      </c>
      <c r="E100" s="15" t="s">
        <v>238</v>
      </c>
      <c r="F100" s="15">
        <v>200</v>
      </c>
      <c r="G100" s="27">
        <v>5253.9</v>
      </c>
    </row>
    <row r="101" spans="1:7" ht="15">
      <c r="A101" s="23" t="s">
        <v>22</v>
      </c>
      <c r="B101" s="17"/>
      <c r="C101" s="31" t="s">
        <v>34</v>
      </c>
      <c r="D101" s="31" t="s">
        <v>96</v>
      </c>
      <c r="E101" s="15" t="s">
        <v>238</v>
      </c>
      <c r="F101" s="15">
        <v>800</v>
      </c>
      <c r="G101" s="27">
        <v>85.5</v>
      </c>
    </row>
    <row r="102" spans="1:7" ht="30">
      <c r="A102" s="23" t="s">
        <v>99</v>
      </c>
      <c r="B102" s="17"/>
      <c r="C102" s="31" t="s">
        <v>34</v>
      </c>
      <c r="D102" s="31" t="s">
        <v>96</v>
      </c>
      <c r="E102" s="15" t="s">
        <v>239</v>
      </c>
      <c r="F102" s="15"/>
      <c r="G102" s="27">
        <f>SUM(G103)</f>
        <v>11024.5</v>
      </c>
    </row>
    <row r="103" spans="1:7" ht="30">
      <c r="A103" s="23" t="s">
        <v>52</v>
      </c>
      <c r="B103" s="17"/>
      <c r="C103" s="31" t="s">
        <v>34</v>
      </c>
      <c r="D103" s="31" t="s">
        <v>96</v>
      </c>
      <c r="E103" s="15" t="s">
        <v>239</v>
      </c>
      <c r="F103" s="15">
        <v>200</v>
      </c>
      <c r="G103" s="27">
        <v>11024.5</v>
      </c>
    </row>
    <row r="104" spans="1:7" ht="30">
      <c r="A104" s="23" t="s">
        <v>100</v>
      </c>
      <c r="B104" s="17"/>
      <c r="C104" s="31" t="s">
        <v>34</v>
      </c>
      <c r="D104" s="31" t="s">
        <v>96</v>
      </c>
      <c r="E104" s="15" t="s">
        <v>240</v>
      </c>
      <c r="F104" s="15"/>
      <c r="G104" s="27">
        <f>SUM(G105:G107)</f>
        <v>22552.3</v>
      </c>
    </row>
    <row r="105" spans="1:7" ht="27.75" customHeight="1">
      <c r="A105" s="23" t="s">
        <v>52</v>
      </c>
      <c r="B105" s="17"/>
      <c r="C105" s="31" t="s">
        <v>34</v>
      </c>
      <c r="D105" s="31" t="s">
        <v>96</v>
      </c>
      <c r="E105" s="15" t="s">
        <v>240</v>
      </c>
      <c r="F105" s="15">
        <v>200</v>
      </c>
      <c r="G105" s="27">
        <v>16518.6</v>
      </c>
    </row>
    <row r="106" spans="1:7" ht="15">
      <c r="A106" s="23" t="s">
        <v>42</v>
      </c>
      <c r="B106" s="17"/>
      <c r="C106" s="31" t="s">
        <v>34</v>
      </c>
      <c r="D106" s="31" t="s">
        <v>96</v>
      </c>
      <c r="E106" s="15" t="s">
        <v>240</v>
      </c>
      <c r="F106" s="15">
        <v>300</v>
      </c>
      <c r="G106" s="27">
        <v>600</v>
      </c>
    </row>
    <row r="107" spans="1:7" ht="15">
      <c r="A107" s="23" t="s">
        <v>22</v>
      </c>
      <c r="B107" s="17"/>
      <c r="C107" s="31" t="s">
        <v>34</v>
      </c>
      <c r="D107" s="31" t="s">
        <v>96</v>
      </c>
      <c r="E107" s="15" t="s">
        <v>240</v>
      </c>
      <c r="F107" s="15">
        <v>800</v>
      </c>
      <c r="G107" s="27">
        <v>5433.7</v>
      </c>
    </row>
    <row r="108" spans="1:7" ht="30">
      <c r="A108" s="23" t="s">
        <v>843</v>
      </c>
      <c r="B108" s="17"/>
      <c r="C108" s="31" t="s">
        <v>34</v>
      </c>
      <c r="D108" s="31" t="s">
        <v>96</v>
      </c>
      <c r="E108" s="15" t="s">
        <v>241</v>
      </c>
      <c r="F108" s="15"/>
      <c r="G108" s="27">
        <f>SUM(G109)+G114</f>
        <v>18091.7</v>
      </c>
    </row>
    <row r="109" spans="1:7" ht="45">
      <c r="A109" s="23" t="s">
        <v>242</v>
      </c>
      <c r="B109" s="17"/>
      <c r="C109" s="31" t="s">
        <v>34</v>
      </c>
      <c r="D109" s="31" t="s">
        <v>96</v>
      </c>
      <c r="E109" s="15" t="s">
        <v>243</v>
      </c>
      <c r="F109" s="15"/>
      <c r="G109" s="27">
        <f>SUM(G110)</f>
        <v>17102.7</v>
      </c>
    </row>
    <row r="110" spans="1:7" ht="45">
      <c r="A110" s="23" t="s">
        <v>80</v>
      </c>
      <c r="B110" s="17"/>
      <c r="C110" s="31" t="s">
        <v>34</v>
      </c>
      <c r="D110" s="31" t="s">
        <v>96</v>
      </c>
      <c r="E110" s="15" t="s">
        <v>244</v>
      </c>
      <c r="F110" s="15"/>
      <c r="G110" s="27">
        <f>SUM(G111)</f>
        <v>17102.7</v>
      </c>
    </row>
    <row r="111" spans="1:7" ht="45">
      <c r="A111" s="23" t="s">
        <v>781</v>
      </c>
      <c r="B111" s="17"/>
      <c r="C111" s="31" t="s">
        <v>34</v>
      </c>
      <c r="D111" s="31" t="s">
        <v>96</v>
      </c>
      <c r="E111" s="15" t="s">
        <v>246</v>
      </c>
      <c r="F111" s="15"/>
      <c r="G111" s="27">
        <f>SUM(G112:G113)</f>
        <v>17102.7</v>
      </c>
    </row>
    <row r="112" spans="1:7" ht="30">
      <c r="A112" s="23" t="s">
        <v>52</v>
      </c>
      <c r="B112" s="17"/>
      <c r="C112" s="31" t="s">
        <v>34</v>
      </c>
      <c r="D112" s="31" t="s">
        <v>96</v>
      </c>
      <c r="E112" s="15" t="s">
        <v>246</v>
      </c>
      <c r="F112" s="15">
        <v>200</v>
      </c>
      <c r="G112" s="27">
        <v>17082.7</v>
      </c>
    </row>
    <row r="113" spans="1:7" ht="15">
      <c r="A113" s="23" t="s">
        <v>22</v>
      </c>
      <c r="B113" s="17"/>
      <c r="C113" s="31" t="s">
        <v>34</v>
      </c>
      <c r="D113" s="31" t="s">
        <v>96</v>
      </c>
      <c r="E113" s="15" t="s">
        <v>246</v>
      </c>
      <c r="F113" s="15">
        <v>800</v>
      </c>
      <c r="G113" s="27">
        <v>20</v>
      </c>
    </row>
    <row r="114" spans="1:7" ht="30">
      <c r="A114" s="23" t="s">
        <v>247</v>
      </c>
      <c r="B114" s="17"/>
      <c r="C114" s="31" t="s">
        <v>34</v>
      </c>
      <c r="D114" s="31" t="s">
        <v>96</v>
      </c>
      <c r="E114" s="15" t="s">
        <v>248</v>
      </c>
      <c r="F114" s="15"/>
      <c r="G114" s="27">
        <f>SUM(G115)</f>
        <v>989</v>
      </c>
    </row>
    <row r="115" spans="1:7" ht="45">
      <c r="A115" s="23" t="s">
        <v>80</v>
      </c>
      <c r="B115" s="17"/>
      <c r="C115" s="31" t="s">
        <v>34</v>
      </c>
      <c r="D115" s="31" t="s">
        <v>96</v>
      </c>
      <c r="E115" s="15" t="s">
        <v>249</v>
      </c>
      <c r="F115" s="15"/>
      <c r="G115" s="27">
        <f>SUM(G116)</f>
        <v>989</v>
      </c>
    </row>
    <row r="116" spans="1:7" ht="45" customHeight="1">
      <c r="A116" s="23" t="s">
        <v>781</v>
      </c>
      <c r="B116" s="17"/>
      <c r="C116" s="31" t="s">
        <v>34</v>
      </c>
      <c r="D116" s="31" t="s">
        <v>96</v>
      </c>
      <c r="E116" s="15" t="s">
        <v>250</v>
      </c>
      <c r="F116" s="15"/>
      <c r="G116" s="27">
        <f>SUM(G117:G118)</f>
        <v>989</v>
      </c>
    </row>
    <row r="117" spans="1:7" ht="28.5" customHeight="1">
      <c r="A117" s="23" t="s">
        <v>52</v>
      </c>
      <c r="B117" s="17"/>
      <c r="C117" s="31" t="s">
        <v>34</v>
      </c>
      <c r="D117" s="31" t="s">
        <v>96</v>
      </c>
      <c r="E117" s="15" t="s">
        <v>250</v>
      </c>
      <c r="F117" s="15">
        <v>200</v>
      </c>
      <c r="G117" s="27">
        <v>989</v>
      </c>
    </row>
    <row r="118" spans="1:7" ht="15" hidden="1">
      <c r="A118" s="23" t="s">
        <v>22</v>
      </c>
      <c r="B118" s="17"/>
      <c r="C118" s="31" t="s">
        <v>34</v>
      </c>
      <c r="D118" s="31" t="s">
        <v>96</v>
      </c>
      <c r="E118" s="15" t="s">
        <v>250</v>
      </c>
      <c r="F118" s="15">
        <v>800</v>
      </c>
      <c r="G118" s="27"/>
    </row>
    <row r="119" spans="1:7" ht="30" hidden="1">
      <c r="A119" s="23" t="s">
        <v>251</v>
      </c>
      <c r="B119" s="17"/>
      <c r="C119" s="31" t="s">
        <v>34</v>
      </c>
      <c r="D119" s="31" t="s">
        <v>96</v>
      </c>
      <c r="E119" s="15" t="s">
        <v>252</v>
      </c>
      <c r="F119" s="15"/>
      <c r="G119" s="27">
        <f>SUM(G120)</f>
        <v>0</v>
      </c>
    </row>
    <row r="120" spans="1:7" ht="15" hidden="1">
      <c r="A120" s="23" t="s">
        <v>92</v>
      </c>
      <c r="B120" s="17"/>
      <c r="C120" s="31" t="s">
        <v>34</v>
      </c>
      <c r="D120" s="31" t="s">
        <v>96</v>
      </c>
      <c r="E120" s="15" t="s">
        <v>252</v>
      </c>
      <c r="F120" s="15">
        <v>200</v>
      </c>
      <c r="G120" s="27"/>
    </row>
    <row r="121" spans="1:7" ht="27.75" customHeight="1">
      <c r="A121" s="23" t="s">
        <v>844</v>
      </c>
      <c r="B121" s="17"/>
      <c r="C121" s="31" t="s">
        <v>34</v>
      </c>
      <c r="D121" s="31" t="s">
        <v>96</v>
      </c>
      <c r="E121" s="15" t="s">
        <v>253</v>
      </c>
      <c r="F121" s="15"/>
      <c r="G121" s="27">
        <f>SUM(G122:G124)</f>
        <v>414.4</v>
      </c>
    </row>
    <row r="122" spans="1:7" ht="45" hidden="1">
      <c r="A122" s="26" t="s">
        <v>51</v>
      </c>
      <c r="B122" s="17"/>
      <c r="C122" s="31" t="s">
        <v>34</v>
      </c>
      <c r="D122" s="31" t="s">
        <v>96</v>
      </c>
      <c r="E122" s="15" t="s">
        <v>253</v>
      </c>
      <c r="F122" s="15">
        <v>100</v>
      </c>
      <c r="G122" s="27"/>
    </row>
    <row r="123" spans="1:7" ht="30">
      <c r="A123" s="23" t="s">
        <v>52</v>
      </c>
      <c r="B123" s="17"/>
      <c r="C123" s="31" t="s">
        <v>34</v>
      </c>
      <c r="D123" s="31" t="s">
        <v>96</v>
      </c>
      <c r="E123" s="15" t="s">
        <v>253</v>
      </c>
      <c r="F123" s="15">
        <v>200</v>
      </c>
      <c r="G123" s="27">
        <v>264.4</v>
      </c>
    </row>
    <row r="124" spans="1:7" ht="15">
      <c r="A124" s="23" t="s">
        <v>42</v>
      </c>
      <c r="B124" s="17"/>
      <c r="C124" s="31" t="s">
        <v>34</v>
      </c>
      <c r="D124" s="31" t="s">
        <v>96</v>
      </c>
      <c r="E124" s="15" t="s">
        <v>253</v>
      </c>
      <c r="F124" s="15">
        <v>300</v>
      </c>
      <c r="G124" s="27">
        <v>150</v>
      </c>
    </row>
    <row r="125" spans="1:7" ht="30">
      <c r="A125" s="23" t="s">
        <v>845</v>
      </c>
      <c r="B125" s="17"/>
      <c r="C125" s="31" t="s">
        <v>34</v>
      </c>
      <c r="D125" s="31" t="s">
        <v>96</v>
      </c>
      <c r="E125" s="15" t="s">
        <v>254</v>
      </c>
      <c r="F125" s="15"/>
      <c r="G125" s="27">
        <f>SUM(G126)</f>
        <v>135</v>
      </c>
    </row>
    <row r="126" spans="1:7" ht="30">
      <c r="A126" s="23" t="s">
        <v>52</v>
      </c>
      <c r="B126" s="17"/>
      <c r="C126" s="31" t="s">
        <v>34</v>
      </c>
      <c r="D126" s="31" t="s">
        <v>96</v>
      </c>
      <c r="E126" s="15" t="s">
        <v>254</v>
      </c>
      <c r="F126" s="15">
        <v>200</v>
      </c>
      <c r="G126" s="27">
        <v>135</v>
      </c>
    </row>
    <row r="127" spans="1:7" ht="45">
      <c r="A127" s="23" t="s">
        <v>988</v>
      </c>
      <c r="B127" s="17"/>
      <c r="C127" s="31" t="s">
        <v>34</v>
      </c>
      <c r="D127" s="31" t="s">
        <v>96</v>
      </c>
      <c r="E127" s="15" t="s">
        <v>255</v>
      </c>
      <c r="F127" s="15"/>
      <c r="G127" s="27">
        <f>SUM(G128+G131)+G133</f>
        <v>4819.5</v>
      </c>
    </row>
    <row r="128" spans="1:7" ht="75">
      <c r="A128" s="32" t="s">
        <v>224</v>
      </c>
      <c r="B128" s="17"/>
      <c r="C128" s="31" t="s">
        <v>34</v>
      </c>
      <c r="D128" s="31" t="s">
        <v>96</v>
      </c>
      <c r="E128" s="15" t="s">
        <v>461</v>
      </c>
      <c r="F128" s="15"/>
      <c r="G128" s="27">
        <f>SUM(G129)</f>
        <v>226.3</v>
      </c>
    </row>
    <row r="129" spans="1:7" ht="45">
      <c r="A129" s="23" t="s">
        <v>460</v>
      </c>
      <c r="B129" s="17"/>
      <c r="C129" s="31" t="s">
        <v>34</v>
      </c>
      <c r="D129" s="31" t="s">
        <v>96</v>
      </c>
      <c r="E129" s="15" t="s">
        <v>462</v>
      </c>
      <c r="F129" s="15"/>
      <c r="G129" s="27">
        <f>SUM(G130)</f>
        <v>226.3</v>
      </c>
    </row>
    <row r="130" spans="1:7" ht="30">
      <c r="A130" s="23" t="s">
        <v>257</v>
      </c>
      <c r="B130" s="17"/>
      <c r="C130" s="31" t="s">
        <v>34</v>
      </c>
      <c r="D130" s="31" t="s">
        <v>96</v>
      </c>
      <c r="E130" s="15" t="s">
        <v>462</v>
      </c>
      <c r="F130" s="15">
        <v>600</v>
      </c>
      <c r="G130" s="27">
        <v>226.3</v>
      </c>
    </row>
    <row r="131" spans="1:7" ht="45">
      <c r="A131" s="23" t="s">
        <v>26</v>
      </c>
      <c r="B131" s="17"/>
      <c r="C131" s="31" t="s">
        <v>34</v>
      </c>
      <c r="D131" s="31" t="s">
        <v>96</v>
      </c>
      <c r="E131" s="15" t="s">
        <v>256</v>
      </c>
      <c r="F131" s="15"/>
      <c r="G131" s="27">
        <f>SUM(G132)</f>
        <v>4593.2</v>
      </c>
    </row>
    <row r="132" spans="1:7" ht="30">
      <c r="A132" s="23" t="s">
        <v>257</v>
      </c>
      <c r="B132" s="17"/>
      <c r="C132" s="31" t="s">
        <v>34</v>
      </c>
      <c r="D132" s="31" t="s">
        <v>96</v>
      </c>
      <c r="E132" s="15" t="s">
        <v>256</v>
      </c>
      <c r="F132" s="15">
        <v>600</v>
      </c>
      <c r="G132" s="36">
        <v>4593.2</v>
      </c>
    </row>
    <row r="133" spans="1:7" ht="15" hidden="1">
      <c r="A133" s="23" t="s">
        <v>154</v>
      </c>
      <c r="B133" s="17"/>
      <c r="C133" s="31" t="s">
        <v>34</v>
      </c>
      <c r="D133" s="31" t="s">
        <v>96</v>
      </c>
      <c r="E133" s="15" t="s">
        <v>634</v>
      </c>
      <c r="F133" s="15"/>
      <c r="G133" s="36">
        <f>SUM(G134)</f>
        <v>0</v>
      </c>
    </row>
    <row r="134" spans="1:7" ht="15" hidden="1">
      <c r="A134" s="37" t="s">
        <v>584</v>
      </c>
      <c r="B134" s="17"/>
      <c r="C134" s="31" t="s">
        <v>34</v>
      </c>
      <c r="D134" s="31" t="s">
        <v>96</v>
      </c>
      <c r="E134" s="15" t="s">
        <v>635</v>
      </c>
      <c r="F134" s="15"/>
      <c r="G134" s="36">
        <f>SUM(G135)</f>
        <v>0</v>
      </c>
    </row>
    <row r="135" spans="1:7" ht="30" hidden="1">
      <c r="A135" s="23" t="s">
        <v>257</v>
      </c>
      <c r="B135" s="17"/>
      <c r="C135" s="31" t="s">
        <v>34</v>
      </c>
      <c r="D135" s="31" t="s">
        <v>96</v>
      </c>
      <c r="E135" s="15" t="s">
        <v>635</v>
      </c>
      <c r="F135" s="15">
        <v>600</v>
      </c>
      <c r="G135" s="36"/>
    </row>
    <row r="136" spans="1:7" ht="15">
      <c r="A136" s="25" t="s">
        <v>198</v>
      </c>
      <c r="B136" s="17"/>
      <c r="C136" s="31" t="s">
        <v>34</v>
      </c>
      <c r="D136" s="31" t="s">
        <v>96</v>
      </c>
      <c r="E136" s="15" t="s">
        <v>199</v>
      </c>
      <c r="F136" s="15"/>
      <c r="G136" s="27">
        <f>G137</f>
        <v>4000</v>
      </c>
    </row>
    <row r="137" spans="1:7" ht="30">
      <c r="A137" s="25" t="s">
        <v>100</v>
      </c>
      <c r="B137" s="17"/>
      <c r="C137" s="31" t="s">
        <v>34</v>
      </c>
      <c r="D137" s="31" t="s">
        <v>96</v>
      </c>
      <c r="E137" s="15" t="s">
        <v>111</v>
      </c>
      <c r="F137" s="15"/>
      <c r="G137" s="27">
        <f>G138</f>
        <v>4000</v>
      </c>
    </row>
    <row r="138" spans="1:7" ht="15">
      <c r="A138" s="23" t="s">
        <v>22</v>
      </c>
      <c r="B138" s="17"/>
      <c r="C138" s="31" t="s">
        <v>34</v>
      </c>
      <c r="D138" s="31" t="s">
        <v>96</v>
      </c>
      <c r="E138" s="15" t="s">
        <v>111</v>
      </c>
      <c r="F138" s="15">
        <v>800</v>
      </c>
      <c r="G138" s="27">
        <v>4000</v>
      </c>
    </row>
    <row r="139" spans="1:7" ht="15">
      <c r="A139" s="23" t="s">
        <v>258</v>
      </c>
      <c r="B139" s="17"/>
      <c r="C139" s="31" t="s">
        <v>54</v>
      </c>
      <c r="D139" s="31"/>
      <c r="E139" s="31"/>
      <c r="F139" s="31"/>
      <c r="G139" s="27">
        <f>SUM(G140)+G147</f>
        <v>35310.799999999996</v>
      </c>
    </row>
    <row r="140" spans="1:7" ht="15">
      <c r="A140" s="38" t="s">
        <v>176</v>
      </c>
      <c r="B140" s="15"/>
      <c r="C140" s="31" t="s">
        <v>54</v>
      </c>
      <c r="D140" s="31" t="s">
        <v>13</v>
      </c>
      <c r="E140" s="31"/>
      <c r="F140" s="31"/>
      <c r="G140" s="27">
        <f>SUM(G141)</f>
        <v>8444.199999999999</v>
      </c>
    </row>
    <row r="141" spans="1:7" ht="60">
      <c r="A141" s="23" t="s">
        <v>990</v>
      </c>
      <c r="B141" s="17"/>
      <c r="C141" s="31" t="s">
        <v>54</v>
      </c>
      <c r="D141" s="31" t="s">
        <v>13</v>
      </c>
      <c r="E141" s="31" t="s">
        <v>474</v>
      </c>
      <c r="F141" s="31"/>
      <c r="G141" s="27">
        <f>SUM(G142)</f>
        <v>8444.199999999999</v>
      </c>
    </row>
    <row r="142" spans="1:7" ht="75">
      <c r="A142" s="32" t="s">
        <v>224</v>
      </c>
      <c r="B142" s="33"/>
      <c r="C142" s="31" t="s">
        <v>54</v>
      </c>
      <c r="D142" s="31" t="s">
        <v>13</v>
      </c>
      <c r="E142" s="31" t="s">
        <v>475</v>
      </c>
      <c r="F142" s="31"/>
      <c r="G142" s="27">
        <f>SUM(G143)</f>
        <v>8444.199999999999</v>
      </c>
    </row>
    <row r="143" spans="1:7" ht="30">
      <c r="A143" s="23" t="s">
        <v>259</v>
      </c>
      <c r="B143" s="17"/>
      <c r="C143" s="31" t="s">
        <v>54</v>
      </c>
      <c r="D143" s="31" t="s">
        <v>13</v>
      </c>
      <c r="E143" s="31" t="s">
        <v>476</v>
      </c>
      <c r="F143" s="31"/>
      <c r="G143" s="27">
        <f>SUM(G144:G146)</f>
        <v>8444.199999999999</v>
      </c>
    </row>
    <row r="144" spans="1:7" ht="60">
      <c r="A144" s="26" t="s">
        <v>51</v>
      </c>
      <c r="B144" s="17"/>
      <c r="C144" s="31" t="s">
        <v>54</v>
      </c>
      <c r="D144" s="31" t="s">
        <v>13</v>
      </c>
      <c r="E144" s="31" t="s">
        <v>476</v>
      </c>
      <c r="F144" s="31" t="s">
        <v>91</v>
      </c>
      <c r="G144" s="27">
        <v>4263.9</v>
      </c>
    </row>
    <row r="145" spans="1:7" ht="30">
      <c r="A145" s="23" t="s">
        <v>52</v>
      </c>
      <c r="B145" s="17"/>
      <c r="C145" s="31" t="s">
        <v>54</v>
      </c>
      <c r="D145" s="31" t="s">
        <v>13</v>
      </c>
      <c r="E145" s="31" t="s">
        <v>476</v>
      </c>
      <c r="F145" s="31" t="s">
        <v>93</v>
      </c>
      <c r="G145" s="27">
        <v>4103.5</v>
      </c>
    </row>
    <row r="146" spans="1:7" ht="15">
      <c r="A146" s="23" t="s">
        <v>22</v>
      </c>
      <c r="B146" s="17"/>
      <c r="C146" s="31" t="s">
        <v>54</v>
      </c>
      <c r="D146" s="31" t="s">
        <v>13</v>
      </c>
      <c r="E146" s="31" t="s">
        <v>476</v>
      </c>
      <c r="F146" s="31" t="s">
        <v>98</v>
      </c>
      <c r="G146" s="27">
        <v>76.8</v>
      </c>
    </row>
    <row r="147" spans="1:7" ht="30">
      <c r="A147" s="26" t="s">
        <v>327</v>
      </c>
      <c r="B147" s="16"/>
      <c r="C147" s="16" t="s">
        <v>54</v>
      </c>
      <c r="D147" s="16" t="s">
        <v>178</v>
      </c>
      <c r="E147" s="16"/>
      <c r="F147" s="16"/>
      <c r="G147" s="24">
        <f>SUM(G148+G167)</f>
        <v>26866.6</v>
      </c>
    </row>
    <row r="148" spans="1:7" ht="30">
      <c r="A148" s="26" t="s">
        <v>846</v>
      </c>
      <c r="B148" s="16"/>
      <c r="C148" s="16" t="s">
        <v>54</v>
      </c>
      <c r="D148" s="16" t="s">
        <v>178</v>
      </c>
      <c r="E148" s="16" t="s">
        <v>331</v>
      </c>
      <c r="F148" s="16"/>
      <c r="G148" s="24">
        <f>SUM(G149,G159,G163)</f>
        <v>26366.6</v>
      </c>
    </row>
    <row r="149" spans="1:7" ht="45">
      <c r="A149" s="26" t="s">
        <v>847</v>
      </c>
      <c r="B149" s="16"/>
      <c r="C149" s="16" t="s">
        <v>54</v>
      </c>
      <c r="D149" s="16" t="s">
        <v>178</v>
      </c>
      <c r="E149" s="16" t="s">
        <v>332</v>
      </c>
      <c r="F149" s="16"/>
      <c r="G149" s="24">
        <f>SUM(G150,G155)</f>
        <v>25341.6</v>
      </c>
    </row>
    <row r="150" spans="1:7" ht="15">
      <c r="A150" s="26" t="s">
        <v>35</v>
      </c>
      <c r="B150" s="16"/>
      <c r="C150" s="16" t="s">
        <v>54</v>
      </c>
      <c r="D150" s="16" t="s">
        <v>178</v>
      </c>
      <c r="E150" s="16" t="s">
        <v>333</v>
      </c>
      <c r="F150" s="16"/>
      <c r="G150" s="24">
        <f>SUM(G151)+G153</f>
        <v>1250</v>
      </c>
    </row>
    <row r="151" spans="1:7" ht="30">
      <c r="A151" s="26" t="s">
        <v>328</v>
      </c>
      <c r="B151" s="16"/>
      <c r="C151" s="16" t="s">
        <v>54</v>
      </c>
      <c r="D151" s="16" t="s">
        <v>178</v>
      </c>
      <c r="E151" s="16" t="s">
        <v>334</v>
      </c>
      <c r="F151" s="16"/>
      <c r="G151" s="24">
        <f>SUM(G152)</f>
        <v>1220</v>
      </c>
    </row>
    <row r="152" spans="1:7" ht="30">
      <c r="A152" s="26" t="s">
        <v>52</v>
      </c>
      <c r="B152" s="16"/>
      <c r="C152" s="16" t="s">
        <v>54</v>
      </c>
      <c r="D152" s="16" t="s">
        <v>178</v>
      </c>
      <c r="E152" s="16" t="s">
        <v>334</v>
      </c>
      <c r="F152" s="16" t="s">
        <v>93</v>
      </c>
      <c r="G152" s="24">
        <v>1220</v>
      </c>
    </row>
    <row r="153" spans="1:7" ht="30">
      <c r="A153" s="26" t="s">
        <v>329</v>
      </c>
      <c r="B153" s="16"/>
      <c r="C153" s="16" t="s">
        <v>54</v>
      </c>
      <c r="D153" s="16" t="s">
        <v>178</v>
      </c>
      <c r="E153" s="16" t="s">
        <v>335</v>
      </c>
      <c r="F153" s="16"/>
      <c r="G153" s="24">
        <f>SUM(G154)</f>
        <v>30</v>
      </c>
    </row>
    <row r="154" spans="1:7" ht="30">
      <c r="A154" s="26" t="s">
        <v>52</v>
      </c>
      <c r="B154" s="16"/>
      <c r="C154" s="16" t="s">
        <v>54</v>
      </c>
      <c r="D154" s="16" t="s">
        <v>178</v>
      </c>
      <c r="E154" s="16" t="s">
        <v>335</v>
      </c>
      <c r="F154" s="16" t="s">
        <v>93</v>
      </c>
      <c r="G154" s="24">
        <v>30</v>
      </c>
    </row>
    <row r="155" spans="1:7" ht="30">
      <c r="A155" s="26" t="s">
        <v>45</v>
      </c>
      <c r="B155" s="16"/>
      <c r="C155" s="16" t="s">
        <v>54</v>
      </c>
      <c r="D155" s="16" t="s">
        <v>178</v>
      </c>
      <c r="E155" s="16" t="s">
        <v>336</v>
      </c>
      <c r="F155" s="16"/>
      <c r="G155" s="24">
        <f>SUM(G156:G158)</f>
        <v>24091.6</v>
      </c>
    </row>
    <row r="156" spans="1:7" ht="60">
      <c r="A156" s="26" t="s">
        <v>51</v>
      </c>
      <c r="B156" s="16"/>
      <c r="C156" s="16" t="s">
        <v>54</v>
      </c>
      <c r="D156" s="16" t="s">
        <v>178</v>
      </c>
      <c r="E156" s="16" t="s">
        <v>336</v>
      </c>
      <c r="F156" s="16" t="s">
        <v>91</v>
      </c>
      <c r="G156" s="24">
        <v>15815.5</v>
      </c>
    </row>
    <row r="157" spans="1:7" ht="30">
      <c r="A157" s="26" t="s">
        <v>52</v>
      </c>
      <c r="B157" s="16"/>
      <c r="C157" s="16" t="s">
        <v>54</v>
      </c>
      <c r="D157" s="16" t="s">
        <v>178</v>
      </c>
      <c r="E157" s="16" t="s">
        <v>336</v>
      </c>
      <c r="F157" s="16" t="s">
        <v>93</v>
      </c>
      <c r="G157" s="24">
        <v>8195.1</v>
      </c>
    </row>
    <row r="158" spans="1:7" ht="15">
      <c r="A158" s="26" t="s">
        <v>22</v>
      </c>
      <c r="B158" s="16"/>
      <c r="C158" s="16" t="s">
        <v>54</v>
      </c>
      <c r="D158" s="16" t="s">
        <v>178</v>
      </c>
      <c r="E158" s="16" t="s">
        <v>336</v>
      </c>
      <c r="F158" s="16" t="s">
        <v>98</v>
      </c>
      <c r="G158" s="24">
        <v>81</v>
      </c>
    </row>
    <row r="159" spans="1:7" ht="45">
      <c r="A159" s="26" t="s">
        <v>330</v>
      </c>
      <c r="B159" s="16"/>
      <c r="C159" s="16" t="s">
        <v>54</v>
      </c>
      <c r="D159" s="16" t="s">
        <v>178</v>
      </c>
      <c r="E159" s="16" t="s">
        <v>337</v>
      </c>
      <c r="F159" s="16"/>
      <c r="G159" s="24">
        <f>SUM(G160)</f>
        <v>597.5</v>
      </c>
    </row>
    <row r="160" spans="1:7" ht="15">
      <c r="A160" s="26" t="s">
        <v>35</v>
      </c>
      <c r="B160" s="16"/>
      <c r="C160" s="16" t="s">
        <v>54</v>
      </c>
      <c r="D160" s="16" t="s">
        <v>178</v>
      </c>
      <c r="E160" s="16" t="s">
        <v>338</v>
      </c>
      <c r="F160" s="16"/>
      <c r="G160" s="24">
        <f>SUM(G161)</f>
        <v>597.5</v>
      </c>
    </row>
    <row r="161" spans="1:7" ht="30">
      <c r="A161" s="26" t="s">
        <v>329</v>
      </c>
      <c r="B161" s="16"/>
      <c r="C161" s="16" t="s">
        <v>54</v>
      </c>
      <c r="D161" s="16" t="s">
        <v>178</v>
      </c>
      <c r="E161" s="16" t="s">
        <v>339</v>
      </c>
      <c r="F161" s="16"/>
      <c r="G161" s="24">
        <f>SUM(G162)</f>
        <v>597.5</v>
      </c>
    </row>
    <row r="162" spans="1:7" ht="30">
      <c r="A162" s="26" t="s">
        <v>52</v>
      </c>
      <c r="B162" s="16"/>
      <c r="C162" s="16" t="s">
        <v>54</v>
      </c>
      <c r="D162" s="16" t="s">
        <v>178</v>
      </c>
      <c r="E162" s="16" t="s">
        <v>339</v>
      </c>
      <c r="F162" s="16" t="s">
        <v>93</v>
      </c>
      <c r="G162" s="24">
        <v>597.5</v>
      </c>
    </row>
    <row r="163" spans="1:7" ht="30">
      <c r="A163" s="26" t="s">
        <v>848</v>
      </c>
      <c r="B163" s="16"/>
      <c r="C163" s="16" t="s">
        <v>54</v>
      </c>
      <c r="D163" s="16" t="s">
        <v>178</v>
      </c>
      <c r="E163" s="16" t="s">
        <v>340</v>
      </c>
      <c r="F163" s="16"/>
      <c r="G163" s="24">
        <f>SUM(G164)</f>
        <v>427.5</v>
      </c>
    </row>
    <row r="164" spans="1:7" ht="15">
      <c r="A164" s="26" t="s">
        <v>35</v>
      </c>
      <c r="B164" s="16"/>
      <c r="C164" s="16" t="s">
        <v>54</v>
      </c>
      <c r="D164" s="16" t="s">
        <v>178</v>
      </c>
      <c r="E164" s="16" t="s">
        <v>341</v>
      </c>
      <c r="F164" s="16"/>
      <c r="G164" s="24">
        <f>SUM(G165)</f>
        <v>427.5</v>
      </c>
    </row>
    <row r="165" spans="1:7" ht="45">
      <c r="A165" s="26" t="s">
        <v>324</v>
      </c>
      <c r="B165" s="16"/>
      <c r="C165" s="16" t="s">
        <v>54</v>
      </c>
      <c r="D165" s="16" t="s">
        <v>178</v>
      </c>
      <c r="E165" s="16" t="s">
        <v>770</v>
      </c>
      <c r="F165" s="16"/>
      <c r="G165" s="24">
        <f>SUM(G166)</f>
        <v>427.5</v>
      </c>
    </row>
    <row r="166" spans="1:7" ht="30">
      <c r="A166" s="26" t="s">
        <v>52</v>
      </c>
      <c r="B166" s="16"/>
      <c r="C166" s="16" t="s">
        <v>54</v>
      </c>
      <c r="D166" s="16" t="s">
        <v>178</v>
      </c>
      <c r="E166" s="16" t="s">
        <v>770</v>
      </c>
      <c r="F166" s="16" t="s">
        <v>93</v>
      </c>
      <c r="G166" s="24">
        <v>427.5</v>
      </c>
    </row>
    <row r="167" spans="1:7" ht="15">
      <c r="A167" s="26" t="s">
        <v>198</v>
      </c>
      <c r="B167" s="16"/>
      <c r="C167" s="16" t="s">
        <v>54</v>
      </c>
      <c r="D167" s="16" t="s">
        <v>178</v>
      </c>
      <c r="E167" s="16" t="s">
        <v>199</v>
      </c>
      <c r="F167" s="16"/>
      <c r="G167" s="24">
        <f>SUM(G168)</f>
        <v>500</v>
      </c>
    </row>
    <row r="168" spans="1:7" ht="45">
      <c r="A168" s="26" t="s">
        <v>324</v>
      </c>
      <c r="B168" s="16"/>
      <c r="C168" s="16" t="s">
        <v>54</v>
      </c>
      <c r="D168" s="16" t="s">
        <v>178</v>
      </c>
      <c r="E168" s="16" t="s">
        <v>379</v>
      </c>
      <c r="F168" s="16"/>
      <c r="G168" s="24">
        <f>SUM(G170+G172)</f>
        <v>500</v>
      </c>
    </row>
    <row r="169" spans="1:7" ht="30">
      <c r="A169" s="26" t="s">
        <v>378</v>
      </c>
      <c r="B169" s="16"/>
      <c r="C169" s="16" t="s">
        <v>54</v>
      </c>
      <c r="D169" s="16" t="s">
        <v>178</v>
      </c>
      <c r="E169" s="16" t="s">
        <v>380</v>
      </c>
      <c r="F169" s="16"/>
      <c r="G169" s="24">
        <f>SUM(G170)</f>
        <v>500</v>
      </c>
    </row>
    <row r="170" spans="1:7" ht="29.25" customHeight="1">
      <c r="A170" s="26" t="s">
        <v>52</v>
      </c>
      <c r="B170" s="16"/>
      <c r="C170" s="16" t="s">
        <v>54</v>
      </c>
      <c r="D170" s="16" t="s">
        <v>178</v>
      </c>
      <c r="E170" s="16" t="s">
        <v>380</v>
      </c>
      <c r="F170" s="16" t="s">
        <v>93</v>
      </c>
      <c r="G170" s="24">
        <v>500</v>
      </c>
    </row>
    <row r="171" spans="1:7" ht="15" hidden="1">
      <c r="A171" s="25" t="s">
        <v>100</v>
      </c>
      <c r="B171" s="17"/>
      <c r="C171" s="16" t="s">
        <v>54</v>
      </c>
      <c r="D171" s="16" t="s">
        <v>178</v>
      </c>
      <c r="E171" s="15" t="s">
        <v>661</v>
      </c>
      <c r="F171" s="15"/>
      <c r="G171" s="27">
        <f>G172</f>
        <v>0</v>
      </c>
    </row>
    <row r="172" spans="1:7" ht="15" hidden="1">
      <c r="A172" s="23" t="s">
        <v>22</v>
      </c>
      <c r="B172" s="17"/>
      <c r="C172" s="16" t="s">
        <v>54</v>
      </c>
      <c r="D172" s="16" t="s">
        <v>178</v>
      </c>
      <c r="E172" s="15" t="s">
        <v>661</v>
      </c>
      <c r="F172" s="15">
        <v>800</v>
      </c>
      <c r="G172" s="27"/>
    </row>
    <row r="173" spans="1:7" ht="15">
      <c r="A173" s="23" t="s">
        <v>12</v>
      </c>
      <c r="B173" s="17"/>
      <c r="C173" s="31" t="s">
        <v>13</v>
      </c>
      <c r="D173" s="15"/>
      <c r="E173" s="15"/>
      <c r="F173" s="15"/>
      <c r="G173" s="27">
        <f>SUM(G214)+G180+G193+G174</f>
        <v>194455.7</v>
      </c>
    </row>
    <row r="174" spans="1:9" ht="15">
      <c r="A174" s="39" t="s">
        <v>790</v>
      </c>
      <c r="B174" s="40"/>
      <c r="C174" s="41" t="s">
        <v>13</v>
      </c>
      <c r="D174" s="41" t="s">
        <v>174</v>
      </c>
      <c r="E174" s="41"/>
      <c r="F174" s="41"/>
      <c r="G174" s="42">
        <f>SUM(G175)</f>
        <v>401.2</v>
      </c>
      <c r="H174" s="43"/>
      <c r="I174" s="44"/>
    </row>
    <row r="175" spans="1:9" ht="30">
      <c r="A175" s="39" t="s">
        <v>991</v>
      </c>
      <c r="B175" s="40"/>
      <c r="C175" s="41" t="s">
        <v>13</v>
      </c>
      <c r="D175" s="41" t="s">
        <v>174</v>
      </c>
      <c r="E175" s="41" t="s">
        <v>791</v>
      </c>
      <c r="F175" s="41"/>
      <c r="G175" s="42">
        <f>SUM(G176)</f>
        <v>401.2</v>
      </c>
      <c r="H175" s="43"/>
      <c r="I175" s="44"/>
    </row>
    <row r="176" spans="1:9" ht="45">
      <c r="A176" s="39" t="s">
        <v>992</v>
      </c>
      <c r="B176" s="40"/>
      <c r="C176" s="41" t="s">
        <v>13</v>
      </c>
      <c r="D176" s="41" t="s">
        <v>174</v>
      </c>
      <c r="E176" s="41" t="s">
        <v>792</v>
      </c>
      <c r="F176" s="41"/>
      <c r="G176" s="42">
        <f>SUM(G177)</f>
        <v>401.2</v>
      </c>
      <c r="H176" s="43"/>
      <c r="I176" s="44"/>
    </row>
    <row r="177" spans="1:9" ht="75">
      <c r="A177" s="45" t="s">
        <v>286</v>
      </c>
      <c r="B177" s="46"/>
      <c r="C177" s="41" t="s">
        <v>13</v>
      </c>
      <c r="D177" s="41" t="s">
        <v>174</v>
      </c>
      <c r="E177" s="41" t="s">
        <v>793</v>
      </c>
      <c r="F177" s="41"/>
      <c r="G177" s="42">
        <f>SUM(G178)</f>
        <v>401.2</v>
      </c>
      <c r="H177" s="43"/>
      <c r="I177" s="44"/>
    </row>
    <row r="178" spans="1:9" ht="60">
      <c r="A178" s="45" t="s">
        <v>794</v>
      </c>
      <c r="B178" s="46"/>
      <c r="C178" s="41" t="s">
        <v>13</v>
      </c>
      <c r="D178" s="41" t="s">
        <v>174</v>
      </c>
      <c r="E178" s="41" t="s">
        <v>795</v>
      </c>
      <c r="F178" s="41"/>
      <c r="G178" s="42">
        <f>SUM(G179)</f>
        <v>401.2</v>
      </c>
      <c r="H178" s="43"/>
      <c r="I178" s="44"/>
    </row>
    <row r="179" spans="1:9" ht="30">
      <c r="A179" s="39" t="s">
        <v>52</v>
      </c>
      <c r="B179" s="40"/>
      <c r="C179" s="41" t="s">
        <v>13</v>
      </c>
      <c r="D179" s="41" t="s">
        <v>174</v>
      </c>
      <c r="E179" s="41" t="s">
        <v>795</v>
      </c>
      <c r="F179" s="41" t="s">
        <v>93</v>
      </c>
      <c r="G179" s="42">
        <v>401.2</v>
      </c>
      <c r="H179" s="43"/>
      <c r="I179" s="44"/>
    </row>
    <row r="180" spans="1:7" ht="15">
      <c r="A180" s="26" t="s">
        <v>14</v>
      </c>
      <c r="B180" s="16"/>
      <c r="C180" s="16" t="s">
        <v>13</v>
      </c>
      <c r="D180" s="16" t="s">
        <v>15</v>
      </c>
      <c r="E180" s="16"/>
      <c r="F180" s="16"/>
      <c r="G180" s="24">
        <f>SUM(G181+G188)</f>
        <v>76600</v>
      </c>
    </row>
    <row r="181" spans="1:7" ht="45">
      <c r="A181" s="26" t="s">
        <v>849</v>
      </c>
      <c r="B181" s="16"/>
      <c r="C181" s="16" t="s">
        <v>13</v>
      </c>
      <c r="D181" s="16" t="s">
        <v>15</v>
      </c>
      <c r="E181" s="16" t="s">
        <v>342</v>
      </c>
      <c r="F181" s="16"/>
      <c r="G181" s="24">
        <f>SUM(G182)</f>
        <v>76500</v>
      </c>
    </row>
    <row r="182" spans="1:7" ht="30">
      <c r="A182" s="26" t="s">
        <v>310</v>
      </c>
      <c r="B182" s="16"/>
      <c r="C182" s="16" t="s">
        <v>13</v>
      </c>
      <c r="D182" s="16" t="s">
        <v>15</v>
      </c>
      <c r="E182" s="16" t="s">
        <v>343</v>
      </c>
      <c r="F182" s="16"/>
      <c r="G182" s="24">
        <f>SUM(G183)</f>
        <v>76500</v>
      </c>
    </row>
    <row r="183" spans="1:7" ht="45">
      <c r="A183" s="26" t="s">
        <v>18</v>
      </c>
      <c r="B183" s="16"/>
      <c r="C183" s="16" t="s">
        <v>13</v>
      </c>
      <c r="D183" s="16" t="s">
        <v>15</v>
      </c>
      <c r="E183" s="16" t="s">
        <v>344</v>
      </c>
      <c r="F183" s="16"/>
      <c r="G183" s="24">
        <f>SUM(G184+G186)</f>
        <v>76500</v>
      </c>
    </row>
    <row r="184" spans="1:7" ht="15">
      <c r="A184" s="26" t="s">
        <v>20</v>
      </c>
      <c r="B184" s="16"/>
      <c r="C184" s="16" t="s">
        <v>13</v>
      </c>
      <c r="D184" s="16" t="s">
        <v>15</v>
      </c>
      <c r="E184" s="16" t="s">
        <v>345</v>
      </c>
      <c r="F184" s="16"/>
      <c r="G184" s="24">
        <f>SUM(G185)</f>
        <v>33500</v>
      </c>
    </row>
    <row r="185" spans="1:7" ht="15">
      <c r="A185" s="26" t="s">
        <v>22</v>
      </c>
      <c r="B185" s="16"/>
      <c r="C185" s="16" t="s">
        <v>13</v>
      </c>
      <c r="D185" s="16" t="s">
        <v>15</v>
      </c>
      <c r="E185" s="16" t="s">
        <v>345</v>
      </c>
      <c r="F185" s="16" t="s">
        <v>98</v>
      </c>
      <c r="G185" s="24">
        <v>33500</v>
      </c>
    </row>
    <row r="186" spans="1:7" ht="18.75" customHeight="1">
      <c r="A186" s="26" t="s">
        <v>311</v>
      </c>
      <c r="B186" s="16"/>
      <c r="C186" s="16" t="s">
        <v>13</v>
      </c>
      <c r="D186" s="16" t="s">
        <v>15</v>
      </c>
      <c r="E186" s="16" t="s">
        <v>346</v>
      </c>
      <c r="F186" s="16"/>
      <c r="G186" s="24">
        <f>SUM(G187)</f>
        <v>43000</v>
      </c>
    </row>
    <row r="187" spans="1:7" ht="21" customHeight="1">
      <c r="A187" s="26" t="s">
        <v>22</v>
      </c>
      <c r="B187" s="16"/>
      <c r="C187" s="16" t="s">
        <v>13</v>
      </c>
      <c r="D187" s="16" t="s">
        <v>15</v>
      </c>
      <c r="E187" s="16" t="s">
        <v>346</v>
      </c>
      <c r="F187" s="16" t="s">
        <v>98</v>
      </c>
      <c r="G187" s="24">
        <v>43000</v>
      </c>
    </row>
    <row r="188" spans="1:7" ht="30">
      <c r="A188" s="23" t="s">
        <v>843</v>
      </c>
      <c r="B188" s="16"/>
      <c r="C188" s="16" t="s">
        <v>13</v>
      </c>
      <c r="D188" s="16" t="s">
        <v>15</v>
      </c>
      <c r="E188" s="15" t="s">
        <v>241</v>
      </c>
      <c r="F188" s="15"/>
      <c r="G188" s="24">
        <f>SUM(G189)</f>
        <v>100</v>
      </c>
    </row>
    <row r="189" spans="1:7" ht="45">
      <c r="A189" s="23" t="s">
        <v>242</v>
      </c>
      <c r="B189" s="16"/>
      <c r="C189" s="16" t="s">
        <v>13</v>
      </c>
      <c r="D189" s="16" t="s">
        <v>15</v>
      </c>
      <c r="E189" s="15" t="s">
        <v>243</v>
      </c>
      <c r="F189" s="15"/>
      <c r="G189" s="24">
        <f>SUM(G190)</f>
        <v>100</v>
      </c>
    </row>
    <row r="190" spans="1:7" ht="45">
      <c r="A190" s="23" t="s">
        <v>80</v>
      </c>
      <c r="B190" s="16"/>
      <c r="C190" s="16" t="s">
        <v>13</v>
      </c>
      <c r="D190" s="16" t="s">
        <v>15</v>
      </c>
      <c r="E190" s="15" t="s">
        <v>244</v>
      </c>
      <c r="F190" s="15"/>
      <c r="G190" s="24">
        <f>SUM(G191)</f>
        <v>100</v>
      </c>
    </row>
    <row r="191" spans="1:7" ht="45">
      <c r="A191" s="23" t="s">
        <v>781</v>
      </c>
      <c r="B191" s="16"/>
      <c r="C191" s="16" t="s">
        <v>13</v>
      </c>
      <c r="D191" s="16" t="s">
        <v>15</v>
      </c>
      <c r="E191" s="15" t="s">
        <v>246</v>
      </c>
      <c r="F191" s="15"/>
      <c r="G191" s="24">
        <f>SUM(G192)</f>
        <v>100</v>
      </c>
    </row>
    <row r="192" spans="1:7" ht="30">
      <c r="A192" s="23" t="s">
        <v>52</v>
      </c>
      <c r="B192" s="16"/>
      <c r="C192" s="16" t="s">
        <v>13</v>
      </c>
      <c r="D192" s="16" t="s">
        <v>15</v>
      </c>
      <c r="E192" s="15" t="s">
        <v>246</v>
      </c>
      <c r="F192" s="15">
        <v>200</v>
      </c>
      <c r="G192" s="24">
        <v>100</v>
      </c>
    </row>
    <row r="193" spans="1:7" ht="17.25" customHeight="1">
      <c r="A193" s="26" t="s">
        <v>312</v>
      </c>
      <c r="B193" s="16"/>
      <c r="C193" s="16" t="s">
        <v>13</v>
      </c>
      <c r="D193" s="16" t="s">
        <v>178</v>
      </c>
      <c r="E193" s="16"/>
      <c r="F193" s="16"/>
      <c r="G193" s="24">
        <f>SUM(G199,G207)+G211+G194</f>
        <v>101641.1</v>
      </c>
    </row>
    <row r="194" spans="1:7" ht="0.75" customHeight="1" hidden="1">
      <c r="A194" s="26" t="s">
        <v>771</v>
      </c>
      <c r="B194" s="16"/>
      <c r="C194" s="16" t="s">
        <v>13</v>
      </c>
      <c r="D194" s="16" t="s">
        <v>178</v>
      </c>
      <c r="E194" s="16" t="s">
        <v>774</v>
      </c>
      <c r="F194" s="16"/>
      <c r="G194" s="24">
        <f>SUM(G195)</f>
        <v>0</v>
      </c>
    </row>
    <row r="195" spans="1:7" ht="30" hidden="1">
      <c r="A195" s="26" t="s">
        <v>772</v>
      </c>
      <c r="B195" s="16"/>
      <c r="C195" s="16" t="s">
        <v>13</v>
      </c>
      <c r="D195" s="16" t="s">
        <v>178</v>
      </c>
      <c r="E195" s="16" t="s">
        <v>775</v>
      </c>
      <c r="F195" s="16"/>
      <c r="G195" s="24">
        <f>SUM(G196)</f>
        <v>0</v>
      </c>
    </row>
    <row r="196" spans="1:7" ht="45" hidden="1">
      <c r="A196" s="26" t="s">
        <v>534</v>
      </c>
      <c r="B196" s="16"/>
      <c r="C196" s="16" t="s">
        <v>13</v>
      </c>
      <c r="D196" s="16" t="s">
        <v>178</v>
      </c>
      <c r="E196" s="16" t="s">
        <v>776</v>
      </c>
      <c r="F196" s="16"/>
      <c r="G196" s="24">
        <f>SUM(G197)</f>
        <v>0</v>
      </c>
    </row>
    <row r="197" spans="1:7" ht="30" hidden="1">
      <c r="A197" s="26" t="s">
        <v>773</v>
      </c>
      <c r="B197" s="16"/>
      <c r="C197" s="16" t="s">
        <v>13</v>
      </c>
      <c r="D197" s="16" t="s">
        <v>178</v>
      </c>
      <c r="E197" s="16" t="s">
        <v>777</v>
      </c>
      <c r="F197" s="16"/>
      <c r="G197" s="24">
        <f>SUM(G198)</f>
        <v>0</v>
      </c>
    </row>
    <row r="198" spans="1:7" ht="30" hidden="1">
      <c r="A198" s="26" t="s">
        <v>52</v>
      </c>
      <c r="B198" s="16"/>
      <c r="C198" s="16" t="s">
        <v>13</v>
      </c>
      <c r="D198" s="16" t="s">
        <v>178</v>
      </c>
      <c r="E198" s="16" t="s">
        <v>777</v>
      </c>
      <c r="F198" s="16" t="s">
        <v>93</v>
      </c>
      <c r="G198" s="24"/>
    </row>
    <row r="199" spans="1:7" ht="45">
      <c r="A199" s="26" t="s">
        <v>850</v>
      </c>
      <c r="B199" s="16"/>
      <c r="C199" s="16" t="s">
        <v>13</v>
      </c>
      <c r="D199" s="16" t="s">
        <v>178</v>
      </c>
      <c r="E199" s="16" t="s">
        <v>342</v>
      </c>
      <c r="F199" s="16"/>
      <c r="G199" s="24">
        <f>SUM(G200)</f>
        <v>88800</v>
      </c>
    </row>
    <row r="200" spans="1:7" ht="20.25" customHeight="1">
      <c r="A200" s="26" t="s">
        <v>313</v>
      </c>
      <c r="B200" s="16"/>
      <c r="C200" s="16" t="s">
        <v>13</v>
      </c>
      <c r="D200" s="16" t="s">
        <v>178</v>
      </c>
      <c r="E200" s="16" t="s">
        <v>347</v>
      </c>
      <c r="F200" s="16"/>
      <c r="G200" s="24">
        <f>SUM(G201)+G205</f>
        <v>88800</v>
      </c>
    </row>
    <row r="201" spans="1:7" ht="21.75" customHeight="1">
      <c r="A201" s="26" t="s">
        <v>35</v>
      </c>
      <c r="B201" s="16"/>
      <c r="C201" s="16" t="s">
        <v>13</v>
      </c>
      <c r="D201" s="16" t="s">
        <v>178</v>
      </c>
      <c r="E201" s="16" t="s">
        <v>348</v>
      </c>
      <c r="F201" s="16"/>
      <c r="G201" s="24">
        <f>SUM(G202)</f>
        <v>82800</v>
      </c>
    </row>
    <row r="202" spans="1:7" ht="45">
      <c r="A202" s="26" t="s">
        <v>314</v>
      </c>
      <c r="B202" s="16"/>
      <c r="C202" s="16" t="s">
        <v>13</v>
      </c>
      <c r="D202" s="16" t="s">
        <v>178</v>
      </c>
      <c r="E202" s="16" t="s">
        <v>349</v>
      </c>
      <c r="F202" s="16"/>
      <c r="G202" s="24">
        <f>SUM(G203:G204)</f>
        <v>82800</v>
      </c>
    </row>
    <row r="203" spans="1:7" ht="30">
      <c r="A203" s="26" t="s">
        <v>52</v>
      </c>
      <c r="B203" s="16"/>
      <c r="C203" s="16" t="s">
        <v>13</v>
      </c>
      <c r="D203" s="16" t="s">
        <v>178</v>
      </c>
      <c r="E203" s="16" t="s">
        <v>349</v>
      </c>
      <c r="F203" s="16" t="s">
        <v>93</v>
      </c>
      <c r="G203" s="24">
        <v>82800</v>
      </c>
    </row>
    <row r="204" spans="1:7" ht="15" hidden="1">
      <c r="A204" s="26" t="s">
        <v>318</v>
      </c>
      <c r="B204" s="16"/>
      <c r="C204" s="16" t="s">
        <v>13</v>
      </c>
      <c r="D204" s="16" t="s">
        <v>178</v>
      </c>
      <c r="E204" s="16" t="s">
        <v>349</v>
      </c>
      <c r="F204" s="16" t="s">
        <v>283</v>
      </c>
      <c r="G204" s="24"/>
    </row>
    <row r="205" spans="1:7" ht="30">
      <c r="A205" s="26" t="s">
        <v>472</v>
      </c>
      <c r="B205" s="16"/>
      <c r="C205" s="16" t="s">
        <v>13</v>
      </c>
      <c r="D205" s="16" t="s">
        <v>178</v>
      </c>
      <c r="E205" s="16" t="s">
        <v>834</v>
      </c>
      <c r="F205" s="16"/>
      <c r="G205" s="24">
        <f>SUM(G206)</f>
        <v>6000</v>
      </c>
    </row>
    <row r="206" spans="1:7" ht="30">
      <c r="A206" s="26" t="s">
        <v>318</v>
      </c>
      <c r="B206" s="16"/>
      <c r="C206" s="16" t="s">
        <v>13</v>
      </c>
      <c r="D206" s="16" t="s">
        <v>178</v>
      </c>
      <c r="E206" s="16" t="s">
        <v>834</v>
      </c>
      <c r="F206" s="16" t="s">
        <v>283</v>
      </c>
      <c r="G206" s="24">
        <v>6000</v>
      </c>
    </row>
    <row r="207" spans="1:7" ht="45">
      <c r="A207" s="26" t="s">
        <v>851</v>
      </c>
      <c r="B207" s="16"/>
      <c r="C207" s="16" t="s">
        <v>13</v>
      </c>
      <c r="D207" s="16" t="s">
        <v>178</v>
      </c>
      <c r="E207" s="16" t="s">
        <v>350</v>
      </c>
      <c r="F207" s="16"/>
      <c r="G207" s="24">
        <f>SUM(G208)</f>
        <v>12841.1</v>
      </c>
    </row>
    <row r="208" spans="1:7" ht="15">
      <c r="A208" s="26" t="s">
        <v>35</v>
      </c>
      <c r="B208" s="16"/>
      <c r="C208" s="16" t="s">
        <v>13</v>
      </c>
      <c r="D208" s="16" t="s">
        <v>178</v>
      </c>
      <c r="E208" s="16" t="s">
        <v>351</v>
      </c>
      <c r="F208" s="16"/>
      <c r="G208" s="24">
        <f>SUM(G209)</f>
        <v>12841.1</v>
      </c>
    </row>
    <row r="209" spans="1:7" ht="45">
      <c r="A209" s="26" t="s">
        <v>314</v>
      </c>
      <c r="B209" s="16"/>
      <c r="C209" s="16" t="s">
        <v>13</v>
      </c>
      <c r="D209" s="16" t="s">
        <v>178</v>
      </c>
      <c r="E209" s="16" t="s">
        <v>352</v>
      </c>
      <c r="F209" s="16"/>
      <c r="G209" s="24">
        <f>SUM(G210)</f>
        <v>12841.1</v>
      </c>
    </row>
    <row r="210" spans="1:7" ht="27.75" customHeight="1">
      <c r="A210" s="26" t="s">
        <v>52</v>
      </c>
      <c r="B210" s="16"/>
      <c r="C210" s="16" t="s">
        <v>13</v>
      </c>
      <c r="D210" s="16" t="s">
        <v>178</v>
      </c>
      <c r="E210" s="16" t="s">
        <v>352</v>
      </c>
      <c r="F210" s="16" t="s">
        <v>93</v>
      </c>
      <c r="G210" s="24">
        <v>12841.1</v>
      </c>
    </row>
    <row r="211" spans="1:7" ht="30" hidden="1">
      <c r="A211" s="26" t="s">
        <v>852</v>
      </c>
      <c r="B211" s="16"/>
      <c r="C211" s="16" t="s">
        <v>13</v>
      </c>
      <c r="D211" s="16" t="s">
        <v>178</v>
      </c>
      <c r="E211" s="16" t="s">
        <v>353</v>
      </c>
      <c r="F211" s="16"/>
      <c r="G211" s="24">
        <f>SUM(G212)</f>
        <v>0</v>
      </c>
    </row>
    <row r="212" spans="1:7" ht="30" hidden="1">
      <c r="A212" s="26" t="s">
        <v>317</v>
      </c>
      <c r="B212" s="16"/>
      <c r="C212" s="16" t="s">
        <v>13</v>
      </c>
      <c r="D212" s="16" t="s">
        <v>178</v>
      </c>
      <c r="E212" s="16" t="s">
        <v>376</v>
      </c>
      <c r="F212" s="16"/>
      <c r="G212" s="24">
        <f>SUM(G213)</f>
        <v>0</v>
      </c>
    </row>
    <row r="213" spans="1:7" ht="15" hidden="1">
      <c r="A213" s="26" t="s">
        <v>318</v>
      </c>
      <c r="B213" s="16"/>
      <c r="C213" s="16" t="s">
        <v>13</v>
      </c>
      <c r="D213" s="16" t="s">
        <v>178</v>
      </c>
      <c r="E213" s="16" t="s">
        <v>376</v>
      </c>
      <c r="F213" s="16" t="s">
        <v>283</v>
      </c>
      <c r="G213" s="24"/>
    </row>
    <row r="214" spans="1:7" ht="22.5" customHeight="1">
      <c r="A214" s="23" t="s">
        <v>23</v>
      </c>
      <c r="B214" s="17"/>
      <c r="C214" s="31" t="s">
        <v>13</v>
      </c>
      <c r="D214" s="31" t="s">
        <v>24</v>
      </c>
      <c r="E214" s="15"/>
      <c r="F214" s="15"/>
      <c r="G214" s="27">
        <f>SUM(G222+G244)+G238+G247+G252+G215</f>
        <v>15813.400000000001</v>
      </c>
    </row>
    <row r="215" spans="1:7" ht="45">
      <c r="A215" s="37" t="s">
        <v>993</v>
      </c>
      <c r="B215" s="17"/>
      <c r="C215" s="47" t="s">
        <v>13</v>
      </c>
      <c r="D215" s="47" t="s">
        <v>24</v>
      </c>
      <c r="E215" s="48" t="s">
        <v>867</v>
      </c>
      <c r="F215" s="15"/>
      <c r="G215" s="27">
        <f>SUM(G216)</f>
        <v>565</v>
      </c>
    </row>
    <row r="216" spans="1:7" ht="45">
      <c r="A216" s="37" t="s">
        <v>994</v>
      </c>
      <c r="B216" s="17"/>
      <c r="C216" s="47" t="s">
        <v>13</v>
      </c>
      <c r="D216" s="47" t="s">
        <v>24</v>
      </c>
      <c r="E216" s="48" t="s">
        <v>868</v>
      </c>
      <c r="F216" s="15"/>
      <c r="G216" s="27">
        <f>SUM(G217)</f>
        <v>565</v>
      </c>
    </row>
    <row r="217" spans="1:7" ht="45">
      <c r="A217" s="37" t="s">
        <v>534</v>
      </c>
      <c r="B217" s="17"/>
      <c r="C217" s="47" t="s">
        <v>13</v>
      </c>
      <c r="D217" s="47" t="s">
        <v>24</v>
      </c>
      <c r="E217" s="48" t="s">
        <v>869</v>
      </c>
      <c r="F217" s="15"/>
      <c r="G217" s="27">
        <f>SUM(G218)+G220</f>
        <v>565</v>
      </c>
    </row>
    <row r="218" spans="1:7" ht="30">
      <c r="A218" s="37" t="s">
        <v>865</v>
      </c>
      <c r="B218" s="17"/>
      <c r="C218" s="47" t="s">
        <v>13</v>
      </c>
      <c r="D218" s="47" t="s">
        <v>24</v>
      </c>
      <c r="E218" s="48" t="s">
        <v>870</v>
      </c>
      <c r="F218" s="15"/>
      <c r="G218" s="27">
        <f>SUM(G219)</f>
        <v>265</v>
      </c>
    </row>
    <row r="219" spans="1:7" ht="30">
      <c r="A219" s="37" t="s">
        <v>52</v>
      </c>
      <c r="B219" s="17"/>
      <c r="C219" s="47" t="s">
        <v>13</v>
      </c>
      <c r="D219" s="47" t="s">
        <v>24</v>
      </c>
      <c r="E219" s="48" t="s">
        <v>870</v>
      </c>
      <c r="F219" s="15">
        <v>200</v>
      </c>
      <c r="G219" s="27">
        <v>265</v>
      </c>
    </row>
    <row r="220" spans="1:7" ht="30">
      <c r="A220" s="37" t="s">
        <v>866</v>
      </c>
      <c r="B220" s="17"/>
      <c r="C220" s="47" t="s">
        <v>13</v>
      </c>
      <c r="D220" s="47" t="s">
        <v>24</v>
      </c>
      <c r="E220" s="48" t="s">
        <v>871</v>
      </c>
      <c r="F220" s="15"/>
      <c r="G220" s="27">
        <f>SUM(G221)</f>
        <v>300</v>
      </c>
    </row>
    <row r="221" spans="1:7" ht="30">
      <c r="A221" s="37" t="s">
        <v>52</v>
      </c>
      <c r="B221" s="17"/>
      <c r="C221" s="47" t="s">
        <v>13</v>
      </c>
      <c r="D221" s="47" t="s">
        <v>24</v>
      </c>
      <c r="E221" s="48" t="s">
        <v>871</v>
      </c>
      <c r="F221" s="15">
        <v>200</v>
      </c>
      <c r="G221" s="27">
        <v>300</v>
      </c>
    </row>
    <row r="222" spans="1:7" ht="30">
      <c r="A222" s="23" t="s">
        <v>853</v>
      </c>
      <c r="B222" s="17"/>
      <c r="C222" s="31" t="s">
        <v>13</v>
      </c>
      <c r="D222" s="31" t="s">
        <v>24</v>
      </c>
      <c r="E222" s="15" t="s">
        <v>260</v>
      </c>
      <c r="F222" s="15"/>
      <c r="G222" s="27">
        <f>SUM(G223+G230)</f>
        <v>3700</v>
      </c>
    </row>
    <row r="223" spans="1:7" ht="45">
      <c r="A223" s="23" t="s">
        <v>658</v>
      </c>
      <c r="B223" s="17"/>
      <c r="C223" s="31" t="s">
        <v>13</v>
      </c>
      <c r="D223" s="31" t="s">
        <v>24</v>
      </c>
      <c r="E223" s="31" t="s">
        <v>261</v>
      </c>
      <c r="F223" s="15"/>
      <c r="G223" s="27">
        <f>SUM(G227)+G224</f>
        <v>1500</v>
      </c>
    </row>
    <row r="224" spans="1:7" ht="45" hidden="1">
      <c r="A224" s="23" t="s">
        <v>534</v>
      </c>
      <c r="B224" s="17"/>
      <c r="C224" s="31" t="s">
        <v>13</v>
      </c>
      <c r="D224" s="31" t="s">
        <v>24</v>
      </c>
      <c r="E224" s="31" t="s">
        <v>694</v>
      </c>
      <c r="F224" s="15"/>
      <c r="G224" s="27">
        <f>SUM(G225)</f>
        <v>0</v>
      </c>
    </row>
    <row r="225" spans="1:7" ht="30" hidden="1">
      <c r="A225" s="23" t="s">
        <v>695</v>
      </c>
      <c r="B225" s="17"/>
      <c r="C225" s="31" t="s">
        <v>13</v>
      </c>
      <c r="D225" s="31" t="s">
        <v>24</v>
      </c>
      <c r="E225" s="31" t="s">
        <v>696</v>
      </c>
      <c r="F225" s="15"/>
      <c r="G225" s="27">
        <f>SUM(G226)</f>
        <v>0</v>
      </c>
    </row>
    <row r="226" spans="1:7" ht="15" hidden="1">
      <c r="A226" s="23" t="s">
        <v>22</v>
      </c>
      <c r="B226" s="17"/>
      <c r="C226" s="31" t="s">
        <v>13</v>
      </c>
      <c r="D226" s="31" t="s">
        <v>24</v>
      </c>
      <c r="E226" s="31" t="s">
        <v>696</v>
      </c>
      <c r="F226" s="15">
        <v>800</v>
      </c>
      <c r="G226" s="27"/>
    </row>
    <row r="227" spans="1:7" ht="45">
      <c r="A227" s="49" t="s">
        <v>18</v>
      </c>
      <c r="B227" s="50"/>
      <c r="C227" s="31" t="s">
        <v>13</v>
      </c>
      <c r="D227" s="31" t="s">
        <v>24</v>
      </c>
      <c r="E227" s="31" t="s">
        <v>455</v>
      </c>
      <c r="F227" s="15"/>
      <c r="G227" s="27">
        <f>SUM(G228)</f>
        <v>1500</v>
      </c>
    </row>
    <row r="228" spans="1:7" ht="30">
      <c r="A228" s="23" t="s">
        <v>262</v>
      </c>
      <c r="B228" s="17"/>
      <c r="C228" s="31" t="s">
        <v>13</v>
      </c>
      <c r="D228" s="31" t="s">
        <v>24</v>
      </c>
      <c r="E228" s="31" t="s">
        <v>309</v>
      </c>
      <c r="F228" s="31"/>
      <c r="G228" s="27">
        <f>SUM(G229)</f>
        <v>1500</v>
      </c>
    </row>
    <row r="229" spans="1:7" ht="15">
      <c r="A229" s="23" t="s">
        <v>22</v>
      </c>
      <c r="B229" s="17"/>
      <c r="C229" s="31" t="s">
        <v>13</v>
      </c>
      <c r="D229" s="31" t="s">
        <v>24</v>
      </c>
      <c r="E229" s="31" t="s">
        <v>309</v>
      </c>
      <c r="F229" s="31" t="s">
        <v>98</v>
      </c>
      <c r="G229" s="27">
        <v>1500</v>
      </c>
    </row>
    <row r="230" spans="1:7" ht="30">
      <c r="A230" s="23" t="s">
        <v>263</v>
      </c>
      <c r="B230" s="17"/>
      <c r="C230" s="31" t="s">
        <v>13</v>
      </c>
      <c r="D230" s="31" t="s">
        <v>24</v>
      </c>
      <c r="E230" s="31" t="s">
        <v>264</v>
      </c>
      <c r="F230" s="15"/>
      <c r="G230" s="27">
        <f>SUM(G233)+G231</f>
        <v>2200</v>
      </c>
    </row>
    <row r="231" spans="1:7" ht="30">
      <c r="A231" s="25" t="s">
        <v>100</v>
      </c>
      <c r="B231" s="17"/>
      <c r="C231" s="282" t="s">
        <v>13</v>
      </c>
      <c r="D231" s="282" t="s">
        <v>24</v>
      </c>
      <c r="E231" s="282" t="s">
        <v>1039</v>
      </c>
      <c r="F231" s="15"/>
      <c r="G231" s="27">
        <f>SUM(G232)</f>
        <v>200</v>
      </c>
    </row>
    <row r="232" spans="1:7" ht="30">
      <c r="A232" s="37" t="s">
        <v>52</v>
      </c>
      <c r="B232" s="17"/>
      <c r="C232" s="282" t="s">
        <v>13</v>
      </c>
      <c r="D232" s="282" t="s">
        <v>24</v>
      </c>
      <c r="E232" s="282" t="s">
        <v>1039</v>
      </c>
      <c r="F232" s="15">
        <v>200</v>
      </c>
      <c r="G232" s="27">
        <v>200</v>
      </c>
    </row>
    <row r="233" spans="1:7" ht="30">
      <c r="A233" s="49" t="s">
        <v>69</v>
      </c>
      <c r="B233" s="50"/>
      <c r="C233" s="31" t="s">
        <v>13</v>
      </c>
      <c r="D233" s="31" t="s">
        <v>24</v>
      </c>
      <c r="E233" s="31" t="s">
        <v>563</v>
      </c>
      <c r="F233" s="15"/>
      <c r="G233" s="27">
        <f>SUM(G234)+G236</f>
        <v>2000</v>
      </c>
    </row>
    <row r="234" spans="1:7" ht="30">
      <c r="A234" s="23" t="s">
        <v>569</v>
      </c>
      <c r="B234" s="17"/>
      <c r="C234" s="31" t="s">
        <v>13</v>
      </c>
      <c r="D234" s="31" t="s">
        <v>24</v>
      </c>
      <c r="E234" s="31" t="s">
        <v>307</v>
      </c>
      <c r="F234" s="31"/>
      <c r="G234" s="27">
        <f>SUM(G235)</f>
        <v>2000</v>
      </c>
    </row>
    <row r="235" spans="1:7" ht="30">
      <c r="A235" s="23" t="s">
        <v>257</v>
      </c>
      <c r="B235" s="17"/>
      <c r="C235" s="31" t="s">
        <v>13</v>
      </c>
      <c r="D235" s="31" t="s">
        <v>24</v>
      </c>
      <c r="E235" s="31" t="s">
        <v>307</v>
      </c>
      <c r="F235" s="31" t="s">
        <v>125</v>
      </c>
      <c r="G235" s="27">
        <v>2000</v>
      </c>
    </row>
    <row r="236" spans="1:7" ht="30" hidden="1">
      <c r="A236" s="23" t="s">
        <v>590</v>
      </c>
      <c r="B236" s="17"/>
      <c r="C236" s="31" t="s">
        <v>13</v>
      </c>
      <c r="D236" s="31" t="s">
        <v>24</v>
      </c>
      <c r="E236" s="31" t="s">
        <v>570</v>
      </c>
      <c r="F236" s="31"/>
      <c r="G236" s="27">
        <f>G237</f>
        <v>0</v>
      </c>
    </row>
    <row r="237" spans="1:7" ht="30" hidden="1">
      <c r="A237" s="23" t="s">
        <v>257</v>
      </c>
      <c r="B237" s="17"/>
      <c r="C237" s="31" t="s">
        <v>13</v>
      </c>
      <c r="D237" s="31" t="s">
        <v>24</v>
      </c>
      <c r="E237" s="31" t="s">
        <v>570</v>
      </c>
      <c r="F237" s="31" t="s">
        <v>125</v>
      </c>
      <c r="G237" s="27"/>
    </row>
    <row r="238" spans="1:7" ht="30">
      <c r="A238" s="26" t="s">
        <v>852</v>
      </c>
      <c r="B238" s="16"/>
      <c r="C238" s="16" t="s">
        <v>13</v>
      </c>
      <c r="D238" s="16" t="s">
        <v>24</v>
      </c>
      <c r="E238" s="16" t="s">
        <v>353</v>
      </c>
      <c r="F238" s="16"/>
      <c r="G238" s="24">
        <f>SUM(G239)</f>
        <v>5826.8</v>
      </c>
    </row>
    <row r="239" spans="1:7" ht="30">
      <c r="A239" s="26" t="s">
        <v>854</v>
      </c>
      <c r="B239" s="16"/>
      <c r="C239" s="16" t="s">
        <v>13</v>
      </c>
      <c r="D239" s="16" t="s">
        <v>24</v>
      </c>
      <c r="E239" s="16" t="s">
        <v>354</v>
      </c>
      <c r="F239" s="16"/>
      <c r="G239" s="24">
        <f>SUM(G240)</f>
        <v>5826.8</v>
      </c>
    </row>
    <row r="240" spans="1:7" ht="30">
      <c r="A240" s="26" t="s">
        <v>45</v>
      </c>
      <c r="B240" s="16"/>
      <c r="C240" s="16" t="s">
        <v>13</v>
      </c>
      <c r="D240" s="16" t="s">
        <v>24</v>
      </c>
      <c r="E240" s="16" t="s">
        <v>355</v>
      </c>
      <c r="F240" s="16"/>
      <c r="G240" s="24">
        <f>SUM(G241:G243)</f>
        <v>5826.8</v>
      </c>
    </row>
    <row r="241" spans="1:7" ht="60">
      <c r="A241" s="26" t="s">
        <v>51</v>
      </c>
      <c r="B241" s="16"/>
      <c r="C241" s="16" t="s">
        <v>13</v>
      </c>
      <c r="D241" s="16" t="s">
        <v>24</v>
      </c>
      <c r="E241" s="16" t="s">
        <v>355</v>
      </c>
      <c r="F241" s="16" t="s">
        <v>91</v>
      </c>
      <c r="G241" s="24">
        <v>4777.5</v>
      </c>
    </row>
    <row r="242" spans="1:7" ht="30">
      <c r="A242" s="26" t="s">
        <v>52</v>
      </c>
      <c r="B242" s="16"/>
      <c r="C242" s="16" t="s">
        <v>13</v>
      </c>
      <c r="D242" s="16" t="s">
        <v>24</v>
      </c>
      <c r="E242" s="16" t="s">
        <v>355</v>
      </c>
      <c r="F242" s="16" t="s">
        <v>93</v>
      </c>
      <c r="G242" s="24">
        <v>1027.5</v>
      </c>
    </row>
    <row r="243" spans="1:7" ht="15">
      <c r="A243" s="26" t="s">
        <v>22</v>
      </c>
      <c r="B243" s="16"/>
      <c r="C243" s="16" t="s">
        <v>13</v>
      </c>
      <c r="D243" s="16" t="s">
        <v>24</v>
      </c>
      <c r="E243" s="16" t="s">
        <v>355</v>
      </c>
      <c r="F243" s="16" t="s">
        <v>98</v>
      </c>
      <c r="G243" s="24">
        <v>21.8</v>
      </c>
    </row>
    <row r="244" spans="1:7" ht="30">
      <c r="A244" s="23" t="s">
        <v>843</v>
      </c>
      <c r="B244" s="17"/>
      <c r="C244" s="31" t="s">
        <v>13</v>
      </c>
      <c r="D244" s="31" t="s">
        <v>24</v>
      </c>
      <c r="E244" s="15" t="s">
        <v>241</v>
      </c>
      <c r="F244" s="31"/>
      <c r="G244" s="27">
        <f>SUM(G245)</f>
        <v>3622.6</v>
      </c>
    </row>
    <row r="245" spans="1:7" ht="45">
      <c r="A245" s="23" t="s">
        <v>265</v>
      </c>
      <c r="B245" s="17"/>
      <c r="C245" s="31" t="s">
        <v>13</v>
      </c>
      <c r="D245" s="31" t="s">
        <v>24</v>
      </c>
      <c r="E245" s="15" t="s">
        <v>266</v>
      </c>
      <c r="F245" s="31"/>
      <c r="G245" s="27">
        <f>SUM(G246)</f>
        <v>3622.6</v>
      </c>
    </row>
    <row r="246" spans="1:7" ht="30">
      <c r="A246" s="26" t="s">
        <v>52</v>
      </c>
      <c r="B246" s="17"/>
      <c r="C246" s="31" t="s">
        <v>13</v>
      </c>
      <c r="D246" s="31" t="s">
        <v>24</v>
      </c>
      <c r="E246" s="15" t="s">
        <v>266</v>
      </c>
      <c r="F246" s="31" t="s">
        <v>93</v>
      </c>
      <c r="G246" s="27">
        <v>3622.6</v>
      </c>
    </row>
    <row r="247" spans="1:7" ht="15" hidden="1">
      <c r="A247" s="26" t="s">
        <v>198</v>
      </c>
      <c r="B247" s="17"/>
      <c r="C247" s="31" t="s">
        <v>13</v>
      </c>
      <c r="D247" s="31" t="s">
        <v>24</v>
      </c>
      <c r="E247" s="15" t="s">
        <v>199</v>
      </c>
      <c r="F247" s="31"/>
      <c r="G247" s="27">
        <f>SUM(G250+G248)</f>
        <v>0</v>
      </c>
    </row>
    <row r="248" spans="1:7" ht="45" hidden="1">
      <c r="A248" s="23" t="s">
        <v>697</v>
      </c>
      <c r="B248" s="17"/>
      <c r="C248" s="31" t="s">
        <v>13</v>
      </c>
      <c r="D248" s="31" t="s">
        <v>24</v>
      </c>
      <c r="E248" s="15" t="s">
        <v>698</v>
      </c>
      <c r="F248" s="31"/>
      <c r="G248" s="27">
        <f>SUM(G249)</f>
        <v>0</v>
      </c>
    </row>
    <row r="249" spans="1:7" ht="30" hidden="1">
      <c r="A249" s="37" t="s">
        <v>257</v>
      </c>
      <c r="B249" s="17"/>
      <c r="C249" s="31" t="s">
        <v>13</v>
      </c>
      <c r="D249" s="31" t="s">
        <v>24</v>
      </c>
      <c r="E249" s="15" t="s">
        <v>698</v>
      </c>
      <c r="F249" s="31" t="s">
        <v>125</v>
      </c>
      <c r="G249" s="27"/>
    </row>
    <row r="250" spans="1:7" ht="15" hidden="1">
      <c r="A250" s="26" t="s">
        <v>45</v>
      </c>
      <c r="B250" s="17"/>
      <c r="C250" s="31" t="s">
        <v>13</v>
      </c>
      <c r="D250" s="31" t="s">
        <v>24</v>
      </c>
      <c r="E250" s="15" t="s">
        <v>661</v>
      </c>
      <c r="F250" s="31"/>
      <c r="G250" s="27">
        <f>SUM(G251)</f>
        <v>0</v>
      </c>
    </row>
    <row r="251" spans="1:7" ht="15" hidden="1">
      <c r="A251" s="26" t="s">
        <v>22</v>
      </c>
      <c r="B251" s="17"/>
      <c r="C251" s="31" t="s">
        <v>13</v>
      </c>
      <c r="D251" s="31" t="s">
        <v>24</v>
      </c>
      <c r="E251" s="15" t="s">
        <v>661</v>
      </c>
      <c r="F251" s="31" t="s">
        <v>98</v>
      </c>
      <c r="G251" s="27"/>
    </row>
    <row r="252" spans="1:7" ht="30">
      <c r="A252" s="26" t="s">
        <v>995</v>
      </c>
      <c r="B252" s="17"/>
      <c r="C252" s="31" t="s">
        <v>13</v>
      </c>
      <c r="D252" s="31" t="s">
        <v>24</v>
      </c>
      <c r="E252" s="15" t="s">
        <v>769</v>
      </c>
      <c r="F252" s="31"/>
      <c r="G252" s="27">
        <f>SUM(G253+G256)</f>
        <v>2099</v>
      </c>
    </row>
    <row r="253" spans="1:7" ht="19.5" customHeight="1">
      <c r="A253" s="37" t="s">
        <v>35</v>
      </c>
      <c r="B253" s="17"/>
      <c r="C253" s="47" t="s">
        <v>13</v>
      </c>
      <c r="D253" s="47" t="s">
        <v>24</v>
      </c>
      <c r="E253" s="48" t="s">
        <v>872</v>
      </c>
      <c r="F253" s="47"/>
      <c r="G253" s="27">
        <f>SUM(G254)</f>
        <v>99</v>
      </c>
    </row>
    <row r="254" spans="1:7" ht="30">
      <c r="A254" s="37" t="s">
        <v>52</v>
      </c>
      <c r="B254" s="17"/>
      <c r="C254" s="47" t="s">
        <v>13</v>
      </c>
      <c r="D254" s="47" t="s">
        <v>24</v>
      </c>
      <c r="E254" s="48" t="s">
        <v>872</v>
      </c>
      <c r="F254" s="47" t="s">
        <v>93</v>
      </c>
      <c r="G254" s="27">
        <v>99</v>
      </c>
    </row>
    <row r="255" spans="1:7" ht="30">
      <c r="A255" s="37" t="s">
        <v>69</v>
      </c>
      <c r="B255" s="17"/>
      <c r="C255" s="47" t="s">
        <v>13</v>
      </c>
      <c r="D255" s="47" t="s">
        <v>24</v>
      </c>
      <c r="E255" s="48" t="s">
        <v>873</v>
      </c>
      <c r="F255" s="47"/>
      <c r="G255" s="27">
        <f>SUM(G256)</f>
        <v>2000</v>
      </c>
    </row>
    <row r="256" spans="1:7" ht="30">
      <c r="A256" s="37" t="s">
        <v>996</v>
      </c>
      <c r="B256" s="17"/>
      <c r="C256" s="47" t="s">
        <v>13</v>
      </c>
      <c r="D256" s="47" t="s">
        <v>24</v>
      </c>
      <c r="E256" s="48" t="s">
        <v>874</v>
      </c>
      <c r="F256" s="47"/>
      <c r="G256" s="27">
        <f>SUM(G257)</f>
        <v>2000</v>
      </c>
    </row>
    <row r="257" spans="1:7" ht="30">
      <c r="A257" s="37" t="s">
        <v>257</v>
      </c>
      <c r="B257" s="17"/>
      <c r="C257" s="47" t="s">
        <v>13</v>
      </c>
      <c r="D257" s="47" t="s">
        <v>24</v>
      </c>
      <c r="E257" s="48" t="s">
        <v>874</v>
      </c>
      <c r="F257" s="47" t="s">
        <v>125</v>
      </c>
      <c r="G257" s="27">
        <v>2000</v>
      </c>
    </row>
    <row r="258" spans="1:7" ht="15">
      <c r="A258" s="23" t="s">
        <v>267</v>
      </c>
      <c r="B258" s="17"/>
      <c r="C258" s="31" t="s">
        <v>174</v>
      </c>
      <c r="D258" s="31"/>
      <c r="E258" s="15"/>
      <c r="F258" s="31"/>
      <c r="G258" s="27">
        <f>SUM(G259+G272+G303+G343)</f>
        <v>172897.8</v>
      </c>
    </row>
    <row r="259" spans="1:7" ht="15" hidden="1">
      <c r="A259" s="23" t="s">
        <v>180</v>
      </c>
      <c r="B259" s="17"/>
      <c r="C259" s="31" t="s">
        <v>174</v>
      </c>
      <c r="D259" s="31" t="s">
        <v>34</v>
      </c>
      <c r="E259" s="15"/>
      <c r="F259" s="31"/>
      <c r="G259" s="27">
        <f>SUM(G269)+G265+G260</f>
        <v>0</v>
      </c>
    </row>
    <row r="260" spans="1:7" ht="45" hidden="1">
      <c r="A260" s="39" t="s">
        <v>633</v>
      </c>
      <c r="B260" s="31"/>
      <c r="C260" s="31" t="s">
        <v>174</v>
      </c>
      <c r="D260" s="31" t="s">
        <v>34</v>
      </c>
      <c r="E260" s="15" t="s">
        <v>636</v>
      </c>
      <c r="F260" s="31"/>
      <c r="G260" s="27">
        <f>SUM(G261)</f>
        <v>0</v>
      </c>
    </row>
    <row r="261" spans="1:7" ht="30" hidden="1">
      <c r="A261" s="39" t="s">
        <v>997</v>
      </c>
      <c r="B261" s="31"/>
      <c r="C261" s="31" t="s">
        <v>174</v>
      </c>
      <c r="D261" s="31" t="s">
        <v>34</v>
      </c>
      <c r="E261" s="15" t="s">
        <v>663</v>
      </c>
      <c r="F261" s="31"/>
      <c r="G261" s="27">
        <f>SUM(G262)</f>
        <v>0</v>
      </c>
    </row>
    <row r="262" spans="1:7" ht="45" hidden="1">
      <c r="A262" s="23" t="s">
        <v>607</v>
      </c>
      <c r="B262" s="31"/>
      <c r="C262" s="31" t="s">
        <v>174</v>
      </c>
      <c r="D262" s="31" t="s">
        <v>34</v>
      </c>
      <c r="E262" s="15" t="s">
        <v>664</v>
      </c>
      <c r="F262" s="31"/>
      <c r="G262" s="27">
        <f>SUM(G263)</f>
        <v>0</v>
      </c>
    </row>
    <row r="263" spans="1:7" ht="30" hidden="1">
      <c r="A263" s="23" t="s">
        <v>665</v>
      </c>
      <c r="B263" s="31"/>
      <c r="C263" s="31" t="s">
        <v>174</v>
      </c>
      <c r="D263" s="31" t="s">
        <v>34</v>
      </c>
      <c r="E263" s="15" t="s">
        <v>666</v>
      </c>
      <c r="F263" s="31"/>
      <c r="G263" s="27">
        <f>SUM(G264)</f>
        <v>0</v>
      </c>
    </row>
    <row r="264" spans="1:7" ht="30" hidden="1">
      <c r="A264" s="37" t="s">
        <v>282</v>
      </c>
      <c r="B264" s="31"/>
      <c r="C264" s="31" t="s">
        <v>174</v>
      </c>
      <c r="D264" s="31" t="s">
        <v>34</v>
      </c>
      <c r="E264" s="15" t="s">
        <v>666</v>
      </c>
      <c r="F264" s="31" t="s">
        <v>283</v>
      </c>
      <c r="G264" s="27"/>
    </row>
    <row r="265" spans="1:7" ht="30" hidden="1">
      <c r="A265" s="51" t="s">
        <v>1051</v>
      </c>
      <c r="B265" s="17"/>
      <c r="C265" s="31" t="s">
        <v>174</v>
      </c>
      <c r="D265" s="31" t="s">
        <v>34</v>
      </c>
      <c r="E265" s="15" t="s">
        <v>623</v>
      </c>
      <c r="F265" s="31"/>
      <c r="G265" s="27">
        <f>SUM(G266)</f>
        <v>0</v>
      </c>
    </row>
    <row r="266" spans="1:7" ht="45" hidden="1">
      <c r="A266" s="23" t="s">
        <v>534</v>
      </c>
      <c r="B266" s="17"/>
      <c r="C266" s="31" t="s">
        <v>174</v>
      </c>
      <c r="D266" s="31" t="s">
        <v>34</v>
      </c>
      <c r="E266" s="15" t="s">
        <v>624</v>
      </c>
      <c r="F266" s="31"/>
      <c r="G266" s="27">
        <f>SUM(G267)</f>
        <v>0</v>
      </c>
    </row>
    <row r="267" spans="1:7" ht="60" hidden="1">
      <c r="A267" s="23" t="s">
        <v>622</v>
      </c>
      <c r="B267" s="17"/>
      <c r="C267" s="31" t="s">
        <v>174</v>
      </c>
      <c r="D267" s="31" t="s">
        <v>34</v>
      </c>
      <c r="E267" s="15" t="s">
        <v>625</v>
      </c>
      <c r="F267" s="31"/>
      <c r="G267" s="27">
        <f>SUM(G268)</f>
        <v>0</v>
      </c>
    </row>
    <row r="268" spans="1:7" ht="15" hidden="1">
      <c r="A268" s="26" t="s">
        <v>318</v>
      </c>
      <c r="B268" s="17"/>
      <c r="C268" s="31" t="s">
        <v>174</v>
      </c>
      <c r="D268" s="31" t="s">
        <v>34</v>
      </c>
      <c r="E268" s="15" t="s">
        <v>625</v>
      </c>
      <c r="F268" s="31" t="s">
        <v>283</v>
      </c>
      <c r="G268" s="27"/>
    </row>
    <row r="269" spans="1:7" ht="30" hidden="1">
      <c r="A269" s="23" t="s">
        <v>268</v>
      </c>
      <c r="B269" s="17"/>
      <c r="C269" s="31" t="s">
        <v>174</v>
      </c>
      <c r="D269" s="31" t="s">
        <v>34</v>
      </c>
      <c r="E269" s="15" t="s">
        <v>269</v>
      </c>
      <c r="F269" s="31"/>
      <c r="G269" s="27">
        <f>SUM(G270)</f>
        <v>0</v>
      </c>
    </row>
    <row r="270" spans="1:7" ht="15" hidden="1">
      <c r="A270" s="23" t="s">
        <v>270</v>
      </c>
      <c r="B270" s="17"/>
      <c r="C270" s="31" t="s">
        <v>271</v>
      </c>
      <c r="D270" s="31" t="s">
        <v>34</v>
      </c>
      <c r="E270" s="15" t="s">
        <v>272</v>
      </c>
      <c r="F270" s="31"/>
      <c r="G270" s="27">
        <f>SUM(G271)</f>
        <v>0</v>
      </c>
    </row>
    <row r="271" spans="1:7" ht="15" hidden="1">
      <c r="A271" s="23" t="s">
        <v>92</v>
      </c>
      <c r="B271" s="17"/>
      <c r="C271" s="31" t="s">
        <v>271</v>
      </c>
      <c r="D271" s="31" t="s">
        <v>34</v>
      </c>
      <c r="E271" s="15" t="s">
        <v>272</v>
      </c>
      <c r="F271" s="31" t="s">
        <v>93</v>
      </c>
      <c r="G271" s="27"/>
    </row>
    <row r="272" spans="1:7" ht="15">
      <c r="A272" s="26" t="s">
        <v>181</v>
      </c>
      <c r="B272" s="16"/>
      <c r="C272" s="16" t="s">
        <v>174</v>
      </c>
      <c r="D272" s="16" t="s">
        <v>44</v>
      </c>
      <c r="E272" s="16"/>
      <c r="F272" s="16"/>
      <c r="G272" s="24">
        <f>SUM(G273+G278+G283+G287)+G297</f>
        <v>20367</v>
      </c>
    </row>
    <row r="273" spans="1:7" ht="45" hidden="1">
      <c r="A273" s="39" t="s">
        <v>633</v>
      </c>
      <c r="B273" s="16"/>
      <c r="C273" s="16" t="s">
        <v>174</v>
      </c>
      <c r="D273" s="16" t="s">
        <v>44</v>
      </c>
      <c r="E273" s="35" t="s">
        <v>636</v>
      </c>
      <c r="F273" s="35"/>
      <c r="G273" s="52">
        <f>SUM(G274)</f>
        <v>0</v>
      </c>
    </row>
    <row r="274" spans="1:7" ht="15" hidden="1">
      <c r="A274" s="53" t="s">
        <v>319</v>
      </c>
      <c r="B274" s="16"/>
      <c r="C274" s="16" t="s">
        <v>174</v>
      </c>
      <c r="D274" s="16" t="s">
        <v>44</v>
      </c>
      <c r="E274" s="35" t="s">
        <v>637</v>
      </c>
      <c r="F274" s="35"/>
      <c r="G274" s="52">
        <f>SUM(G275)</f>
        <v>0</v>
      </c>
    </row>
    <row r="275" spans="1:7" ht="45" hidden="1">
      <c r="A275" s="37" t="s">
        <v>534</v>
      </c>
      <c r="B275" s="16"/>
      <c r="C275" s="16" t="s">
        <v>174</v>
      </c>
      <c r="D275" s="16" t="s">
        <v>44</v>
      </c>
      <c r="E275" s="35" t="s">
        <v>638</v>
      </c>
      <c r="F275" s="35"/>
      <c r="G275" s="52">
        <f>SUM(G276)</f>
        <v>0</v>
      </c>
    </row>
    <row r="276" spans="1:7" ht="45" hidden="1">
      <c r="A276" s="26" t="s">
        <v>645</v>
      </c>
      <c r="B276" s="16"/>
      <c r="C276" s="16" t="s">
        <v>174</v>
      </c>
      <c r="D276" s="16" t="s">
        <v>44</v>
      </c>
      <c r="E276" s="35" t="s">
        <v>644</v>
      </c>
      <c r="F276" s="35"/>
      <c r="G276" s="52">
        <f>SUM(G277)</f>
        <v>0</v>
      </c>
    </row>
    <row r="277" spans="1:7" ht="30" hidden="1">
      <c r="A277" s="26" t="s">
        <v>52</v>
      </c>
      <c r="B277" s="16"/>
      <c r="C277" s="16" t="s">
        <v>174</v>
      </c>
      <c r="D277" s="16" t="s">
        <v>44</v>
      </c>
      <c r="E277" s="35" t="s">
        <v>644</v>
      </c>
      <c r="F277" s="35" t="s">
        <v>93</v>
      </c>
      <c r="G277" s="52"/>
    </row>
    <row r="278" spans="1:7" ht="45">
      <c r="A278" s="26" t="s">
        <v>855</v>
      </c>
      <c r="B278" s="16"/>
      <c r="C278" s="16" t="s">
        <v>174</v>
      </c>
      <c r="D278" s="16" t="s">
        <v>44</v>
      </c>
      <c r="E278" s="16" t="s">
        <v>356</v>
      </c>
      <c r="F278" s="16"/>
      <c r="G278" s="24">
        <f>SUM(G279)</f>
        <v>5800</v>
      </c>
    </row>
    <row r="279" spans="1:7" ht="15">
      <c r="A279" s="26" t="s">
        <v>35</v>
      </c>
      <c r="B279" s="16"/>
      <c r="C279" s="16" t="s">
        <v>174</v>
      </c>
      <c r="D279" s="16" t="s">
        <v>44</v>
      </c>
      <c r="E279" s="16" t="s">
        <v>357</v>
      </c>
      <c r="F279" s="16"/>
      <c r="G279" s="24">
        <f>SUM(G280)</f>
        <v>5800</v>
      </c>
    </row>
    <row r="280" spans="1:7" ht="15">
      <c r="A280" s="26" t="s">
        <v>315</v>
      </c>
      <c r="B280" s="16"/>
      <c r="C280" s="16" t="s">
        <v>174</v>
      </c>
      <c r="D280" s="16" t="s">
        <v>44</v>
      </c>
      <c r="E280" s="16" t="s">
        <v>358</v>
      </c>
      <c r="F280" s="16"/>
      <c r="G280" s="24">
        <f>SUM(G281:G282)</f>
        <v>5800</v>
      </c>
    </row>
    <row r="281" spans="1:7" ht="27.75" customHeight="1">
      <c r="A281" s="26" t="s">
        <v>52</v>
      </c>
      <c r="B281" s="16"/>
      <c r="C281" s="16" t="s">
        <v>174</v>
      </c>
      <c r="D281" s="16" t="s">
        <v>44</v>
      </c>
      <c r="E281" s="16" t="s">
        <v>358</v>
      </c>
      <c r="F281" s="16" t="s">
        <v>93</v>
      </c>
      <c r="G281" s="24">
        <v>5800</v>
      </c>
    </row>
    <row r="282" spans="1:7" ht="15" hidden="1">
      <c r="A282" s="26" t="s">
        <v>22</v>
      </c>
      <c r="B282" s="16"/>
      <c r="C282" s="16" t="s">
        <v>174</v>
      </c>
      <c r="D282" s="16" t="s">
        <v>44</v>
      </c>
      <c r="E282" s="16" t="s">
        <v>358</v>
      </c>
      <c r="F282" s="16" t="s">
        <v>98</v>
      </c>
      <c r="G282" s="24"/>
    </row>
    <row r="283" spans="1:7" ht="45">
      <c r="A283" s="26" t="s">
        <v>856</v>
      </c>
      <c r="B283" s="16"/>
      <c r="C283" s="16" t="s">
        <v>174</v>
      </c>
      <c r="D283" s="16" t="s">
        <v>44</v>
      </c>
      <c r="E283" s="16" t="s">
        <v>359</v>
      </c>
      <c r="F283" s="16"/>
      <c r="G283" s="24">
        <f>SUM(G284)</f>
        <v>1067</v>
      </c>
    </row>
    <row r="284" spans="1:7" ht="15">
      <c r="A284" s="26" t="s">
        <v>35</v>
      </c>
      <c r="B284" s="16"/>
      <c r="C284" s="16" t="s">
        <v>174</v>
      </c>
      <c r="D284" s="16" t="s">
        <v>44</v>
      </c>
      <c r="E284" s="16" t="s">
        <v>360</v>
      </c>
      <c r="F284" s="16"/>
      <c r="G284" s="24">
        <f>SUM(G285)</f>
        <v>1067</v>
      </c>
    </row>
    <row r="285" spans="1:7" ht="15">
      <c r="A285" s="26" t="s">
        <v>315</v>
      </c>
      <c r="B285" s="16"/>
      <c r="C285" s="16" t="s">
        <v>174</v>
      </c>
      <c r="D285" s="16" t="s">
        <v>44</v>
      </c>
      <c r="E285" s="16" t="s">
        <v>361</v>
      </c>
      <c r="F285" s="16"/>
      <c r="G285" s="24">
        <f>SUM(G286:G286)</f>
        <v>1067</v>
      </c>
    </row>
    <row r="286" spans="1:7" ht="30">
      <c r="A286" s="26" t="s">
        <v>52</v>
      </c>
      <c r="B286" s="16"/>
      <c r="C286" s="16" t="s">
        <v>174</v>
      </c>
      <c r="D286" s="16" t="s">
        <v>44</v>
      </c>
      <c r="E286" s="16" t="s">
        <v>361</v>
      </c>
      <c r="F286" s="16" t="s">
        <v>93</v>
      </c>
      <c r="G286" s="24">
        <v>1067</v>
      </c>
    </row>
    <row r="287" spans="1:7" ht="30">
      <c r="A287" s="26" t="s">
        <v>857</v>
      </c>
      <c r="B287" s="16"/>
      <c r="C287" s="16" t="s">
        <v>174</v>
      </c>
      <c r="D287" s="16" t="s">
        <v>44</v>
      </c>
      <c r="E287" s="16" t="s">
        <v>277</v>
      </c>
      <c r="F287" s="16"/>
      <c r="G287" s="24">
        <f>SUM(G288,G291)</f>
        <v>5000</v>
      </c>
    </row>
    <row r="288" spans="1:7" ht="30" hidden="1">
      <c r="A288" s="26" t="s">
        <v>316</v>
      </c>
      <c r="B288" s="16"/>
      <c r="C288" s="16" t="s">
        <v>174</v>
      </c>
      <c r="D288" s="16" t="s">
        <v>44</v>
      </c>
      <c r="E288" s="16" t="s">
        <v>362</v>
      </c>
      <c r="F288" s="16"/>
      <c r="G288" s="24">
        <f>SUM(G289)</f>
        <v>0</v>
      </c>
    </row>
    <row r="289" spans="1:7" ht="30" hidden="1">
      <c r="A289" s="26" t="s">
        <v>317</v>
      </c>
      <c r="B289" s="16"/>
      <c r="C289" s="16" t="s">
        <v>174</v>
      </c>
      <c r="D289" s="16" t="s">
        <v>44</v>
      </c>
      <c r="E289" s="16" t="s">
        <v>363</v>
      </c>
      <c r="F289" s="16"/>
      <c r="G289" s="24">
        <f>SUM(G290)</f>
        <v>0</v>
      </c>
    </row>
    <row r="290" spans="1:7" ht="15" hidden="1">
      <c r="A290" s="26" t="s">
        <v>318</v>
      </c>
      <c r="B290" s="16"/>
      <c r="C290" s="16" t="s">
        <v>174</v>
      </c>
      <c r="D290" s="16" t="s">
        <v>44</v>
      </c>
      <c r="E290" s="16" t="s">
        <v>363</v>
      </c>
      <c r="F290" s="16" t="s">
        <v>283</v>
      </c>
      <c r="G290" s="24"/>
    </row>
    <row r="291" spans="1:7" ht="30">
      <c r="A291" s="26" t="s">
        <v>319</v>
      </c>
      <c r="B291" s="16"/>
      <c r="C291" s="16" t="s">
        <v>174</v>
      </c>
      <c r="D291" s="16" t="s">
        <v>44</v>
      </c>
      <c r="E291" s="16" t="s">
        <v>364</v>
      </c>
      <c r="F291" s="16"/>
      <c r="G291" s="24">
        <f>SUM(G295)+G292</f>
        <v>5000</v>
      </c>
    </row>
    <row r="292" spans="1:7" ht="15" hidden="1">
      <c r="A292" s="26" t="s">
        <v>35</v>
      </c>
      <c r="B292" s="16"/>
      <c r="C292" s="16" t="s">
        <v>174</v>
      </c>
      <c r="D292" s="16" t="s">
        <v>44</v>
      </c>
      <c r="E292" s="16" t="s">
        <v>699</v>
      </c>
      <c r="F292" s="16"/>
      <c r="G292" s="24">
        <f>SUM(G293)</f>
        <v>0</v>
      </c>
    </row>
    <row r="293" spans="1:7" ht="15" hidden="1">
      <c r="A293" s="26" t="s">
        <v>315</v>
      </c>
      <c r="B293" s="16"/>
      <c r="C293" s="16" t="s">
        <v>174</v>
      </c>
      <c r="D293" s="16" t="s">
        <v>44</v>
      </c>
      <c r="E293" s="16" t="s">
        <v>700</v>
      </c>
      <c r="F293" s="16"/>
      <c r="G293" s="24">
        <f>SUM(G294)</f>
        <v>0</v>
      </c>
    </row>
    <row r="294" spans="1:7" ht="30" hidden="1">
      <c r="A294" s="26" t="s">
        <v>52</v>
      </c>
      <c r="B294" s="16"/>
      <c r="C294" s="16" t="s">
        <v>174</v>
      </c>
      <c r="D294" s="16" t="s">
        <v>44</v>
      </c>
      <c r="E294" s="16" t="s">
        <v>700</v>
      </c>
      <c r="F294" s="16" t="s">
        <v>93</v>
      </c>
      <c r="G294" s="24"/>
    </row>
    <row r="295" spans="1:7" ht="30">
      <c r="A295" s="26" t="s">
        <v>317</v>
      </c>
      <c r="B295" s="16"/>
      <c r="C295" s="16" t="s">
        <v>174</v>
      </c>
      <c r="D295" s="16" t="s">
        <v>44</v>
      </c>
      <c r="E295" s="16" t="s">
        <v>365</v>
      </c>
      <c r="F295" s="16"/>
      <c r="G295" s="24">
        <f>SUM(G296)</f>
        <v>5000</v>
      </c>
    </row>
    <row r="296" spans="1:7" ht="30">
      <c r="A296" s="26" t="s">
        <v>318</v>
      </c>
      <c r="B296" s="16"/>
      <c r="C296" s="16" t="s">
        <v>174</v>
      </c>
      <c r="D296" s="16" t="s">
        <v>44</v>
      </c>
      <c r="E296" s="16" t="s">
        <v>365</v>
      </c>
      <c r="F296" s="16" t="s">
        <v>283</v>
      </c>
      <c r="G296" s="24">
        <v>5000</v>
      </c>
    </row>
    <row r="297" spans="1:7" ht="31.5" customHeight="1">
      <c r="A297" s="26" t="s">
        <v>843</v>
      </c>
      <c r="B297" s="16"/>
      <c r="C297" s="16" t="s">
        <v>174</v>
      </c>
      <c r="D297" s="16" t="s">
        <v>44</v>
      </c>
      <c r="E297" s="16" t="s">
        <v>241</v>
      </c>
      <c r="F297" s="16"/>
      <c r="G297" s="24">
        <f>SUM(G298)</f>
        <v>8500</v>
      </c>
    </row>
    <row r="298" spans="1:7" ht="45">
      <c r="A298" s="26" t="s">
        <v>242</v>
      </c>
      <c r="B298" s="16"/>
      <c r="C298" s="16" t="s">
        <v>174</v>
      </c>
      <c r="D298" s="16" t="s">
        <v>44</v>
      </c>
      <c r="E298" s="16" t="s">
        <v>243</v>
      </c>
      <c r="F298" s="16"/>
      <c r="G298" s="24">
        <f>SUM(G299)</f>
        <v>8500</v>
      </c>
    </row>
    <row r="299" spans="1:7" ht="35.25" customHeight="1">
      <c r="A299" s="26" t="s">
        <v>80</v>
      </c>
      <c r="B299" s="16"/>
      <c r="C299" s="16" t="s">
        <v>174</v>
      </c>
      <c r="D299" s="16" t="s">
        <v>44</v>
      </c>
      <c r="E299" s="16" t="s">
        <v>244</v>
      </c>
      <c r="F299" s="16"/>
      <c r="G299" s="24">
        <f>SUM(G300)</f>
        <v>8500</v>
      </c>
    </row>
    <row r="300" spans="1:7" ht="45">
      <c r="A300" s="23" t="s">
        <v>781</v>
      </c>
      <c r="B300" s="16"/>
      <c r="C300" s="16" t="s">
        <v>174</v>
      </c>
      <c r="D300" s="16" t="s">
        <v>44</v>
      </c>
      <c r="E300" s="16" t="s">
        <v>246</v>
      </c>
      <c r="F300" s="16"/>
      <c r="G300" s="24">
        <f>SUM(G301:G302)</f>
        <v>8500</v>
      </c>
    </row>
    <row r="301" spans="1:7" ht="30" hidden="1">
      <c r="A301" s="26" t="s">
        <v>52</v>
      </c>
      <c r="B301" s="16"/>
      <c r="C301" s="16" t="s">
        <v>174</v>
      </c>
      <c r="D301" s="16" t="s">
        <v>44</v>
      </c>
      <c r="E301" s="16" t="s">
        <v>246</v>
      </c>
      <c r="F301" s="16" t="s">
        <v>93</v>
      </c>
      <c r="G301" s="24"/>
    </row>
    <row r="302" spans="1:7" ht="30">
      <c r="A302" s="26" t="s">
        <v>318</v>
      </c>
      <c r="B302" s="16"/>
      <c r="C302" s="16" t="s">
        <v>174</v>
      </c>
      <c r="D302" s="16" t="s">
        <v>44</v>
      </c>
      <c r="E302" s="16" t="s">
        <v>246</v>
      </c>
      <c r="F302" s="16" t="s">
        <v>283</v>
      </c>
      <c r="G302" s="24">
        <v>8500</v>
      </c>
    </row>
    <row r="303" spans="1:7" ht="15">
      <c r="A303" s="26" t="s">
        <v>182</v>
      </c>
      <c r="B303" s="16"/>
      <c r="C303" s="16" t="s">
        <v>174</v>
      </c>
      <c r="D303" s="16" t="s">
        <v>54</v>
      </c>
      <c r="E303" s="16"/>
      <c r="F303" s="16"/>
      <c r="G303" s="24">
        <f>SUM(G313,G328,G336)+G309+G332+G304</f>
        <v>127981.9</v>
      </c>
    </row>
    <row r="304" spans="1:7" ht="30">
      <c r="A304" s="39" t="s">
        <v>881</v>
      </c>
      <c r="B304" s="16"/>
      <c r="C304" s="16" t="s">
        <v>174</v>
      </c>
      <c r="D304" s="16" t="s">
        <v>54</v>
      </c>
      <c r="E304" s="16" t="s">
        <v>882</v>
      </c>
      <c r="F304" s="16"/>
      <c r="G304" s="24">
        <f>SUM(G305)</f>
        <v>8256.8</v>
      </c>
    </row>
    <row r="305" spans="1:7" ht="45">
      <c r="A305" s="37" t="s">
        <v>534</v>
      </c>
      <c r="B305" s="16"/>
      <c r="C305" s="16" t="s">
        <v>174</v>
      </c>
      <c r="D305" s="16" t="s">
        <v>54</v>
      </c>
      <c r="E305" s="16" t="s">
        <v>883</v>
      </c>
      <c r="F305" s="16"/>
      <c r="G305" s="24">
        <f>SUM(G306)</f>
        <v>8256.8</v>
      </c>
    </row>
    <row r="306" spans="1:7" ht="30">
      <c r="A306" s="26" t="s">
        <v>884</v>
      </c>
      <c r="B306" s="16"/>
      <c r="C306" s="16" t="s">
        <v>174</v>
      </c>
      <c r="D306" s="16" t="s">
        <v>54</v>
      </c>
      <c r="E306" s="16" t="s">
        <v>885</v>
      </c>
      <c r="F306" s="16"/>
      <c r="G306" s="24">
        <f>SUM(G307)</f>
        <v>8256.8</v>
      </c>
    </row>
    <row r="307" spans="1:7" ht="30">
      <c r="A307" s="26" t="s">
        <v>52</v>
      </c>
      <c r="B307" s="16"/>
      <c r="C307" s="16" t="s">
        <v>174</v>
      </c>
      <c r="D307" s="16" t="s">
        <v>54</v>
      </c>
      <c r="E307" s="16" t="s">
        <v>885</v>
      </c>
      <c r="F307" s="16" t="s">
        <v>93</v>
      </c>
      <c r="G307" s="24">
        <v>8256.8</v>
      </c>
    </row>
    <row r="308" spans="1:7" ht="45" hidden="1">
      <c r="A308" s="39" t="s">
        <v>633</v>
      </c>
      <c r="B308" s="16"/>
      <c r="C308" s="16" t="s">
        <v>174</v>
      </c>
      <c r="D308" s="16" t="s">
        <v>54</v>
      </c>
      <c r="E308" s="16" t="s">
        <v>636</v>
      </c>
      <c r="F308" s="16"/>
      <c r="G308" s="24">
        <f>SUM(G309)</f>
        <v>0</v>
      </c>
    </row>
    <row r="309" spans="1:7" ht="15" hidden="1">
      <c r="A309" s="26" t="s">
        <v>647</v>
      </c>
      <c r="B309" s="16"/>
      <c r="C309" s="16" t="s">
        <v>174</v>
      </c>
      <c r="D309" s="16" t="s">
        <v>54</v>
      </c>
      <c r="E309" s="16" t="s">
        <v>646</v>
      </c>
      <c r="F309" s="16"/>
      <c r="G309" s="24">
        <f>SUM(G310)</f>
        <v>0</v>
      </c>
    </row>
    <row r="310" spans="1:7" ht="45" hidden="1">
      <c r="A310" s="37" t="s">
        <v>534</v>
      </c>
      <c r="B310" s="16"/>
      <c r="C310" s="16" t="s">
        <v>174</v>
      </c>
      <c r="D310" s="16" t="s">
        <v>54</v>
      </c>
      <c r="E310" s="16" t="s">
        <v>648</v>
      </c>
      <c r="F310" s="16"/>
      <c r="G310" s="24">
        <f>SUM(G311)</f>
        <v>0</v>
      </c>
    </row>
    <row r="311" spans="1:7" ht="15" hidden="1">
      <c r="A311" s="26" t="s">
        <v>659</v>
      </c>
      <c r="B311" s="16"/>
      <c r="C311" s="16" t="s">
        <v>174</v>
      </c>
      <c r="D311" s="16" t="s">
        <v>54</v>
      </c>
      <c r="E311" s="16" t="s">
        <v>649</v>
      </c>
      <c r="F311" s="16"/>
      <c r="G311" s="24">
        <f>SUM(G312)</f>
        <v>0</v>
      </c>
    </row>
    <row r="312" spans="1:7" ht="30" hidden="1">
      <c r="A312" s="26" t="s">
        <v>52</v>
      </c>
      <c r="B312" s="16"/>
      <c r="C312" s="16" t="s">
        <v>174</v>
      </c>
      <c r="D312" s="16" t="s">
        <v>54</v>
      </c>
      <c r="E312" s="16" t="s">
        <v>649</v>
      </c>
      <c r="F312" s="16" t="s">
        <v>93</v>
      </c>
      <c r="G312" s="24"/>
    </row>
    <row r="313" spans="1:7" ht="30">
      <c r="A313" s="54" t="s">
        <v>858</v>
      </c>
      <c r="B313" s="55"/>
      <c r="C313" s="16" t="s">
        <v>174</v>
      </c>
      <c r="D313" s="16" t="s">
        <v>54</v>
      </c>
      <c r="E313" s="16" t="s">
        <v>366</v>
      </c>
      <c r="F313" s="16"/>
      <c r="G313" s="24">
        <f>SUM(G314,G321)+G326</f>
        <v>117675.09999999999</v>
      </c>
    </row>
    <row r="314" spans="1:7" ht="15">
      <c r="A314" s="26" t="s">
        <v>35</v>
      </c>
      <c r="B314" s="16"/>
      <c r="C314" s="16" t="s">
        <v>174</v>
      </c>
      <c r="D314" s="16" t="s">
        <v>54</v>
      </c>
      <c r="E314" s="16" t="s">
        <v>367</v>
      </c>
      <c r="F314" s="16"/>
      <c r="G314" s="24">
        <f>SUM(G315,G317,G319)</f>
        <v>94115.9</v>
      </c>
    </row>
    <row r="315" spans="1:7" ht="15">
      <c r="A315" s="26" t="s">
        <v>320</v>
      </c>
      <c r="B315" s="16"/>
      <c r="C315" s="16" t="s">
        <v>174</v>
      </c>
      <c r="D315" s="16" t="s">
        <v>54</v>
      </c>
      <c r="E315" s="16" t="s">
        <v>368</v>
      </c>
      <c r="F315" s="16"/>
      <c r="G315" s="24">
        <f>SUM(G316)</f>
        <v>52450</v>
      </c>
    </row>
    <row r="316" spans="1:7" ht="30">
      <c r="A316" s="26" t="s">
        <v>52</v>
      </c>
      <c r="B316" s="16"/>
      <c r="C316" s="16" t="s">
        <v>174</v>
      </c>
      <c r="D316" s="16" t="s">
        <v>54</v>
      </c>
      <c r="E316" s="16" t="s">
        <v>368</v>
      </c>
      <c r="F316" s="16" t="s">
        <v>93</v>
      </c>
      <c r="G316" s="24">
        <v>52450</v>
      </c>
    </row>
    <row r="317" spans="1:7" ht="15">
      <c r="A317" s="26" t="s">
        <v>321</v>
      </c>
      <c r="B317" s="16"/>
      <c r="C317" s="16" t="s">
        <v>174</v>
      </c>
      <c r="D317" s="16" t="s">
        <v>54</v>
      </c>
      <c r="E317" s="16" t="s">
        <v>369</v>
      </c>
      <c r="F317" s="16"/>
      <c r="G317" s="24">
        <f>SUM(G318)</f>
        <v>1000</v>
      </c>
    </row>
    <row r="318" spans="1:7" ht="30">
      <c r="A318" s="26" t="s">
        <v>52</v>
      </c>
      <c r="B318" s="16"/>
      <c r="C318" s="16" t="s">
        <v>174</v>
      </c>
      <c r="D318" s="16" t="s">
        <v>54</v>
      </c>
      <c r="E318" s="16" t="s">
        <v>369</v>
      </c>
      <c r="F318" s="16" t="s">
        <v>93</v>
      </c>
      <c r="G318" s="24">
        <v>1000</v>
      </c>
    </row>
    <row r="319" spans="1:7" ht="15">
      <c r="A319" s="26" t="s">
        <v>322</v>
      </c>
      <c r="B319" s="16"/>
      <c r="C319" s="16" t="s">
        <v>174</v>
      </c>
      <c r="D319" s="16" t="s">
        <v>54</v>
      </c>
      <c r="E319" s="16" t="s">
        <v>370</v>
      </c>
      <c r="F319" s="16"/>
      <c r="G319" s="24">
        <f>SUM(G320)</f>
        <v>40665.9</v>
      </c>
    </row>
    <row r="320" spans="1:7" ht="30">
      <c r="A320" s="26" t="s">
        <v>52</v>
      </c>
      <c r="B320" s="16"/>
      <c r="C320" s="16" t="s">
        <v>174</v>
      </c>
      <c r="D320" s="16" t="s">
        <v>54</v>
      </c>
      <c r="E320" s="16" t="s">
        <v>370</v>
      </c>
      <c r="F320" s="16" t="s">
        <v>93</v>
      </c>
      <c r="G320" s="24">
        <v>40665.9</v>
      </c>
    </row>
    <row r="321" spans="1:7" ht="45">
      <c r="A321" s="26" t="s">
        <v>26</v>
      </c>
      <c r="B321" s="16"/>
      <c r="C321" s="16" t="s">
        <v>174</v>
      </c>
      <c r="D321" s="16" t="s">
        <v>54</v>
      </c>
      <c r="E321" s="16" t="s">
        <v>371</v>
      </c>
      <c r="F321" s="16"/>
      <c r="G321" s="24">
        <f>SUM(G324+G322)</f>
        <v>13559.2</v>
      </c>
    </row>
    <row r="322" spans="1:7" ht="15">
      <c r="A322" s="26" t="s">
        <v>321</v>
      </c>
      <c r="B322" s="16"/>
      <c r="C322" s="16" t="s">
        <v>174</v>
      </c>
      <c r="D322" s="16" t="s">
        <v>54</v>
      </c>
      <c r="E322" s="16" t="s">
        <v>660</v>
      </c>
      <c r="F322" s="16"/>
      <c r="G322" s="24">
        <f>SUM(G323)</f>
        <v>2289.2</v>
      </c>
    </row>
    <row r="323" spans="1:7" ht="30">
      <c r="A323" s="26" t="s">
        <v>257</v>
      </c>
      <c r="B323" s="16"/>
      <c r="C323" s="16" t="s">
        <v>174</v>
      </c>
      <c r="D323" s="16" t="s">
        <v>54</v>
      </c>
      <c r="E323" s="16" t="s">
        <v>660</v>
      </c>
      <c r="F323" s="16" t="s">
        <v>125</v>
      </c>
      <c r="G323" s="24">
        <v>2289.2</v>
      </c>
    </row>
    <row r="324" spans="1:7" ht="15">
      <c r="A324" s="26" t="s">
        <v>322</v>
      </c>
      <c r="B324" s="16"/>
      <c r="C324" s="16" t="s">
        <v>174</v>
      </c>
      <c r="D324" s="16" t="s">
        <v>54</v>
      </c>
      <c r="E324" s="16" t="s">
        <v>372</v>
      </c>
      <c r="F324" s="16"/>
      <c r="G324" s="24">
        <f>SUM(G325)</f>
        <v>11270</v>
      </c>
    </row>
    <row r="325" spans="1:7" ht="30">
      <c r="A325" s="26" t="s">
        <v>257</v>
      </c>
      <c r="B325" s="16"/>
      <c r="C325" s="16" t="s">
        <v>174</v>
      </c>
      <c r="D325" s="16" t="s">
        <v>54</v>
      </c>
      <c r="E325" s="16" t="s">
        <v>372</v>
      </c>
      <c r="F325" s="16" t="s">
        <v>125</v>
      </c>
      <c r="G325" s="24">
        <v>11270</v>
      </c>
    </row>
    <row r="326" spans="1:7" ht="30">
      <c r="A326" s="26" t="s">
        <v>317</v>
      </c>
      <c r="B326" s="16"/>
      <c r="C326" s="16" t="s">
        <v>174</v>
      </c>
      <c r="D326" s="16" t="s">
        <v>54</v>
      </c>
      <c r="E326" s="16" t="s">
        <v>778</v>
      </c>
      <c r="F326" s="16"/>
      <c r="G326" s="24">
        <f>SUM(G327)</f>
        <v>10000</v>
      </c>
    </row>
    <row r="327" spans="1:7" ht="30">
      <c r="A327" s="26" t="s">
        <v>318</v>
      </c>
      <c r="B327" s="16"/>
      <c r="C327" s="16" t="s">
        <v>174</v>
      </c>
      <c r="D327" s="16" t="s">
        <v>54</v>
      </c>
      <c r="E327" s="16" t="s">
        <v>778</v>
      </c>
      <c r="F327" s="16" t="s">
        <v>283</v>
      </c>
      <c r="G327" s="24">
        <v>10000</v>
      </c>
    </row>
    <row r="328" spans="1:7" ht="45">
      <c r="A328" s="26" t="s">
        <v>856</v>
      </c>
      <c r="B328" s="16"/>
      <c r="C328" s="16" t="s">
        <v>174</v>
      </c>
      <c r="D328" s="16" t="s">
        <v>54</v>
      </c>
      <c r="E328" s="16" t="s">
        <v>359</v>
      </c>
      <c r="F328" s="16"/>
      <c r="G328" s="24">
        <f>SUM(G329)</f>
        <v>2050</v>
      </c>
    </row>
    <row r="329" spans="1:7" ht="15">
      <c r="A329" s="26" t="s">
        <v>35</v>
      </c>
      <c r="B329" s="16"/>
      <c r="C329" s="16" t="s">
        <v>174</v>
      </c>
      <c r="D329" s="16" t="s">
        <v>54</v>
      </c>
      <c r="E329" s="16" t="s">
        <v>360</v>
      </c>
      <c r="F329" s="16"/>
      <c r="G329" s="24">
        <f>SUM(G330)</f>
        <v>2050</v>
      </c>
    </row>
    <row r="330" spans="1:7" ht="15">
      <c r="A330" s="26" t="s">
        <v>322</v>
      </c>
      <c r="B330" s="16"/>
      <c r="C330" s="16" t="s">
        <v>174</v>
      </c>
      <c r="D330" s="16" t="s">
        <v>54</v>
      </c>
      <c r="E330" s="16" t="s">
        <v>373</v>
      </c>
      <c r="F330" s="16"/>
      <c r="G330" s="24">
        <f>SUM(G331)</f>
        <v>2050</v>
      </c>
    </row>
    <row r="331" spans="1:7" ht="27" customHeight="1">
      <c r="A331" s="26" t="s">
        <v>52</v>
      </c>
      <c r="B331" s="16"/>
      <c r="C331" s="16" t="s">
        <v>174</v>
      </c>
      <c r="D331" s="16" t="s">
        <v>54</v>
      </c>
      <c r="E331" s="16" t="s">
        <v>373</v>
      </c>
      <c r="F331" s="16" t="s">
        <v>93</v>
      </c>
      <c r="G331" s="24">
        <v>2050</v>
      </c>
    </row>
    <row r="332" spans="1:7" ht="30" hidden="1">
      <c r="A332" s="26" t="s">
        <v>835</v>
      </c>
      <c r="B332" s="16"/>
      <c r="C332" s="16" t="s">
        <v>174</v>
      </c>
      <c r="D332" s="16" t="s">
        <v>54</v>
      </c>
      <c r="E332" s="16" t="s">
        <v>701</v>
      </c>
      <c r="F332" s="16"/>
      <c r="G332" s="24">
        <f>SUM(G333)</f>
        <v>0</v>
      </c>
    </row>
    <row r="333" spans="1:7" ht="15" hidden="1">
      <c r="A333" s="26" t="s">
        <v>35</v>
      </c>
      <c r="B333" s="16"/>
      <c r="C333" s="16" t="s">
        <v>174</v>
      </c>
      <c r="D333" s="16" t="s">
        <v>54</v>
      </c>
      <c r="E333" s="16" t="s">
        <v>702</v>
      </c>
      <c r="F333" s="16"/>
      <c r="G333" s="24">
        <f>SUM(G334)</f>
        <v>0</v>
      </c>
    </row>
    <row r="334" spans="1:7" ht="15" hidden="1">
      <c r="A334" s="26" t="s">
        <v>322</v>
      </c>
      <c r="B334" s="16"/>
      <c r="C334" s="16" t="s">
        <v>174</v>
      </c>
      <c r="D334" s="16" t="s">
        <v>54</v>
      </c>
      <c r="E334" s="16" t="s">
        <v>703</v>
      </c>
      <c r="F334" s="16"/>
      <c r="G334" s="24">
        <f>SUM(G335)</f>
        <v>0</v>
      </c>
    </row>
    <row r="335" spans="1:7" ht="30" hidden="1">
      <c r="A335" s="26" t="s">
        <v>52</v>
      </c>
      <c r="B335" s="16"/>
      <c r="C335" s="16" t="s">
        <v>174</v>
      </c>
      <c r="D335" s="16" t="s">
        <v>54</v>
      </c>
      <c r="E335" s="16" t="s">
        <v>703</v>
      </c>
      <c r="F335" s="16" t="s">
        <v>93</v>
      </c>
      <c r="G335" s="24"/>
    </row>
    <row r="336" spans="1:7" ht="15" hidden="1">
      <c r="A336" s="26" t="s">
        <v>323</v>
      </c>
      <c r="B336" s="16"/>
      <c r="C336" s="16" t="s">
        <v>174</v>
      </c>
      <c r="D336" s="16" t="s">
        <v>54</v>
      </c>
      <c r="E336" s="16" t="s">
        <v>199</v>
      </c>
      <c r="F336" s="16"/>
      <c r="G336" s="24">
        <f>SUM(G337)+G340</f>
        <v>0</v>
      </c>
    </row>
    <row r="337" spans="1:7" ht="75" hidden="1">
      <c r="A337" s="54" t="s">
        <v>286</v>
      </c>
      <c r="B337" s="55"/>
      <c r="C337" s="16" t="s">
        <v>174</v>
      </c>
      <c r="D337" s="16" t="s">
        <v>54</v>
      </c>
      <c r="E337" s="16" t="s">
        <v>230</v>
      </c>
      <c r="F337" s="16"/>
      <c r="G337" s="24">
        <f>SUM(G338)</f>
        <v>0</v>
      </c>
    </row>
    <row r="338" spans="1:7" ht="60" hidden="1">
      <c r="A338" s="54" t="s">
        <v>375</v>
      </c>
      <c r="B338" s="55"/>
      <c r="C338" s="16" t="s">
        <v>174</v>
      </c>
      <c r="D338" s="16" t="s">
        <v>54</v>
      </c>
      <c r="E338" s="16" t="s">
        <v>374</v>
      </c>
      <c r="F338" s="16"/>
      <c r="G338" s="24">
        <f>SUM(G339)</f>
        <v>0</v>
      </c>
    </row>
    <row r="339" spans="1:7" ht="30" hidden="1">
      <c r="A339" s="26" t="s">
        <v>52</v>
      </c>
      <c r="B339" s="16"/>
      <c r="C339" s="16" t="s">
        <v>174</v>
      </c>
      <c r="D339" s="16" t="s">
        <v>54</v>
      </c>
      <c r="E339" s="16" t="s">
        <v>374</v>
      </c>
      <c r="F339" s="16" t="s">
        <v>93</v>
      </c>
      <c r="G339" s="24"/>
    </row>
    <row r="340" spans="1:7" ht="15" hidden="1">
      <c r="A340" s="23" t="s">
        <v>154</v>
      </c>
      <c r="B340" s="16"/>
      <c r="C340" s="16" t="s">
        <v>174</v>
      </c>
      <c r="D340" s="16" t="s">
        <v>54</v>
      </c>
      <c r="E340" s="16" t="s">
        <v>706</v>
      </c>
      <c r="F340" s="16"/>
      <c r="G340" s="24">
        <f>SUM(G341)</f>
        <v>0</v>
      </c>
    </row>
    <row r="341" spans="1:7" ht="15" hidden="1">
      <c r="A341" s="37" t="s">
        <v>584</v>
      </c>
      <c r="B341" s="16"/>
      <c r="C341" s="16" t="s">
        <v>174</v>
      </c>
      <c r="D341" s="16" t="s">
        <v>54</v>
      </c>
      <c r="E341" s="16" t="s">
        <v>707</v>
      </c>
      <c r="F341" s="16"/>
      <c r="G341" s="24">
        <f>SUM(G342)</f>
        <v>0</v>
      </c>
    </row>
    <row r="342" spans="1:7" ht="30" hidden="1">
      <c r="A342" s="23" t="s">
        <v>257</v>
      </c>
      <c r="B342" s="16"/>
      <c r="C342" s="16" t="s">
        <v>174</v>
      </c>
      <c r="D342" s="16" t="s">
        <v>54</v>
      </c>
      <c r="E342" s="16" t="s">
        <v>707</v>
      </c>
      <c r="F342" s="16" t="s">
        <v>125</v>
      </c>
      <c r="G342" s="24"/>
    </row>
    <row r="343" spans="1:7" ht="18.75" customHeight="1">
      <c r="A343" s="26" t="s">
        <v>183</v>
      </c>
      <c r="B343" s="16"/>
      <c r="C343" s="35" t="s">
        <v>174</v>
      </c>
      <c r="D343" s="35" t="s">
        <v>174</v>
      </c>
      <c r="E343" s="35"/>
      <c r="F343" s="35"/>
      <c r="G343" s="52">
        <f>SUM(G356)+G359+G344+G349+G365</f>
        <v>24548.9</v>
      </c>
    </row>
    <row r="344" spans="1:7" ht="45">
      <c r="A344" s="39" t="s">
        <v>876</v>
      </c>
      <c r="B344" s="16"/>
      <c r="C344" s="35" t="s">
        <v>174</v>
      </c>
      <c r="D344" s="35" t="s">
        <v>174</v>
      </c>
      <c r="E344" s="35" t="s">
        <v>636</v>
      </c>
      <c r="F344" s="35"/>
      <c r="G344" s="52">
        <f>SUM(G345)</f>
        <v>21800</v>
      </c>
    </row>
    <row r="345" spans="1:7" ht="30">
      <c r="A345" s="53" t="s">
        <v>319</v>
      </c>
      <c r="B345" s="16"/>
      <c r="C345" s="35" t="s">
        <v>174</v>
      </c>
      <c r="D345" s="35" t="s">
        <v>174</v>
      </c>
      <c r="E345" s="35" t="s">
        <v>637</v>
      </c>
      <c r="F345" s="35"/>
      <c r="G345" s="52">
        <f>SUM(G346)</f>
        <v>21800</v>
      </c>
    </row>
    <row r="346" spans="1:7" ht="45">
      <c r="A346" s="37" t="s">
        <v>534</v>
      </c>
      <c r="B346" s="16"/>
      <c r="C346" s="35" t="s">
        <v>174</v>
      </c>
      <c r="D346" s="35" t="s">
        <v>174</v>
      </c>
      <c r="E346" s="35" t="s">
        <v>638</v>
      </c>
      <c r="F346" s="35"/>
      <c r="G346" s="52">
        <f>SUM(G347)</f>
        <v>21800</v>
      </c>
    </row>
    <row r="347" spans="1:7" ht="15">
      <c r="A347" s="26" t="s">
        <v>640</v>
      </c>
      <c r="B347" s="16"/>
      <c r="C347" s="35" t="s">
        <v>174</v>
      </c>
      <c r="D347" s="35" t="s">
        <v>174</v>
      </c>
      <c r="E347" s="35" t="s">
        <v>639</v>
      </c>
      <c r="F347" s="35"/>
      <c r="G347" s="52">
        <f>SUM(G348)</f>
        <v>21800</v>
      </c>
    </row>
    <row r="348" spans="1:7" ht="30">
      <c r="A348" s="26" t="s">
        <v>318</v>
      </c>
      <c r="B348" s="16"/>
      <c r="C348" s="35" t="s">
        <v>174</v>
      </c>
      <c r="D348" s="35" t="s">
        <v>174</v>
      </c>
      <c r="E348" s="35" t="s">
        <v>639</v>
      </c>
      <c r="F348" s="35" t="s">
        <v>283</v>
      </c>
      <c r="G348" s="52">
        <v>21800</v>
      </c>
    </row>
    <row r="349" spans="1:7" ht="30">
      <c r="A349" s="26" t="s">
        <v>857</v>
      </c>
      <c r="B349" s="16"/>
      <c r="C349" s="35" t="s">
        <v>174</v>
      </c>
      <c r="D349" s="35" t="s">
        <v>174</v>
      </c>
      <c r="E349" s="16" t="s">
        <v>277</v>
      </c>
      <c r="F349" s="16"/>
      <c r="G349" s="24">
        <f>SUM(G350)+G353</f>
        <v>200</v>
      </c>
    </row>
    <row r="350" spans="1:7" ht="30">
      <c r="A350" s="26" t="s">
        <v>316</v>
      </c>
      <c r="B350" s="16"/>
      <c r="C350" s="35" t="s">
        <v>174</v>
      </c>
      <c r="D350" s="35" t="s">
        <v>174</v>
      </c>
      <c r="E350" s="16" t="s">
        <v>362</v>
      </c>
      <c r="F350" s="16"/>
      <c r="G350" s="24">
        <f>SUM(G351)</f>
        <v>100</v>
      </c>
    </row>
    <row r="351" spans="1:7" ht="30">
      <c r="A351" s="26" t="s">
        <v>317</v>
      </c>
      <c r="B351" s="16"/>
      <c r="C351" s="35" t="s">
        <v>174</v>
      </c>
      <c r="D351" s="35" t="s">
        <v>174</v>
      </c>
      <c r="E351" s="16" t="s">
        <v>363</v>
      </c>
      <c r="F351" s="16"/>
      <c r="G351" s="24">
        <f>SUM(G352)</f>
        <v>100</v>
      </c>
    </row>
    <row r="352" spans="1:7" ht="30">
      <c r="A352" s="26" t="s">
        <v>318</v>
      </c>
      <c r="B352" s="16"/>
      <c r="C352" s="35" t="s">
        <v>174</v>
      </c>
      <c r="D352" s="35" t="s">
        <v>174</v>
      </c>
      <c r="E352" s="16" t="s">
        <v>363</v>
      </c>
      <c r="F352" s="16" t="s">
        <v>283</v>
      </c>
      <c r="G352" s="24">
        <v>100</v>
      </c>
    </row>
    <row r="353" spans="1:7" ht="30">
      <c r="A353" s="26" t="s">
        <v>319</v>
      </c>
      <c r="B353" s="16"/>
      <c r="C353" s="35" t="s">
        <v>174</v>
      </c>
      <c r="D353" s="35" t="s">
        <v>174</v>
      </c>
      <c r="E353" s="16" t="s">
        <v>364</v>
      </c>
      <c r="F353" s="16"/>
      <c r="G353" s="24">
        <f>SUM(G354)</f>
        <v>100</v>
      </c>
    </row>
    <row r="354" spans="1:7" ht="30">
      <c r="A354" s="26" t="s">
        <v>317</v>
      </c>
      <c r="B354" s="16"/>
      <c r="C354" s="35" t="s">
        <v>174</v>
      </c>
      <c r="D354" s="35" t="s">
        <v>174</v>
      </c>
      <c r="E354" s="16" t="s">
        <v>365</v>
      </c>
      <c r="F354" s="16"/>
      <c r="G354" s="24">
        <f>SUM(G355)</f>
        <v>100</v>
      </c>
    </row>
    <row r="355" spans="1:7" ht="30">
      <c r="A355" s="26" t="s">
        <v>318</v>
      </c>
      <c r="B355" s="16"/>
      <c r="C355" s="35" t="s">
        <v>174</v>
      </c>
      <c r="D355" s="35" t="s">
        <v>174</v>
      </c>
      <c r="E355" s="16" t="s">
        <v>365</v>
      </c>
      <c r="F355" s="16" t="s">
        <v>283</v>
      </c>
      <c r="G355" s="24">
        <v>100</v>
      </c>
    </row>
    <row r="356" spans="1:7" ht="30">
      <c r="A356" s="26" t="s">
        <v>852</v>
      </c>
      <c r="B356" s="16"/>
      <c r="C356" s="35" t="s">
        <v>174</v>
      </c>
      <c r="D356" s="35" t="s">
        <v>174</v>
      </c>
      <c r="E356" s="35" t="s">
        <v>353</v>
      </c>
      <c r="F356" s="35"/>
      <c r="G356" s="52">
        <f>SUM(G357)</f>
        <v>2400</v>
      </c>
    </row>
    <row r="357" spans="1:7" ht="30">
      <c r="A357" s="26" t="s">
        <v>317</v>
      </c>
      <c r="B357" s="16"/>
      <c r="C357" s="35" t="s">
        <v>174</v>
      </c>
      <c r="D357" s="35" t="s">
        <v>174</v>
      </c>
      <c r="E357" s="35" t="s">
        <v>376</v>
      </c>
      <c r="F357" s="35"/>
      <c r="G357" s="52">
        <f>SUM(G358)</f>
        <v>2400</v>
      </c>
    </row>
    <row r="358" spans="1:7" ht="27.75" customHeight="1">
      <c r="A358" s="26" t="s">
        <v>318</v>
      </c>
      <c r="B358" s="16"/>
      <c r="C358" s="35" t="s">
        <v>174</v>
      </c>
      <c r="D358" s="35" t="s">
        <v>174</v>
      </c>
      <c r="E358" s="35" t="s">
        <v>376</v>
      </c>
      <c r="F358" s="35" t="s">
        <v>283</v>
      </c>
      <c r="G358" s="52">
        <v>2400</v>
      </c>
    </row>
    <row r="359" spans="1:7" ht="30" hidden="1">
      <c r="A359" s="26" t="s">
        <v>878</v>
      </c>
      <c r="B359" s="16"/>
      <c r="C359" s="35" t="s">
        <v>174</v>
      </c>
      <c r="D359" s="35" t="s">
        <v>174</v>
      </c>
      <c r="E359" s="35" t="s">
        <v>269</v>
      </c>
      <c r="F359" s="35"/>
      <c r="G359" s="52">
        <f>SUM(G360)</f>
        <v>0</v>
      </c>
    </row>
    <row r="360" spans="1:7" ht="30" hidden="1">
      <c r="A360" s="26" t="s">
        <v>471</v>
      </c>
      <c r="B360" s="16"/>
      <c r="C360" s="35" t="s">
        <v>174</v>
      </c>
      <c r="D360" s="35" t="s">
        <v>174</v>
      </c>
      <c r="E360" s="35" t="s">
        <v>272</v>
      </c>
      <c r="F360" s="35"/>
      <c r="G360" s="52">
        <f>SUM(G361)</f>
        <v>0</v>
      </c>
    </row>
    <row r="361" spans="1:7" ht="30" hidden="1">
      <c r="A361" s="26" t="s">
        <v>472</v>
      </c>
      <c r="B361" s="16"/>
      <c r="C361" s="35" t="s">
        <v>174</v>
      </c>
      <c r="D361" s="35" t="s">
        <v>174</v>
      </c>
      <c r="E361" s="35" t="s">
        <v>473</v>
      </c>
      <c r="F361" s="35"/>
      <c r="G361" s="52">
        <f>SUM(G362)</f>
        <v>0</v>
      </c>
    </row>
    <row r="362" spans="1:7" ht="15" hidden="1">
      <c r="A362" s="26" t="s">
        <v>318</v>
      </c>
      <c r="B362" s="16"/>
      <c r="C362" s="35" t="s">
        <v>174</v>
      </c>
      <c r="D362" s="35" t="s">
        <v>174</v>
      </c>
      <c r="E362" s="35" t="s">
        <v>473</v>
      </c>
      <c r="F362" s="35" t="s">
        <v>283</v>
      </c>
      <c r="G362" s="52"/>
    </row>
    <row r="363" spans="1:7" ht="15">
      <c r="A363" s="26" t="s">
        <v>198</v>
      </c>
      <c r="B363" s="16"/>
      <c r="C363" s="35" t="s">
        <v>174</v>
      </c>
      <c r="D363" s="35" t="s">
        <v>174</v>
      </c>
      <c r="E363" s="31" t="s">
        <v>199</v>
      </c>
      <c r="F363" s="35"/>
      <c r="G363" s="52">
        <f>G364</f>
        <v>148.9</v>
      </c>
    </row>
    <row r="364" spans="1:7" ht="75">
      <c r="A364" s="23" t="s">
        <v>286</v>
      </c>
      <c r="B364" s="16"/>
      <c r="C364" s="35" t="s">
        <v>174</v>
      </c>
      <c r="D364" s="35" t="s">
        <v>174</v>
      </c>
      <c r="E364" s="31" t="s">
        <v>230</v>
      </c>
      <c r="F364" s="35"/>
      <c r="G364" s="52">
        <f>G365</f>
        <v>148.9</v>
      </c>
    </row>
    <row r="365" spans="1:7" ht="45">
      <c r="A365" s="23" t="s">
        <v>458</v>
      </c>
      <c r="B365" s="35"/>
      <c r="C365" s="35" t="s">
        <v>174</v>
      </c>
      <c r="D365" s="35" t="s">
        <v>174</v>
      </c>
      <c r="E365" s="31" t="s">
        <v>459</v>
      </c>
      <c r="F365" s="15"/>
      <c r="G365" s="27">
        <f>SUM(G366:G367)</f>
        <v>148.9</v>
      </c>
    </row>
    <row r="366" spans="1:7" ht="60">
      <c r="A366" s="26" t="s">
        <v>51</v>
      </c>
      <c r="B366" s="35"/>
      <c r="C366" s="35" t="s">
        <v>174</v>
      </c>
      <c r="D366" s="35" t="s">
        <v>174</v>
      </c>
      <c r="E366" s="31" t="s">
        <v>459</v>
      </c>
      <c r="F366" s="31" t="s">
        <v>91</v>
      </c>
      <c r="G366" s="27">
        <v>148.9</v>
      </c>
    </row>
    <row r="367" spans="1:7" ht="15" customHeight="1" hidden="1">
      <c r="A367" s="23" t="s">
        <v>52</v>
      </c>
      <c r="B367" s="35"/>
      <c r="C367" s="35" t="s">
        <v>174</v>
      </c>
      <c r="D367" s="35" t="s">
        <v>174</v>
      </c>
      <c r="E367" s="31" t="s">
        <v>459</v>
      </c>
      <c r="F367" s="31" t="s">
        <v>93</v>
      </c>
      <c r="G367" s="27"/>
    </row>
    <row r="368" spans="1:7" ht="15">
      <c r="A368" s="23" t="s">
        <v>273</v>
      </c>
      <c r="B368" s="17"/>
      <c r="C368" s="31" t="s">
        <v>78</v>
      </c>
      <c r="D368" s="15"/>
      <c r="E368" s="15"/>
      <c r="F368" s="15"/>
      <c r="G368" s="27">
        <f>SUM(G369+G375)</f>
        <v>6743.5</v>
      </c>
    </row>
    <row r="369" spans="1:7" ht="30">
      <c r="A369" s="23" t="s">
        <v>274</v>
      </c>
      <c r="B369" s="17"/>
      <c r="C369" s="31" t="s">
        <v>78</v>
      </c>
      <c r="D369" s="31" t="s">
        <v>54</v>
      </c>
      <c r="E369" s="15"/>
      <c r="F369" s="15"/>
      <c r="G369" s="27">
        <f>SUM(G370)</f>
        <v>5633.5</v>
      </c>
    </row>
    <row r="370" spans="1:7" ht="30">
      <c r="A370" s="23" t="s">
        <v>875</v>
      </c>
      <c r="B370" s="17"/>
      <c r="C370" s="31" t="s">
        <v>78</v>
      </c>
      <c r="D370" s="31" t="s">
        <v>54</v>
      </c>
      <c r="E370" s="15" t="s">
        <v>275</v>
      </c>
      <c r="F370" s="15"/>
      <c r="G370" s="27">
        <f>SUM(G371)</f>
        <v>5633.5</v>
      </c>
    </row>
    <row r="371" spans="1:7" ht="30">
      <c r="A371" s="23" t="s">
        <v>45</v>
      </c>
      <c r="B371" s="17"/>
      <c r="C371" s="31" t="s">
        <v>78</v>
      </c>
      <c r="D371" s="31" t="s">
        <v>54</v>
      </c>
      <c r="E371" s="15" t="s">
        <v>276</v>
      </c>
      <c r="F371" s="15"/>
      <c r="G371" s="27">
        <f>SUM(G372:G374)</f>
        <v>5633.5</v>
      </c>
    </row>
    <row r="372" spans="1:7" ht="60">
      <c r="A372" s="26" t="s">
        <v>51</v>
      </c>
      <c r="B372" s="17"/>
      <c r="C372" s="31" t="s">
        <v>78</v>
      </c>
      <c r="D372" s="31" t="s">
        <v>54</v>
      </c>
      <c r="E372" s="15" t="s">
        <v>276</v>
      </c>
      <c r="F372" s="31" t="s">
        <v>91</v>
      </c>
      <c r="G372" s="27">
        <v>4750.2</v>
      </c>
    </row>
    <row r="373" spans="1:7" ht="30">
      <c r="A373" s="23" t="s">
        <v>52</v>
      </c>
      <c r="B373" s="17"/>
      <c r="C373" s="31" t="s">
        <v>78</v>
      </c>
      <c r="D373" s="31" t="s">
        <v>54</v>
      </c>
      <c r="E373" s="15" t="s">
        <v>276</v>
      </c>
      <c r="F373" s="31" t="s">
        <v>93</v>
      </c>
      <c r="G373" s="27">
        <v>829.3</v>
      </c>
    </row>
    <row r="374" spans="1:7" ht="15">
      <c r="A374" s="23" t="s">
        <v>22</v>
      </c>
      <c r="B374" s="17"/>
      <c r="C374" s="31" t="s">
        <v>78</v>
      </c>
      <c r="D374" s="31" t="s">
        <v>54</v>
      </c>
      <c r="E374" s="15" t="s">
        <v>276</v>
      </c>
      <c r="F374" s="31" t="s">
        <v>98</v>
      </c>
      <c r="G374" s="27">
        <v>54</v>
      </c>
    </row>
    <row r="375" spans="1:7" ht="15">
      <c r="A375" s="23" t="s">
        <v>184</v>
      </c>
      <c r="B375" s="17"/>
      <c r="C375" s="31" t="s">
        <v>78</v>
      </c>
      <c r="D375" s="31" t="s">
        <v>174</v>
      </c>
      <c r="E375" s="15"/>
      <c r="F375" s="15"/>
      <c r="G375" s="27">
        <f>SUM(G376)</f>
        <v>1110</v>
      </c>
    </row>
    <row r="376" spans="1:7" ht="30">
      <c r="A376" s="23" t="s">
        <v>875</v>
      </c>
      <c r="B376" s="17"/>
      <c r="C376" s="31" t="s">
        <v>78</v>
      </c>
      <c r="D376" s="31" t="s">
        <v>174</v>
      </c>
      <c r="E376" s="15" t="s">
        <v>275</v>
      </c>
      <c r="F376" s="15"/>
      <c r="G376" s="27">
        <f>SUM(G377)+G383</f>
        <v>1110</v>
      </c>
    </row>
    <row r="377" spans="1:7" ht="15">
      <c r="A377" s="23" t="s">
        <v>35</v>
      </c>
      <c r="B377" s="17"/>
      <c r="C377" s="31" t="s">
        <v>78</v>
      </c>
      <c r="D377" s="31" t="s">
        <v>174</v>
      </c>
      <c r="E377" s="15" t="s">
        <v>285</v>
      </c>
      <c r="F377" s="15"/>
      <c r="G377" s="27">
        <f>SUM(G378)+G380</f>
        <v>1010</v>
      </c>
    </row>
    <row r="378" spans="1:7" ht="45" hidden="1">
      <c r="A378" s="23" t="s">
        <v>324</v>
      </c>
      <c r="B378" s="17"/>
      <c r="C378" s="31" t="s">
        <v>78</v>
      </c>
      <c r="D378" s="31" t="s">
        <v>174</v>
      </c>
      <c r="E378" s="15" t="s">
        <v>325</v>
      </c>
      <c r="F378" s="15"/>
      <c r="G378" s="27">
        <f>SUM(G379)</f>
        <v>0</v>
      </c>
    </row>
    <row r="379" spans="1:7" ht="15" hidden="1">
      <c r="A379" s="23" t="s">
        <v>92</v>
      </c>
      <c r="B379" s="17"/>
      <c r="C379" s="31" t="s">
        <v>78</v>
      </c>
      <c r="D379" s="31" t="s">
        <v>174</v>
      </c>
      <c r="E379" s="15" t="s">
        <v>325</v>
      </c>
      <c r="F379" s="31" t="s">
        <v>93</v>
      </c>
      <c r="G379" s="27"/>
    </row>
    <row r="380" spans="1:7" ht="45">
      <c r="A380" s="23" t="s">
        <v>324</v>
      </c>
      <c r="B380" s="17"/>
      <c r="C380" s="31" t="s">
        <v>78</v>
      </c>
      <c r="D380" s="31" t="s">
        <v>174</v>
      </c>
      <c r="E380" s="15" t="s">
        <v>325</v>
      </c>
      <c r="F380" s="15"/>
      <c r="G380" s="27">
        <f>SUM(G381:G382)</f>
        <v>1010</v>
      </c>
    </row>
    <row r="381" spans="1:7" ht="60">
      <c r="A381" s="26" t="s">
        <v>51</v>
      </c>
      <c r="B381" s="17"/>
      <c r="C381" s="31" t="s">
        <v>78</v>
      </c>
      <c r="D381" s="31" t="s">
        <v>174</v>
      </c>
      <c r="E381" s="15" t="s">
        <v>325</v>
      </c>
      <c r="F381" s="15">
        <v>100</v>
      </c>
      <c r="G381" s="27">
        <v>1</v>
      </c>
    </row>
    <row r="382" spans="1:7" s="56" customFormat="1" ht="30">
      <c r="A382" s="23" t="s">
        <v>52</v>
      </c>
      <c r="B382" s="17"/>
      <c r="C382" s="31" t="s">
        <v>78</v>
      </c>
      <c r="D382" s="31" t="s">
        <v>174</v>
      </c>
      <c r="E382" s="15" t="s">
        <v>325</v>
      </c>
      <c r="F382" s="31" t="s">
        <v>93</v>
      </c>
      <c r="G382" s="27">
        <v>1009</v>
      </c>
    </row>
    <row r="383" spans="1:7" s="56" customFormat="1" ht="30">
      <c r="A383" s="26" t="s">
        <v>317</v>
      </c>
      <c r="B383" s="17"/>
      <c r="C383" s="31" t="s">
        <v>78</v>
      </c>
      <c r="D383" s="31" t="s">
        <v>174</v>
      </c>
      <c r="E383" s="15" t="s">
        <v>886</v>
      </c>
      <c r="F383" s="31"/>
      <c r="G383" s="27">
        <f>SUM(G384)</f>
        <v>100</v>
      </c>
    </row>
    <row r="384" spans="1:7" s="56" customFormat="1" ht="30">
      <c r="A384" s="26" t="s">
        <v>318</v>
      </c>
      <c r="B384" s="17"/>
      <c r="C384" s="31" t="s">
        <v>78</v>
      </c>
      <c r="D384" s="31" t="s">
        <v>174</v>
      </c>
      <c r="E384" s="15" t="s">
        <v>886</v>
      </c>
      <c r="F384" s="31" t="s">
        <v>283</v>
      </c>
      <c r="G384" s="27">
        <v>100</v>
      </c>
    </row>
    <row r="385" spans="1:7" ht="21" customHeight="1">
      <c r="A385" s="26" t="s">
        <v>115</v>
      </c>
      <c r="B385" s="16"/>
      <c r="C385" s="35" t="s">
        <v>116</v>
      </c>
      <c r="D385" s="35"/>
      <c r="E385" s="35"/>
      <c r="F385" s="35"/>
      <c r="G385" s="52">
        <f>SUM(G391+G400)</f>
        <v>3500</v>
      </c>
    </row>
    <row r="386" spans="1:7" ht="15" hidden="1">
      <c r="A386" s="26" t="s">
        <v>185</v>
      </c>
      <c r="B386" s="16"/>
      <c r="C386" s="35" t="s">
        <v>116</v>
      </c>
      <c r="D386" s="35" t="s">
        <v>34</v>
      </c>
      <c r="E386" s="35"/>
      <c r="F386" s="35"/>
      <c r="G386" s="52">
        <f>SUM(G387)</f>
        <v>0</v>
      </c>
    </row>
    <row r="387" spans="1:7" ht="30" hidden="1">
      <c r="A387" s="26" t="s">
        <v>709</v>
      </c>
      <c r="B387" s="16"/>
      <c r="C387" s="35" t="s">
        <v>116</v>
      </c>
      <c r="D387" s="35" t="s">
        <v>34</v>
      </c>
      <c r="E387" s="15" t="s">
        <v>241</v>
      </c>
      <c r="F387" s="35"/>
      <c r="G387" s="52">
        <f>SUM(G388)</f>
        <v>0</v>
      </c>
    </row>
    <row r="388" spans="1:7" ht="30" hidden="1">
      <c r="A388" s="23" t="s">
        <v>242</v>
      </c>
      <c r="B388" s="16"/>
      <c r="C388" s="35" t="s">
        <v>116</v>
      </c>
      <c r="D388" s="35" t="s">
        <v>34</v>
      </c>
      <c r="E388" s="15" t="s">
        <v>243</v>
      </c>
      <c r="F388" s="35"/>
      <c r="G388" s="52">
        <f>SUM(G389)</f>
        <v>0</v>
      </c>
    </row>
    <row r="389" spans="1:7" ht="30" hidden="1">
      <c r="A389" s="26" t="s">
        <v>567</v>
      </c>
      <c r="B389" s="16"/>
      <c r="C389" s="35" t="s">
        <v>116</v>
      </c>
      <c r="D389" s="35" t="s">
        <v>34</v>
      </c>
      <c r="E389" s="15" t="s">
        <v>568</v>
      </c>
      <c r="F389" s="35"/>
      <c r="G389" s="52">
        <f>SUM(G390)</f>
        <v>0</v>
      </c>
    </row>
    <row r="390" spans="1:7" ht="15" hidden="1">
      <c r="A390" s="26" t="s">
        <v>318</v>
      </c>
      <c r="B390" s="16"/>
      <c r="C390" s="35" t="s">
        <v>116</v>
      </c>
      <c r="D390" s="35" t="s">
        <v>34</v>
      </c>
      <c r="E390" s="15" t="s">
        <v>568</v>
      </c>
      <c r="F390" s="35" t="s">
        <v>283</v>
      </c>
      <c r="G390" s="52"/>
    </row>
    <row r="391" spans="1:7" ht="20.25" customHeight="1">
      <c r="A391" s="23" t="s">
        <v>186</v>
      </c>
      <c r="B391" s="16"/>
      <c r="C391" s="35" t="s">
        <v>116</v>
      </c>
      <c r="D391" s="35" t="s">
        <v>44</v>
      </c>
      <c r="E391" s="15"/>
      <c r="F391" s="35"/>
      <c r="G391" s="52">
        <f>SUM(G392+G397)</f>
        <v>3500</v>
      </c>
    </row>
    <row r="392" spans="1:7" ht="30" hidden="1">
      <c r="A392" s="26" t="s">
        <v>709</v>
      </c>
      <c r="B392" s="16"/>
      <c r="C392" s="35" t="s">
        <v>116</v>
      </c>
      <c r="D392" s="35" t="s">
        <v>44</v>
      </c>
      <c r="E392" s="16" t="s">
        <v>241</v>
      </c>
      <c r="F392" s="16"/>
      <c r="G392" s="24">
        <f>SUM(G393)</f>
        <v>0</v>
      </c>
    </row>
    <row r="393" spans="1:7" ht="30" hidden="1">
      <c r="A393" s="26" t="s">
        <v>242</v>
      </c>
      <c r="B393" s="16"/>
      <c r="C393" s="35" t="s">
        <v>116</v>
      </c>
      <c r="D393" s="35" t="s">
        <v>44</v>
      </c>
      <c r="E393" s="16" t="s">
        <v>243</v>
      </c>
      <c r="F393" s="16"/>
      <c r="G393" s="24">
        <f>SUM(G394)</f>
        <v>0</v>
      </c>
    </row>
    <row r="394" spans="1:7" ht="30" hidden="1">
      <c r="A394" s="26" t="s">
        <v>80</v>
      </c>
      <c r="B394" s="16"/>
      <c r="C394" s="35" t="s">
        <v>116</v>
      </c>
      <c r="D394" s="35" t="s">
        <v>44</v>
      </c>
      <c r="E394" s="16" t="s">
        <v>244</v>
      </c>
      <c r="F394" s="16"/>
      <c r="G394" s="24">
        <f>SUM(G395)</f>
        <v>0</v>
      </c>
    </row>
    <row r="395" spans="1:7" ht="30" hidden="1">
      <c r="A395" s="26" t="s">
        <v>245</v>
      </c>
      <c r="B395" s="16"/>
      <c r="C395" s="35" t="s">
        <v>116</v>
      </c>
      <c r="D395" s="35" t="s">
        <v>44</v>
      </c>
      <c r="E395" s="16" t="s">
        <v>246</v>
      </c>
      <c r="F395" s="16"/>
      <c r="G395" s="24">
        <f>SUM(G396)</f>
        <v>0</v>
      </c>
    </row>
    <row r="396" spans="1:7" ht="30" hidden="1">
      <c r="A396" s="26" t="s">
        <v>52</v>
      </c>
      <c r="B396" s="16"/>
      <c r="C396" s="35" t="s">
        <v>116</v>
      </c>
      <c r="D396" s="35" t="s">
        <v>44</v>
      </c>
      <c r="E396" s="16" t="s">
        <v>246</v>
      </c>
      <c r="F396" s="16" t="s">
        <v>93</v>
      </c>
      <c r="G396" s="24"/>
    </row>
    <row r="397" spans="1:7" ht="45">
      <c r="A397" s="26" t="s">
        <v>833</v>
      </c>
      <c r="B397" s="16"/>
      <c r="C397" s="35" t="s">
        <v>116</v>
      </c>
      <c r="D397" s="35" t="s">
        <v>44</v>
      </c>
      <c r="E397" s="16" t="s">
        <v>779</v>
      </c>
      <c r="F397" s="16"/>
      <c r="G397" s="24">
        <f>SUM(G398)</f>
        <v>3500</v>
      </c>
    </row>
    <row r="398" spans="1:7" ht="30">
      <c r="A398" s="26" t="s">
        <v>317</v>
      </c>
      <c r="B398" s="16"/>
      <c r="C398" s="35" t="s">
        <v>116</v>
      </c>
      <c r="D398" s="35" t="s">
        <v>44</v>
      </c>
      <c r="E398" s="16" t="s">
        <v>780</v>
      </c>
      <c r="F398" s="16"/>
      <c r="G398" s="24">
        <f>SUM(G399)</f>
        <v>3500</v>
      </c>
    </row>
    <row r="399" spans="1:7" ht="30">
      <c r="A399" s="26" t="s">
        <v>318</v>
      </c>
      <c r="B399" s="16"/>
      <c r="C399" s="35" t="s">
        <v>116</v>
      </c>
      <c r="D399" s="35" t="s">
        <v>44</v>
      </c>
      <c r="E399" s="16" t="s">
        <v>780</v>
      </c>
      <c r="F399" s="16" t="s">
        <v>283</v>
      </c>
      <c r="G399" s="24">
        <v>3500</v>
      </c>
    </row>
    <row r="400" spans="1:7" ht="15" hidden="1">
      <c r="A400" s="23" t="s">
        <v>117</v>
      </c>
      <c r="B400" s="16"/>
      <c r="C400" s="35" t="s">
        <v>116</v>
      </c>
      <c r="D400" s="35" t="s">
        <v>54</v>
      </c>
      <c r="E400" s="16"/>
      <c r="F400" s="16"/>
      <c r="G400" s="24">
        <f>SUM(G401)</f>
        <v>0</v>
      </c>
    </row>
    <row r="401" spans="1:7" ht="30" hidden="1">
      <c r="A401" s="26" t="s">
        <v>852</v>
      </c>
      <c r="B401" s="16"/>
      <c r="C401" s="35" t="s">
        <v>116</v>
      </c>
      <c r="D401" s="35" t="s">
        <v>54</v>
      </c>
      <c r="E401" s="35" t="s">
        <v>353</v>
      </c>
      <c r="F401" s="16"/>
      <c r="G401" s="24">
        <f>SUM(G402)</f>
        <v>0</v>
      </c>
    </row>
    <row r="402" spans="1:7" ht="30" hidden="1">
      <c r="A402" s="26" t="s">
        <v>317</v>
      </c>
      <c r="B402" s="16"/>
      <c r="C402" s="35" t="s">
        <v>116</v>
      </c>
      <c r="D402" s="35" t="s">
        <v>54</v>
      </c>
      <c r="E402" s="35" t="s">
        <v>376</v>
      </c>
      <c r="F402" s="16"/>
      <c r="G402" s="24">
        <f>SUM(G403)</f>
        <v>0</v>
      </c>
    </row>
    <row r="403" spans="1:7" ht="15" hidden="1">
      <c r="A403" s="26" t="s">
        <v>318</v>
      </c>
      <c r="B403" s="16"/>
      <c r="C403" s="35" t="s">
        <v>116</v>
      </c>
      <c r="D403" s="35" t="s">
        <v>54</v>
      </c>
      <c r="E403" s="35" t="s">
        <v>376</v>
      </c>
      <c r="F403" s="16" t="s">
        <v>283</v>
      </c>
      <c r="G403" s="24"/>
    </row>
    <row r="404" spans="1:7" ht="15">
      <c r="A404" s="26" t="s">
        <v>126</v>
      </c>
      <c r="B404" s="16"/>
      <c r="C404" s="35" t="s">
        <v>15</v>
      </c>
      <c r="D404" s="35"/>
      <c r="E404" s="35"/>
      <c r="F404" s="16"/>
      <c r="G404" s="24">
        <f>SUM(G405)</f>
        <v>49695.7</v>
      </c>
    </row>
    <row r="405" spans="1:7" ht="15">
      <c r="A405" s="26" t="s">
        <v>888</v>
      </c>
      <c r="B405" s="16"/>
      <c r="C405" s="57" t="s">
        <v>15</v>
      </c>
      <c r="D405" s="57" t="s">
        <v>13</v>
      </c>
      <c r="E405" s="57"/>
      <c r="F405" s="57"/>
      <c r="G405" s="52">
        <f>SUM(G406)+G410</f>
        <v>49695.7</v>
      </c>
    </row>
    <row r="406" spans="1:7" ht="30">
      <c r="A406" s="53" t="s">
        <v>998</v>
      </c>
      <c r="B406" s="16"/>
      <c r="C406" s="57" t="s">
        <v>15</v>
      </c>
      <c r="D406" s="57" t="s">
        <v>13</v>
      </c>
      <c r="E406" s="57" t="s">
        <v>889</v>
      </c>
      <c r="F406" s="57"/>
      <c r="G406" s="52">
        <f>SUM(G407)</f>
        <v>49395.7</v>
      </c>
    </row>
    <row r="407" spans="1:7" ht="45">
      <c r="A407" s="53" t="s">
        <v>534</v>
      </c>
      <c r="B407" s="16"/>
      <c r="C407" s="57" t="s">
        <v>15</v>
      </c>
      <c r="D407" s="57" t="s">
        <v>13</v>
      </c>
      <c r="E407" s="57" t="s">
        <v>890</v>
      </c>
      <c r="F407" s="57"/>
      <c r="G407" s="52">
        <f>SUM(G408)</f>
        <v>49395.7</v>
      </c>
    </row>
    <row r="408" spans="1:7" ht="15">
      <c r="A408" s="53" t="s">
        <v>887</v>
      </c>
      <c r="B408" s="16"/>
      <c r="C408" s="57" t="s">
        <v>15</v>
      </c>
      <c r="D408" s="57" t="s">
        <v>13</v>
      </c>
      <c r="E408" s="57" t="s">
        <v>891</v>
      </c>
      <c r="F408" s="57"/>
      <c r="G408" s="52">
        <f>SUM(G409)</f>
        <v>49395.7</v>
      </c>
    </row>
    <row r="409" spans="1:7" ht="30">
      <c r="A409" s="53" t="s">
        <v>318</v>
      </c>
      <c r="B409" s="16"/>
      <c r="C409" s="57" t="s">
        <v>15</v>
      </c>
      <c r="D409" s="57" t="s">
        <v>13</v>
      </c>
      <c r="E409" s="57" t="s">
        <v>891</v>
      </c>
      <c r="F409" s="57" t="s">
        <v>283</v>
      </c>
      <c r="G409" s="52">
        <v>49395.7</v>
      </c>
    </row>
    <row r="410" spans="1:7" ht="30">
      <c r="A410" s="26" t="s">
        <v>852</v>
      </c>
      <c r="B410" s="16"/>
      <c r="C410" s="57" t="s">
        <v>15</v>
      </c>
      <c r="D410" s="57" t="s">
        <v>13</v>
      </c>
      <c r="E410" s="35" t="s">
        <v>353</v>
      </c>
      <c r="F410" s="16"/>
      <c r="G410" s="24">
        <f>SUM(G411)</f>
        <v>300</v>
      </c>
    </row>
    <row r="411" spans="1:7" ht="30">
      <c r="A411" s="26" t="s">
        <v>317</v>
      </c>
      <c r="B411" s="16"/>
      <c r="C411" s="57" t="s">
        <v>15</v>
      </c>
      <c r="D411" s="57" t="s">
        <v>13</v>
      </c>
      <c r="E411" s="35" t="s">
        <v>376</v>
      </c>
      <c r="F411" s="16"/>
      <c r="G411" s="24">
        <f>SUM(G412)</f>
        <v>300</v>
      </c>
    </row>
    <row r="412" spans="1:7" ht="30">
      <c r="A412" s="26" t="s">
        <v>318</v>
      </c>
      <c r="B412" s="16"/>
      <c r="C412" s="57" t="s">
        <v>15</v>
      </c>
      <c r="D412" s="57" t="s">
        <v>13</v>
      </c>
      <c r="E412" s="35" t="s">
        <v>376</v>
      </c>
      <c r="F412" s="16" t="s">
        <v>283</v>
      </c>
      <c r="G412" s="24">
        <v>300</v>
      </c>
    </row>
    <row r="413" spans="1:7" ht="15">
      <c r="A413" s="23" t="s">
        <v>30</v>
      </c>
      <c r="B413" s="17"/>
      <c r="C413" s="31" t="s">
        <v>31</v>
      </c>
      <c r="D413" s="31"/>
      <c r="E413" s="15"/>
      <c r="F413" s="15"/>
      <c r="G413" s="27">
        <f>SUM(G414+G430)+G438</f>
        <v>80765.5</v>
      </c>
    </row>
    <row r="414" spans="1:7" ht="15">
      <c r="A414" s="23" t="s">
        <v>53</v>
      </c>
      <c r="B414" s="17"/>
      <c r="C414" s="31" t="s">
        <v>31</v>
      </c>
      <c r="D414" s="31" t="s">
        <v>54</v>
      </c>
      <c r="E414" s="15"/>
      <c r="F414" s="15"/>
      <c r="G414" s="27">
        <f>SUM(G423)+G420+G415+G426</f>
        <v>1750</v>
      </c>
    </row>
    <row r="415" spans="1:7" ht="45">
      <c r="A415" s="53" t="s">
        <v>876</v>
      </c>
      <c r="B415" s="47"/>
      <c r="C415" s="47" t="s">
        <v>31</v>
      </c>
      <c r="D415" s="47" t="s">
        <v>54</v>
      </c>
      <c r="E415" s="48" t="s">
        <v>636</v>
      </c>
      <c r="F415" s="58"/>
      <c r="G415" s="27">
        <f>SUM(G416)</f>
        <v>500</v>
      </c>
    </row>
    <row r="416" spans="1:7" ht="30">
      <c r="A416" s="37" t="s">
        <v>288</v>
      </c>
      <c r="B416" s="47"/>
      <c r="C416" s="47" t="s">
        <v>31</v>
      </c>
      <c r="D416" s="47" t="s">
        <v>54</v>
      </c>
      <c r="E416" s="48" t="s">
        <v>667</v>
      </c>
      <c r="F416" s="58"/>
      <c r="G416" s="27">
        <f>SUM(G417)</f>
        <v>500</v>
      </c>
    </row>
    <row r="417" spans="1:7" ht="45">
      <c r="A417" s="37" t="s">
        <v>607</v>
      </c>
      <c r="B417" s="47"/>
      <c r="C417" s="47" t="s">
        <v>31</v>
      </c>
      <c r="D417" s="47" t="s">
        <v>54</v>
      </c>
      <c r="E417" s="48" t="s">
        <v>668</v>
      </c>
      <c r="F417" s="58"/>
      <c r="G417" s="27">
        <f>SUM(G418)</f>
        <v>500</v>
      </c>
    </row>
    <row r="418" spans="1:7" ht="60">
      <c r="A418" s="37" t="s">
        <v>669</v>
      </c>
      <c r="B418" s="47"/>
      <c r="C418" s="47" t="s">
        <v>31</v>
      </c>
      <c r="D418" s="47" t="s">
        <v>54</v>
      </c>
      <c r="E418" s="48" t="s">
        <v>877</v>
      </c>
      <c r="F418" s="58"/>
      <c r="G418" s="27">
        <f>SUM(G419)</f>
        <v>500</v>
      </c>
    </row>
    <row r="419" spans="1:7" ht="13.5" customHeight="1">
      <c r="A419" s="37" t="s">
        <v>42</v>
      </c>
      <c r="B419" s="47"/>
      <c r="C419" s="47" t="s">
        <v>31</v>
      </c>
      <c r="D419" s="47" t="s">
        <v>54</v>
      </c>
      <c r="E419" s="48" t="s">
        <v>877</v>
      </c>
      <c r="F419" s="15">
        <v>300</v>
      </c>
      <c r="G419" s="27">
        <v>500</v>
      </c>
    </row>
    <row r="420" spans="1:7" ht="30" hidden="1">
      <c r="A420" s="23" t="s">
        <v>857</v>
      </c>
      <c r="B420" s="17"/>
      <c r="C420" s="31" t="s">
        <v>31</v>
      </c>
      <c r="D420" s="31" t="s">
        <v>54</v>
      </c>
      <c r="E420" s="15" t="s">
        <v>277</v>
      </c>
      <c r="F420" s="15"/>
      <c r="G420" s="27">
        <f>SUM(G421)</f>
        <v>0</v>
      </c>
    </row>
    <row r="421" spans="1:7" ht="30" hidden="1">
      <c r="A421" s="23" t="s">
        <v>288</v>
      </c>
      <c r="B421" s="17"/>
      <c r="C421" s="31" t="s">
        <v>31</v>
      </c>
      <c r="D421" s="31" t="s">
        <v>54</v>
      </c>
      <c r="E421" s="15" t="s">
        <v>278</v>
      </c>
      <c r="F421" s="15"/>
      <c r="G421" s="27">
        <f>SUM(G422)</f>
        <v>0</v>
      </c>
    </row>
    <row r="422" spans="1:7" ht="15" hidden="1">
      <c r="A422" s="23" t="s">
        <v>42</v>
      </c>
      <c r="B422" s="17"/>
      <c r="C422" s="31" t="s">
        <v>31</v>
      </c>
      <c r="D422" s="31" t="s">
        <v>54</v>
      </c>
      <c r="E422" s="15" t="s">
        <v>278</v>
      </c>
      <c r="F422" s="15">
        <v>300</v>
      </c>
      <c r="G422" s="27"/>
    </row>
    <row r="423" spans="1:7" ht="30" hidden="1">
      <c r="A423" s="23" t="s">
        <v>712</v>
      </c>
      <c r="B423" s="17"/>
      <c r="C423" s="31" t="s">
        <v>31</v>
      </c>
      <c r="D423" s="31" t="s">
        <v>54</v>
      </c>
      <c r="E423" s="15" t="s">
        <v>269</v>
      </c>
      <c r="F423" s="15"/>
      <c r="G423" s="27">
        <f>SUM(G424)</f>
        <v>0</v>
      </c>
    </row>
    <row r="424" spans="1:7" ht="60" hidden="1">
      <c r="A424" s="23" t="s">
        <v>1052</v>
      </c>
      <c r="B424" s="17"/>
      <c r="C424" s="31" t="s">
        <v>31</v>
      </c>
      <c r="D424" s="31" t="s">
        <v>54</v>
      </c>
      <c r="E424" s="15" t="s">
        <v>280</v>
      </c>
      <c r="F424" s="15"/>
      <c r="G424" s="27">
        <f>SUM(G425)</f>
        <v>0</v>
      </c>
    </row>
    <row r="425" spans="1:7" ht="15" hidden="1">
      <c r="A425" s="23" t="s">
        <v>92</v>
      </c>
      <c r="B425" s="17"/>
      <c r="C425" s="31" t="s">
        <v>31</v>
      </c>
      <c r="D425" s="31" t="s">
        <v>54</v>
      </c>
      <c r="E425" s="15" t="s">
        <v>280</v>
      </c>
      <c r="F425" s="15">
        <v>200</v>
      </c>
      <c r="G425" s="27"/>
    </row>
    <row r="426" spans="1:7" ht="45">
      <c r="A426" s="23" t="s">
        <v>905</v>
      </c>
      <c r="B426" s="17"/>
      <c r="C426" s="31" t="s">
        <v>31</v>
      </c>
      <c r="D426" s="31" t="s">
        <v>54</v>
      </c>
      <c r="E426" s="15" t="s">
        <v>614</v>
      </c>
      <c r="F426" s="15"/>
      <c r="G426" s="27">
        <f>SUM(G427)</f>
        <v>1250</v>
      </c>
    </row>
    <row r="427" spans="1:7" ht="15">
      <c r="A427" s="23" t="s">
        <v>35</v>
      </c>
      <c r="B427" s="17"/>
      <c r="C427" s="31" t="s">
        <v>31</v>
      </c>
      <c r="D427" s="31" t="s">
        <v>54</v>
      </c>
      <c r="E427" s="15" t="s">
        <v>615</v>
      </c>
      <c r="F427" s="15"/>
      <c r="G427" s="27">
        <f>SUM(G428)</f>
        <v>1250</v>
      </c>
    </row>
    <row r="428" spans="1:7" ht="15">
      <c r="A428" s="23" t="s">
        <v>55</v>
      </c>
      <c r="B428" s="17"/>
      <c r="C428" s="31" t="s">
        <v>31</v>
      </c>
      <c r="D428" s="31" t="s">
        <v>54</v>
      </c>
      <c r="E428" s="15" t="s">
        <v>616</v>
      </c>
      <c r="F428" s="15"/>
      <c r="G428" s="27">
        <f>SUM(G429)</f>
        <v>1250</v>
      </c>
    </row>
    <row r="429" spans="1:7" ht="15">
      <c r="A429" s="23" t="s">
        <v>42</v>
      </c>
      <c r="B429" s="17"/>
      <c r="C429" s="31" t="s">
        <v>31</v>
      </c>
      <c r="D429" s="31" t="s">
        <v>54</v>
      </c>
      <c r="E429" s="15" t="s">
        <v>616</v>
      </c>
      <c r="F429" s="15">
        <v>300</v>
      </c>
      <c r="G429" s="27">
        <v>1250</v>
      </c>
    </row>
    <row r="430" spans="1:7" ht="15">
      <c r="A430" s="23" t="s">
        <v>191</v>
      </c>
      <c r="B430" s="17"/>
      <c r="C430" s="31" t="s">
        <v>31</v>
      </c>
      <c r="D430" s="31" t="s">
        <v>13</v>
      </c>
      <c r="E430" s="31"/>
      <c r="F430" s="31"/>
      <c r="G430" s="27">
        <f>SUM(G431)</f>
        <v>50370.5</v>
      </c>
    </row>
    <row r="431" spans="1:7" ht="30">
      <c r="A431" s="23" t="s">
        <v>878</v>
      </c>
      <c r="B431" s="17"/>
      <c r="C431" s="31" t="s">
        <v>31</v>
      </c>
      <c r="D431" s="31" t="s">
        <v>13</v>
      </c>
      <c r="E431" s="15" t="s">
        <v>269</v>
      </c>
      <c r="F431" s="15"/>
      <c r="G431" s="27">
        <f>SUM(G432)</f>
        <v>50370.5</v>
      </c>
    </row>
    <row r="432" spans="1:7" ht="60">
      <c r="A432" s="23" t="s">
        <v>464</v>
      </c>
      <c r="B432" s="17"/>
      <c r="C432" s="31" t="s">
        <v>31</v>
      </c>
      <c r="D432" s="31" t="s">
        <v>13</v>
      </c>
      <c r="E432" s="15" t="s">
        <v>468</v>
      </c>
      <c r="F432" s="15"/>
      <c r="G432" s="27">
        <f>SUM(G433)</f>
        <v>50370.5</v>
      </c>
    </row>
    <row r="433" spans="1:7" ht="90">
      <c r="A433" s="23" t="s">
        <v>463</v>
      </c>
      <c r="B433" s="17"/>
      <c r="C433" s="31" t="s">
        <v>31</v>
      </c>
      <c r="D433" s="31" t="s">
        <v>13</v>
      </c>
      <c r="E433" s="15" t="s">
        <v>469</v>
      </c>
      <c r="F433" s="15"/>
      <c r="G433" s="27">
        <f>SUM(G434+G436)</f>
        <v>50370.5</v>
      </c>
    </row>
    <row r="434" spans="1:7" ht="60">
      <c r="A434" s="26" t="s">
        <v>281</v>
      </c>
      <c r="B434" s="17"/>
      <c r="C434" s="31" t="s">
        <v>31</v>
      </c>
      <c r="D434" s="31" t="s">
        <v>13</v>
      </c>
      <c r="E434" s="15" t="s">
        <v>470</v>
      </c>
      <c r="F434" s="15"/>
      <c r="G434" s="27">
        <f>SUM(G435)</f>
        <v>29629.7</v>
      </c>
    </row>
    <row r="435" spans="1:7" ht="30">
      <c r="A435" s="23" t="s">
        <v>282</v>
      </c>
      <c r="B435" s="17"/>
      <c r="C435" s="31" t="s">
        <v>31</v>
      </c>
      <c r="D435" s="31" t="s">
        <v>13</v>
      </c>
      <c r="E435" s="15" t="s">
        <v>470</v>
      </c>
      <c r="F435" s="15">
        <v>400</v>
      </c>
      <c r="G435" s="27">
        <v>29629.7</v>
      </c>
    </row>
    <row r="436" spans="1:7" ht="45">
      <c r="A436" s="23" t="s">
        <v>284</v>
      </c>
      <c r="B436" s="17"/>
      <c r="C436" s="31" t="s">
        <v>31</v>
      </c>
      <c r="D436" s="31" t="s">
        <v>13</v>
      </c>
      <c r="E436" s="31" t="s">
        <v>566</v>
      </c>
      <c r="F436" s="15"/>
      <c r="G436" s="27">
        <f>SUM(G437)</f>
        <v>20740.8</v>
      </c>
    </row>
    <row r="437" spans="1:7" ht="30.75" customHeight="1">
      <c r="A437" s="23" t="s">
        <v>282</v>
      </c>
      <c r="B437" s="17"/>
      <c r="C437" s="31" t="s">
        <v>31</v>
      </c>
      <c r="D437" s="31" t="s">
        <v>13</v>
      </c>
      <c r="E437" s="31" t="s">
        <v>566</v>
      </c>
      <c r="F437" s="31" t="s">
        <v>283</v>
      </c>
      <c r="G437" s="27">
        <v>20740.8</v>
      </c>
    </row>
    <row r="438" spans="1:7" ht="17.25" customHeight="1">
      <c r="A438" s="23" t="s">
        <v>77</v>
      </c>
      <c r="B438" s="17"/>
      <c r="C438" s="31" t="s">
        <v>31</v>
      </c>
      <c r="D438" s="31" t="s">
        <v>78</v>
      </c>
      <c r="E438" s="15"/>
      <c r="F438" s="15"/>
      <c r="G438" s="27">
        <f>G447+G442+G439</f>
        <v>28645</v>
      </c>
    </row>
    <row r="439" spans="1:7" ht="30" hidden="1">
      <c r="A439" s="23" t="s">
        <v>711</v>
      </c>
      <c r="B439" s="17"/>
      <c r="C439" s="31" t="s">
        <v>31</v>
      </c>
      <c r="D439" s="31" t="s">
        <v>78</v>
      </c>
      <c r="E439" s="15" t="s">
        <v>269</v>
      </c>
      <c r="F439" s="15"/>
      <c r="G439" s="27">
        <f>SUM(G440)</f>
        <v>0</v>
      </c>
    </row>
    <row r="440" spans="1:7" ht="75" hidden="1">
      <c r="A440" s="23" t="s">
        <v>662</v>
      </c>
      <c r="B440" s="59"/>
      <c r="C440" s="31" t="s">
        <v>31</v>
      </c>
      <c r="D440" s="31" t="s">
        <v>78</v>
      </c>
      <c r="E440" s="15" t="s">
        <v>280</v>
      </c>
      <c r="F440" s="58"/>
      <c r="G440" s="27">
        <f>SUM(G441)</f>
        <v>0</v>
      </c>
    </row>
    <row r="441" spans="1:7" ht="30" hidden="1">
      <c r="A441" s="23" t="s">
        <v>282</v>
      </c>
      <c r="B441" s="59"/>
      <c r="C441" s="31" t="s">
        <v>31</v>
      </c>
      <c r="D441" s="31" t="s">
        <v>78</v>
      </c>
      <c r="E441" s="15" t="s">
        <v>280</v>
      </c>
      <c r="F441" s="15">
        <v>400</v>
      </c>
      <c r="G441" s="27"/>
    </row>
    <row r="442" spans="1:7" ht="30">
      <c r="A442" s="23" t="s">
        <v>880</v>
      </c>
      <c r="B442" s="15"/>
      <c r="C442" s="31" t="s">
        <v>31</v>
      </c>
      <c r="D442" s="31" t="s">
        <v>78</v>
      </c>
      <c r="E442" s="15" t="s">
        <v>16</v>
      </c>
      <c r="F442" s="15"/>
      <c r="G442" s="27">
        <f>SUM(G443)</f>
        <v>30</v>
      </c>
    </row>
    <row r="443" spans="1:7" ht="15">
      <c r="A443" s="23" t="s">
        <v>86</v>
      </c>
      <c r="B443" s="17"/>
      <c r="C443" s="31" t="s">
        <v>31</v>
      </c>
      <c r="D443" s="31" t="s">
        <v>78</v>
      </c>
      <c r="E443" s="15" t="s">
        <v>68</v>
      </c>
      <c r="F443" s="15"/>
      <c r="G443" s="27">
        <f>SUM(G445)</f>
        <v>30</v>
      </c>
    </row>
    <row r="444" spans="1:7" ht="15">
      <c r="A444" s="23" t="s">
        <v>35</v>
      </c>
      <c r="B444" s="17"/>
      <c r="C444" s="31" t="s">
        <v>31</v>
      </c>
      <c r="D444" s="31" t="s">
        <v>78</v>
      </c>
      <c r="E444" s="15" t="s">
        <v>591</v>
      </c>
      <c r="F444" s="15"/>
      <c r="G444" s="27">
        <f>SUM(G445)</f>
        <v>30</v>
      </c>
    </row>
    <row r="445" spans="1:7" ht="15">
      <c r="A445" s="23" t="s">
        <v>37</v>
      </c>
      <c r="B445" s="17"/>
      <c r="C445" s="31" t="s">
        <v>31</v>
      </c>
      <c r="D445" s="31" t="s">
        <v>78</v>
      </c>
      <c r="E445" s="15" t="s">
        <v>592</v>
      </c>
      <c r="F445" s="15"/>
      <c r="G445" s="27">
        <f>SUM(G446)</f>
        <v>30</v>
      </c>
    </row>
    <row r="446" spans="1:7" ht="30">
      <c r="A446" s="23" t="s">
        <v>52</v>
      </c>
      <c r="B446" s="17"/>
      <c r="C446" s="31" t="s">
        <v>31</v>
      </c>
      <c r="D446" s="31" t="s">
        <v>78</v>
      </c>
      <c r="E446" s="15" t="s">
        <v>592</v>
      </c>
      <c r="F446" s="15">
        <v>200</v>
      </c>
      <c r="G446" s="27">
        <v>30</v>
      </c>
    </row>
    <row r="447" spans="1:7" ht="75">
      <c r="A447" s="23" t="s">
        <v>879</v>
      </c>
      <c r="B447" s="17"/>
      <c r="C447" s="31" t="s">
        <v>31</v>
      </c>
      <c r="D447" s="31" t="s">
        <v>78</v>
      </c>
      <c r="E447" s="15" t="s">
        <v>25</v>
      </c>
      <c r="F447" s="15"/>
      <c r="G447" s="27">
        <f>SUM(G448)+G451</f>
        <v>28615</v>
      </c>
    </row>
    <row r="448" spans="1:7" ht="14.25" customHeight="1">
      <c r="A448" s="23" t="s">
        <v>26</v>
      </c>
      <c r="B448" s="17"/>
      <c r="C448" s="31" t="s">
        <v>31</v>
      </c>
      <c r="D448" s="31" t="s">
        <v>78</v>
      </c>
      <c r="E448" s="15" t="s">
        <v>27</v>
      </c>
      <c r="F448" s="15"/>
      <c r="G448" s="27">
        <f>G449</f>
        <v>28615</v>
      </c>
    </row>
    <row r="449" spans="1:7" ht="45">
      <c r="A449" s="23" t="s">
        <v>28</v>
      </c>
      <c r="B449" s="17"/>
      <c r="C449" s="31" t="s">
        <v>31</v>
      </c>
      <c r="D449" s="31" t="s">
        <v>78</v>
      </c>
      <c r="E449" s="15" t="s">
        <v>29</v>
      </c>
      <c r="F449" s="15"/>
      <c r="G449" s="27">
        <f>SUM(G450)</f>
        <v>28615</v>
      </c>
    </row>
    <row r="450" spans="1:7" ht="27" customHeight="1">
      <c r="A450" s="23" t="s">
        <v>72</v>
      </c>
      <c r="B450" s="17"/>
      <c r="C450" s="31" t="s">
        <v>31</v>
      </c>
      <c r="D450" s="31" t="s">
        <v>78</v>
      </c>
      <c r="E450" s="15" t="s">
        <v>29</v>
      </c>
      <c r="F450" s="15">
        <v>600</v>
      </c>
      <c r="G450" s="27">
        <v>28615</v>
      </c>
    </row>
    <row r="451" spans="1:7" ht="15" hidden="1">
      <c r="A451" s="23" t="s">
        <v>154</v>
      </c>
      <c r="B451" s="17"/>
      <c r="C451" s="31" t="s">
        <v>31</v>
      </c>
      <c r="D451" s="31" t="s">
        <v>78</v>
      </c>
      <c r="E451" s="15" t="s">
        <v>593</v>
      </c>
      <c r="F451" s="15"/>
      <c r="G451" s="27">
        <f>SUM(G452)+G455</f>
        <v>0</v>
      </c>
    </row>
    <row r="452" spans="1:7" ht="15" hidden="1">
      <c r="A452" s="23" t="s">
        <v>300</v>
      </c>
      <c r="B452" s="17"/>
      <c r="C452" s="31" t="s">
        <v>31</v>
      </c>
      <c r="D452" s="31" t="s">
        <v>78</v>
      </c>
      <c r="E452" s="15" t="s">
        <v>594</v>
      </c>
      <c r="F452" s="15"/>
      <c r="G452" s="27">
        <f>SUM(G453)</f>
        <v>0</v>
      </c>
    </row>
    <row r="453" spans="1:7" ht="30" hidden="1">
      <c r="A453" s="23" t="s">
        <v>28</v>
      </c>
      <c r="B453" s="17"/>
      <c r="C453" s="31" t="s">
        <v>31</v>
      </c>
      <c r="D453" s="31" t="s">
        <v>78</v>
      </c>
      <c r="E453" s="15" t="s">
        <v>594</v>
      </c>
      <c r="F453" s="15"/>
      <c r="G453" s="27">
        <f>SUM(G454)</f>
        <v>0</v>
      </c>
    </row>
    <row r="454" spans="1:7" ht="30" hidden="1">
      <c r="A454" s="23" t="s">
        <v>72</v>
      </c>
      <c r="B454" s="17"/>
      <c r="C454" s="31" t="s">
        <v>31</v>
      </c>
      <c r="D454" s="31" t="s">
        <v>78</v>
      </c>
      <c r="E454" s="15" t="s">
        <v>594</v>
      </c>
      <c r="F454" s="15">
        <v>600</v>
      </c>
      <c r="G454" s="27"/>
    </row>
    <row r="455" spans="1:7" ht="38.25" customHeight="1" hidden="1">
      <c r="A455" s="23" t="s">
        <v>301</v>
      </c>
      <c r="B455" s="17"/>
      <c r="C455" s="31" t="s">
        <v>31</v>
      </c>
      <c r="D455" s="31" t="s">
        <v>78</v>
      </c>
      <c r="E455" s="15" t="s">
        <v>595</v>
      </c>
      <c r="F455" s="15"/>
      <c r="G455" s="27">
        <f>SUM(G456)</f>
        <v>0</v>
      </c>
    </row>
    <row r="456" spans="1:7" ht="30" hidden="1">
      <c r="A456" s="23" t="s">
        <v>28</v>
      </c>
      <c r="B456" s="17"/>
      <c r="C456" s="31" t="s">
        <v>31</v>
      </c>
      <c r="D456" s="31" t="s">
        <v>78</v>
      </c>
      <c r="E456" s="15" t="s">
        <v>595</v>
      </c>
      <c r="F456" s="15"/>
      <c r="G456" s="27">
        <f>SUM(G457)</f>
        <v>0</v>
      </c>
    </row>
    <row r="457" spans="1:7" ht="30" hidden="1">
      <c r="A457" s="23" t="s">
        <v>72</v>
      </c>
      <c r="B457" s="17"/>
      <c r="C457" s="31" t="s">
        <v>31</v>
      </c>
      <c r="D457" s="31" t="s">
        <v>78</v>
      </c>
      <c r="E457" s="15" t="s">
        <v>595</v>
      </c>
      <c r="F457" s="15">
        <v>600</v>
      </c>
      <c r="G457" s="27"/>
    </row>
    <row r="458" spans="1:7" ht="19.5" customHeight="1">
      <c r="A458" s="26" t="s">
        <v>290</v>
      </c>
      <c r="B458" s="16"/>
      <c r="C458" s="35" t="s">
        <v>175</v>
      </c>
      <c r="D458" s="35" t="s">
        <v>32</v>
      </c>
      <c r="E458" s="35"/>
      <c r="F458" s="35"/>
      <c r="G458" s="52">
        <f>SUM(G459)+G484+G469</f>
        <v>4800</v>
      </c>
    </row>
    <row r="459" spans="1:7" ht="15">
      <c r="A459" s="26" t="s">
        <v>192</v>
      </c>
      <c r="B459" s="16"/>
      <c r="C459" s="35" t="s">
        <v>175</v>
      </c>
      <c r="D459" s="35" t="s">
        <v>34</v>
      </c>
      <c r="E459" s="35"/>
      <c r="F459" s="35"/>
      <c r="G459" s="52">
        <f>SUM(G460,G463)</f>
        <v>4800</v>
      </c>
    </row>
    <row r="460" spans="1:7" ht="30">
      <c r="A460" s="26" t="s">
        <v>852</v>
      </c>
      <c r="B460" s="16"/>
      <c r="C460" s="35" t="s">
        <v>175</v>
      </c>
      <c r="D460" s="35" t="s">
        <v>34</v>
      </c>
      <c r="E460" s="35" t="s">
        <v>353</v>
      </c>
      <c r="F460" s="35"/>
      <c r="G460" s="52">
        <f>SUM(G461)</f>
        <v>1700</v>
      </c>
    </row>
    <row r="461" spans="1:7" ht="30">
      <c r="A461" s="26" t="s">
        <v>317</v>
      </c>
      <c r="B461" s="16"/>
      <c r="C461" s="35" t="s">
        <v>175</v>
      </c>
      <c r="D461" s="35" t="s">
        <v>34</v>
      </c>
      <c r="E461" s="35" t="s">
        <v>376</v>
      </c>
      <c r="F461" s="35"/>
      <c r="G461" s="52">
        <f>SUM(G462)</f>
        <v>1700</v>
      </c>
    </row>
    <row r="462" spans="1:7" ht="30">
      <c r="A462" s="26" t="s">
        <v>318</v>
      </c>
      <c r="B462" s="16"/>
      <c r="C462" s="35" t="s">
        <v>175</v>
      </c>
      <c r="D462" s="35" t="s">
        <v>34</v>
      </c>
      <c r="E462" s="35" t="s">
        <v>376</v>
      </c>
      <c r="F462" s="35" t="s">
        <v>283</v>
      </c>
      <c r="G462" s="52">
        <v>1700</v>
      </c>
    </row>
    <row r="463" spans="1:7" ht="30">
      <c r="A463" s="32" t="s">
        <v>892</v>
      </c>
      <c r="B463" s="33"/>
      <c r="C463" s="35" t="s">
        <v>175</v>
      </c>
      <c r="D463" s="35" t="s">
        <v>34</v>
      </c>
      <c r="E463" s="34" t="s">
        <v>293</v>
      </c>
      <c r="F463" s="34"/>
      <c r="G463" s="52">
        <f>SUM(G464)</f>
        <v>3100</v>
      </c>
    </row>
    <row r="464" spans="1:7" ht="30">
      <c r="A464" s="32" t="s">
        <v>326</v>
      </c>
      <c r="B464" s="33"/>
      <c r="C464" s="35" t="s">
        <v>175</v>
      </c>
      <c r="D464" s="35" t="s">
        <v>34</v>
      </c>
      <c r="E464" s="34" t="s">
        <v>302</v>
      </c>
      <c r="F464" s="34"/>
      <c r="G464" s="52">
        <f>SUM(G465)+G467</f>
        <v>3100</v>
      </c>
    </row>
    <row r="465" spans="1:7" ht="30">
      <c r="A465" s="26" t="s">
        <v>472</v>
      </c>
      <c r="B465" s="16"/>
      <c r="C465" s="35" t="s">
        <v>175</v>
      </c>
      <c r="D465" s="35" t="s">
        <v>34</v>
      </c>
      <c r="E465" s="34" t="s">
        <v>377</v>
      </c>
      <c r="F465" s="34"/>
      <c r="G465" s="52">
        <f>SUM(G466)</f>
        <v>3100</v>
      </c>
    </row>
    <row r="466" spans="1:7" ht="30">
      <c r="A466" s="26" t="s">
        <v>318</v>
      </c>
      <c r="B466" s="16"/>
      <c r="C466" s="35" t="s">
        <v>175</v>
      </c>
      <c r="D466" s="35" t="s">
        <v>34</v>
      </c>
      <c r="E466" s="34" t="s">
        <v>377</v>
      </c>
      <c r="F466" s="34">
        <v>400</v>
      </c>
      <c r="G466" s="52">
        <v>3100</v>
      </c>
    </row>
    <row r="467" spans="1:7" ht="30" hidden="1">
      <c r="A467" s="26" t="s">
        <v>714</v>
      </c>
      <c r="B467" s="16"/>
      <c r="C467" s="35" t="s">
        <v>175</v>
      </c>
      <c r="D467" s="35" t="s">
        <v>34</v>
      </c>
      <c r="E467" s="34" t="s">
        <v>632</v>
      </c>
      <c r="F467" s="34"/>
      <c r="G467" s="52">
        <f>SUM(G468)</f>
        <v>0</v>
      </c>
    </row>
    <row r="468" spans="1:7" ht="15" hidden="1">
      <c r="A468" s="26" t="s">
        <v>318</v>
      </c>
      <c r="B468" s="16"/>
      <c r="C468" s="35" t="s">
        <v>175</v>
      </c>
      <c r="D468" s="35" t="s">
        <v>34</v>
      </c>
      <c r="E468" s="34" t="s">
        <v>632</v>
      </c>
      <c r="F468" s="34">
        <v>400</v>
      </c>
      <c r="G468" s="52"/>
    </row>
    <row r="469" spans="1:7" ht="15" hidden="1">
      <c r="A469" s="23" t="s">
        <v>193</v>
      </c>
      <c r="B469" s="16"/>
      <c r="C469" s="60" t="s">
        <v>175</v>
      </c>
      <c r="D469" s="60" t="s">
        <v>44</v>
      </c>
      <c r="E469" s="16"/>
      <c r="F469" s="16"/>
      <c r="G469" s="24">
        <f>SUM(G470)+G475</f>
        <v>0</v>
      </c>
    </row>
    <row r="470" spans="1:7" ht="30" hidden="1">
      <c r="A470" s="37" t="s">
        <v>596</v>
      </c>
      <c r="B470" s="60"/>
      <c r="C470" s="60" t="s">
        <v>175</v>
      </c>
      <c r="D470" s="60" t="s">
        <v>44</v>
      </c>
      <c r="E470" s="60" t="s">
        <v>597</v>
      </c>
      <c r="F470" s="60"/>
      <c r="G470" s="61">
        <f>G471+G478</f>
        <v>0</v>
      </c>
    </row>
    <row r="471" spans="1:7" ht="30" hidden="1">
      <c r="A471" s="37" t="s">
        <v>598</v>
      </c>
      <c r="B471" s="60"/>
      <c r="C471" s="60" t="s">
        <v>175</v>
      </c>
      <c r="D471" s="60" t="s">
        <v>44</v>
      </c>
      <c r="E471" s="60" t="s">
        <v>599</v>
      </c>
      <c r="F471" s="60"/>
      <c r="G471" s="24">
        <f>+G472</f>
        <v>0</v>
      </c>
    </row>
    <row r="472" spans="1:7" ht="45" hidden="1">
      <c r="A472" s="37" t="s">
        <v>607</v>
      </c>
      <c r="B472" s="60"/>
      <c r="C472" s="60" t="s">
        <v>175</v>
      </c>
      <c r="D472" s="60" t="s">
        <v>44</v>
      </c>
      <c r="E472" s="60" t="s">
        <v>600</v>
      </c>
      <c r="F472" s="60"/>
      <c r="G472" s="24">
        <f>SUM(G473)</f>
        <v>0</v>
      </c>
    </row>
    <row r="473" spans="1:7" ht="15" hidden="1">
      <c r="A473" s="37" t="s">
        <v>601</v>
      </c>
      <c r="B473" s="60"/>
      <c r="C473" s="60" t="s">
        <v>175</v>
      </c>
      <c r="D473" s="60" t="s">
        <v>44</v>
      </c>
      <c r="E473" s="60" t="s">
        <v>602</v>
      </c>
      <c r="F473" s="60"/>
      <c r="G473" s="24">
        <f>SUM(G474)</f>
        <v>0</v>
      </c>
    </row>
    <row r="474" spans="1:7" ht="15" hidden="1">
      <c r="A474" s="26" t="s">
        <v>318</v>
      </c>
      <c r="B474" s="16"/>
      <c r="C474" s="60" t="s">
        <v>175</v>
      </c>
      <c r="D474" s="60" t="s">
        <v>44</v>
      </c>
      <c r="E474" s="60" t="s">
        <v>602</v>
      </c>
      <c r="F474" s="34">
        <v>400</v>
      </c>
      <c r="G474" s="52"/>
    </row>
    <row r="475" spans="1:7" ht="30" hidden="1">
      <c r="A475" s="26" t="s">
        <v>852</v>
      </c>
      <c r="B475" s="16"/>
      <c r="C475" s="60" t="s">
        <v>175</v>
      </c>
      <c r="D475" s="60" t="s">
        <v>44</v>
      </c>
      <c r="E475" s="35" t="s">
        <v>353</v>
      </c>
      <c r="F475" s="34"/>
      <c r="G475" s="52">
        <f>G476</f>
        <v>0</v>
      </c>
    </row>
    <row r="476" spans="1:7" ht="30" hidden="1">
      <c r="A476" s="26" t="s">
        <v>472</v>
      </c>
      <c r="B476" s="16"/>
      <c r="C476" s="60" t="s">
        <v>175</v>
      </c>
      <c r="D476" s="60" t="s">
        <v>44</v>
      </c>
      <c r="E476" s="35" t="s">
        <v>376</v>
      </c>
      <c r="F476" s="34"/>
      <c r="G476" s="52">
        <f>G477</f>
        <v>0</v>
      </c>
    </row>
    <row r="477" spans="1:7" ht="15" hidden="1">
      <c r="A477" s="26" t="s">
        <v>318</v>
      </c>
      <c r="B477" s="16"/>
      <c r="C477" s="60" t="s">
        <v>175</v>
      </c>
      <c r="D477" s="60" t="s">
        <v>44</v>
      </c>
      <c r="E477" s="35" t="s">
        <v>376</v>
      </c>
      <c r="F477" s="34">
        <v>400</v>
      </c>
      <c r="G477" s="52"/>
    </row>
    <row r="478" spans="1:7" ht="30" hidden="1">
      <c r="A478" s="32" t="s">
        <v>292</v>
      </c>
      <c r="B478" s="33"/>
      <c r="C478" s="60" t="s">
        <v>175</v>
      </c>
      <c r="D478" s="60" t="s">
        <v>44</v>
      </c>
      <c r="E478" s="34" t="s">
        <v>293</v>
      </c>
      <c r="F478" s="34"/>
      <c r="G478" s="52">
        <f>SUM(G479)</f>
        <v>0</v>
      </c>
    </row>
    <row r="479" spans="1:7" ht="30" hidden="1">
      <c r="A479" s="32" t="s">
        <v>326</v>
      </c>
      <c r="B479" s="33"/>
      <c r="C479" s="60" t="s">
        <v>175</v>
      </c>
      <c r="D479" s="60" t="s">
        <v>44</v>
      </c>
      <c r="E479" s="34" t="s">
        <v>302</v>
      </c>
      <c r="F479" s="34"/>
      <c r="G479" s="52">
        <f>SUM(G480)+G482</f>
        <v>0</v>
      </c>
    </row>
    <row r="480" spans="1:7" ht="30" hidden="1">
      <c r="A480" s="26" t="s">
        <v>472</v>
      </c>
      <c r="B480" s="16"/>
      <c r="C480" s="60" t="s">
        <v>175</v>
      </c>
      <c r="D480" s="60" t="s">
        <v>44</v>
      </c>
      <c r="E480" s="34" t="s">
        <v>377</v>
      </c>
      <c r="F480" s="34"/>
      <c r="G480" s="52">
        <f>SUM(G481)</f>
        <v>0</v>
      </c>
    </row>
    <row r="481" spans="1:7" ht="15" hidden="1">
      <c r="A481" s="26" t="s">
        <v>318</v>
      </c>
      <c r="B481" s="16"/>
      <c r="C481" s="60" t="s">
        <v>175</v>
      </c>
      <c r="D481" s="60" t="s">
        <v>44</v>
      </c>
      <c r="E481" s="34" t="s">
        <v>377</v>
      </c>
      <c r="F481" s="34">
        <v>400</v>
      </c>
      <c r="G481" s="52"/>
    </row>
    <row r="482" spans="1:7" ht="30" hidden="1">
      <c r="A482" s="26" t="s">
        <v>714</v>
      </c>
      <c r="B482" s="16"/>
      <c r="C482" s="60" t="s">
        <v>175</v>
      </c>
      <c r="D482" s="60" t="s">
        <v>44</v>
      </c>
      <c r="E482" s="34" t="s">
        <v>632</v>
      </c>
      <c r="F482" s="34"/>
      <c r="G482" s="52">
        <f>SUM(G483)</f>
        <v>0</v>
      </c>
    </row>
    <row r="483" spans="1:7" ht="15" hidden="1">
      <c r="A483" s="26" t="s">
        <v>318</v>
      </c>
      <c r="B483" s="16"/>
      <c r="C483" s="60" t="s">
        <v>175</v>
      </c>
      <c r="D483" s="60" t="s">
        <v>44</v>
      </c>
      <c r="E483" s="34" t="s">
        <v>632</v>
      </c>
      <c r="F483" s="34">
        <v>400</v>
      </c>
      <c r="G483" s="52"/>
    </row>
    <row r="484" spans="1:7" s="22" customFormat="1" ht="15" hidden="1">
      <c r="A484" s="26" t="s">
        <v>195</v>
      </c>
      <c r="B484" s="16"/>
      <c r="C484" s="35" t="s">
        <v>175</v>
      </c>
      <c r="D484" s="35" t="s">
        <v>174</v>
      </c>
      <c r="E484" s="34"/>
      <c r="F484" s="34"/>
      <c r="G484" s="52">
        <f>G485</f>
        <v>0</v>
      </c>
    </row>
    <row r="485" spans="1:7" ht="30" hidden="1">
      <c r="A485" s="26" t="s">
        <v>710</v>
      </c>
      <c r="B485" s="16"/>
      <c r="C485" s="35" t="s">
        <v>175</v>
      </c>
      <c r="D485" s="35" t="s">
        <v>174</v>
      </c>
      <c r="E485" s="35" t="s">
        <v>353</v>
      </c>
      <c r="F485" s="34"/>
      <c r="G485" s="52">
        <f>G486</f>
        <v>0</v>
      </c>
    </row>
    <row r="486" spans="1:7" ht="30" hidden="1">
      <c r="A486" s="26" t="s">
        <v>472</v>
      </c>
      <c r="B486" s="16"/>
      <c r="C486" s="35" t="s">
        <v>175</v>
      </c>
      <c r="D486" s="35" t="s">
        <v>174</v>
      </c>
      <c r="E486" s="35" t="s">
        <v>376</v>
      </c>
      <c r="F486" s="34"/>
      <c r="G486" s="52">
        <f>G487</f>
        <v>0</v>
      </c>
    </row>
    <row r="487" spans="1:7" ht="15" hidden="1">
      <c r="A487" s="26" t="s">
        <v>318</v>
      </c>
      <c r="B487" s="16"/>
      <c r="C487" s="35" t="s">
        <v>175</v>
      </c>
      <c r="D487" s="35" t="s">
        <v>174</v>
      </c>
      <c r="E487" s="35" t="s">
        <v>376</v>
      </c>
      <c r="F487" s="34">
        <v>400</v>
      </c>
      <c r="G487" s="52"/>
    </row>
    <row r="488" spans="1:7" ht="28.5">
      <c r="A488" s="18" t="s">
        <v>216</v>
      </c>
      <c r="B488" s="19" t="s">
        <v>217</v>
      </c>
      <c r="C488" s="19"/>
      <c r="D488" s="19"/>
      <c r="E488" s="19"/>
      <c r="F488" s="19"/>
      <c r="G488" s="21">
        <f>SUM(G489+G514+G519)</f>
        <v>36285.100000000006</v>
      </c>
    </row>
    <row r="489" spans="1:7" ht="15">
      <c r="A489" s="23" t="s">
        <v>89</v>
      </c>
      <c r="B489" s="16"/>
      <c r="C489" s="31" t="s">
        <v>34</v>
      </c>
      <c r="D489" s="31"/>
      <c r="E489" s="31"/>
      <c r="F489" s="15"/>
      <c r="G489" s="27">
        <f>SUM(G490+G496+G500)</f>
        <v>33418.9</v>
      </c>
    </row>
    <row r="490" spans="1:7" ht="30">
      <c r="A490" s="23" t="s">
        <v>104</v>
      </c>
      <c r="B490" s="16"/>
      <c r="C490" s="31" t="s">
        <v>34</v>
      </c>
      <c r="D490" s="31" t="s">
        <v>78</v>
      </c>
      <c r="E490" s="15"/>
      <c r="F490" s="15"/>
      <c r="G490" s="27">
        <f>SUM(G491)</f>
        <v>25489</v>
      </c>
    </row>
    <row r="491" spans="1:7" ht="30">
      <c r="A491" s="32" t="s">
        <v>893</v>
      </c>
      <c r="B491" s="16"/>
      <c r="C491" s="31" t="s">
        <v>34</v>
      </c>
      <c r="D491" s="31" t="s">
        <v>78</v>
      </c>
      <c r="E491" s="15" t="s">
        <v>201</v>
      </c>
      <c r="F491" s="15"/>
      <c r="G491" s="27">
        <f>SUM(G492)</f>
        <v>25489</v>
      </c>
    </row>
    <row r="492" spans="1:7" ht="45">
      <c r="A492" s="23" t="s">
        <v>80</v>
      </c>
      <c r="B492" s="16"/>
      <c r="C492" s="31" t="s">
        <v>34</v>
      </c>
      <c r="D492" s="31" t="s">
        <v>78</v>
      </c>
      <c r="E492" s="31" t="s">
        <v>202</v>
      </c>
      <c r="F492" s="31"/>
      <c r="G492" s="27">
        <f>SUM(G493)</f>
        <v>25489</v>
      </c>
    </row>
    <row r="493" spans="1:7" ht="15">
      <c r="A493" s="23" t="s">
        <v>82</v>
      </c>
      <c r="B493" s="16"/>
      <c r="C493" s="31" t="s">
        <v>34</v>
      </c>
      <c r="D493" s="31" t="s">
        <v>78</v>
      </c>
      <c r="E493" s="31" t="s">
        <v>203</v>
      </c>
      <c r="F493" s="31"/>
      <c r="G493" s="27">
        <f>SUM(G494:G495)</f>
        <v>25489</v>
      </c>
    </row>
    <row r="494" spans="1:7" ht="60">
      <c r="A494" s="26" t="s">
        <v>51</v>
      </c>
      <c r="B494" s="16"/>
      <c r="C494" s="31" t="s">
        <v>34</v>
      </c>
      <c r="D494" s="31" t="s">
        <v>78</v>
      </c>
      <c r="E494" s="31" t="s">
        <v>203</v>
      </c>
      <c r="F494" s="31" t="s">
        <v>91</v>
      </c>
      <c r="G494" s="27">
        <v>25482.1</v>
      </c>
    </row>
    <row r="495" spans="1:7" ht="30">
      <c r="A495" s="23" t="s">
        <v>52</v>
      </c>
      <c r="B495" s="16"/>
      <c r="C495" s="31" t="s">
        <v>34</v>
      </c>
      <c r="D495" s="31" t="s">
        <v>78</v>
      </c>
      <c r="E495" s="31" t="s">
        <v>203</v>
      </c>
      <c r="F495" s="31" t="s">
        <v>93</v>
      </c>
      <c r="G495" s="27">
        <v>6.9</v>
      </c>
    </row>
    <row r="496" spans="1:7" ht="15">
      <c r="A496" s="23" t="s">
        <v>147</v>
      </c>
      <c r="B496" s="16"/>
      <c r="C496" s="31" t="s">
        <v>34</v>
      </c>
      <c r="D496" s="31" t="s">
        <v>175</v>
      </c>
      <c r="E496" s="31"/>
      <c r="F496" s="15"/>
      <c r="G496" s="27">
        <f>SUM(G497)</f>
        <v>1000</v>
      </c>
    </row>
    <row r="497" spans="1:7" ht="15">
      <c r="A497" s="32" t="s">
        <v>1053</v>
      </c>
      <c r="B497" s="16"/>
      <c r="C497" s="31" t="s">
        <v>34</v>
      </c>
      <c r="D497" s="31" t="s">
        <v>175</v>
      </c>
      <c r="E497" s="31" t="s">
        <v>199</v>
      </c>
      <c r="F497" s="15"/>
      <c r="G497" s="27">
        <f>SUM(G498)</f>
        <v>1000</v>
      </c>
    </row>
    <row r="498" spans="1:7" ht="15">
      <c r="A498" s="23" t="s">
        <v>148</v>
      </c>
      <c r="B498" s="16"/>
      <c r="C498" s="31" t="s">
        <v>34</v>
      </c>
      <c r="D498" s="31" t="s">
        <v>175</v>
      </c>
      <c r="E498" s="31" t="s">
        <v>204</v>
      </c>
      <c r="F498" s="15"/>
      <c r="G498" s="27">
        <f>SUM(G499)</f>
        <v>1000</v>
      </c>
    </row>
    <row r="499" spans="1:7" ht="15">
      <c r="A499" s="23" t="s">
        <v>22</v>
      </c>
      <c r="B499" s="16"/>
      <c r="C499" s="31" t="s">
        <v>34</v>
      </c>
      <c r="D499" s="31" t="s">
        <v>175</v>
      </c>
      <c r="E499" s="31" t="s">
        <v>204</v>
      </c>
      <c r="F499" s="15">
        <v>800</v>
      </c>
      <c r="G499" s="27">
        <v>1000</v>
      </c>
    </row>
    <row r="500" spans="1:7" ht="15">
      <c r="A500" s="23" t="s">
        <v>95</v>
      </c>
      <c r="B500" s="16"/>
      <c r="C500" s="31" t="s">
        <v>34</v>
      </c>
      <c r="D500" s="31" t="s">
        <v>96</v>
      </c>
      <c r="E500" s="31"/>
      <c r="F500" s="15"/>
      <c r="G500" s="27">
        <f>SUM(G501)</f>
        <v>6929.9</v>
      </c>
    </row>
    <row r="501" spans="1:7" ht="30">
      <c r="A501" s="32" t="s">
        <v>893</v>
      </c>
      <c r="B501" s="16"/>
      <c r="C501" s="31" t="s">
        <v>34</v>
      </c>
      <c r="D501" s="31" t="s">
        <v>96</v>
      </c>
      <c r="E501" s="15" t="s">
        <v>201</v>
      </c>
      <c r="F501" s="15"/>
      <c r="G501" s="27">
        <f>SUM(G502)</f>
        <v>6929.9</v>
      </c>
    </row>
    <row r="502" spans="1:7" ht="45">
      <c r="A502" s="23" t="s">
        <v>80</v>
      </c>
      <c r="B502" s="16"/>
      <c r="C502" s="31" t="s">
        <v>34</v>
      </c>
      <c r="D502" s="31" t="s">
        <v>96</v>
      </c>
      <c r="E502" s="31" t="s">
        <v>202</v>
      </c>
      <c r="F502" s="15"/>
      <c r="G502" s="27">
        <f>SUM(G503+G506+G508)</f>
        <v>6929.9</v>
      </c>
    </row>
    <row r="503" spans="1:7" ht="15">
      <c r="A503" s="23" t="s">
        <v>97</v>
      </c>
      <c r="B503" s="16"/>
      <c r="C503" s="31" t="s">
        <v>34</v>
      </c>
      <c r="D503" s="31" t="s">
        <v>96</v>
      </c>
      <c r="E503" s="15" t="s">
        <v>205</v>
      </c>
      <c r="F503" s="15"/>
      <c r="G503" s="27">
        <f>SUM(G504:G505)</f>
        <v>261.5</v>
      </c>
    </row>
    <row r="504" spans="1:7" ht="30">
      <c r="A504" s="23" t="s">
        <v>52</v>
      </c>
      <c r="B504" s="16"/>
      <c r="C504" s="31" t="s">
        <v>34</v>
      </c>
      <c r="D504" s="31" t="s">
        <v>96</v>
      </c>
      <c r="E504" s="15" t="s">
        <v>205</v>
      </c>
      <c r="F504" s="15">
        <v>200</v>
      </c>
      <c r="G504" s="27">
        <v>259.5</v>
      </c>
    </row>
    <row r="505" spans="1:7" ht="13.5" customHeight="1">
      <c r="A505" s="23" t="s">
        <v>22</v>
      </c>
      <c r="B505" s="16"/>
      <c r="C505" s="31" t="s">
        <v>34</v>
      </c>
      <c r="D505" s="31" t="s">
        <v>96</v>
      </c>
      <c r="E505" s="15" t="s">
        <v>205</v>
      </c>
      <c r="F505" s="15">
        <v>800</v>
      </c>
      <c r="G505" s="27">
        <v>2</v>
      </c>
    </row>
    <row r="506" spans="1:7" ht="30">
      <c r="A506" s="23" t="s">
        <v>99</v>
      </c>
      <c r="B506" s="16"/>
      <c r="C506" s="31" t="s">
        <v>34</v>
      </c>
      <c r="D506" s="31" t="s">
        <v>96</v>
      </c>
      <c r="E506" s="15" t="s">
        <v>206</v>
      </c>
      <c r="F506" s="15"/>
      <c r="G506" s="27">
        <f>SUM(G507)</f>
        <v>244.9</v>
      </c>
    </row>
    <row r="507" spans="1:7" ht="30">
      <c r="A507" s="23" t="s">
        <v>52</v>
      </c>
      <c r="B507" s="16"/>
      <c r="C507" s="31" t="s">
        <v>34</v>
      </c>
      <c r="D507" s="31" t="s">
        <v>96</v>
      </c>
      <c r="E507" s="15" t="s">
        <v>206</v>
      </c>
      <c r="F507" s="15">
        <v>200</v>
      </c>
      <c r="G507" s="27">
        <v>244.9</v>
      </c>
    </row>
    <row r="508" spans="1:7" ht="30">
      <c r="A508" s="23" t="s">
        <v>100</v>
      </c>
      <c r="B508" s="16"/>
      <c r="C508" s="31" t="s">
        <v>34</v>
      </c>
      <c r="D508" s="31" t="s">
        <v>96</v>
      </c>
      <c r="E508" s="15" t="s">
        <v>207</v>
      </c>
      <c r="F508" s="15"/>
      <c r="G508" s="27">
        <f>SUM(G509:G510)</f>
        <v>6423.5</v>
      </c>
    </row>
    <row r="509" spans="1:7" ht="30">
      <c r="A509" s="23" t="s">
        <v>52</v>
      </c>
      <c r="B509" s="16"/>
      <c r="C509" s="31" t="s">
        <v>34</v>
      </c>
      <c r="D509" s="31" t="s">
        <v>96</v>
      </c>
      <c r="E509" s="15" t="s">
        <v>207</v>
      </c>
      <c r="F509" s="15">
        <v>200</v>
      </c>
      <c r="G509" s="27">
        <v>6423.5</v>
      </c>
    </row>
    <row r="510" spans="1:7" ht="21.75" customHeight="1" hidden="1">
      <c r="A510" s="23" t="s">
        <v>22</v>
      </c>
      <c r="B510" s="16"/>
      <c r="C510" s="31" t="s">
        <v>34</v>
      </c>
      <c r="D510" s="31" t="s">
        <v>96</v>
      </c>
      <c r="E510" s="15" t="s">
        <v>207</v>
      </c>
      <c r="F510" s="15">
        <v>800</v>
      </c>
      <c r="G510" s="27"/>
    </row>
    <row r="511" spans="1:7" ht="15" hidden="1">
      <c r="A511" s="32" t="s">
        <v>1053</v>
      </c>
      <c r="B511" s="16"/>
      <c r="C511" s="31" t="s">
        <v>34</v>
      </c>
      <c r="D511" s="31" t="s">
        <v>96</v>
      </c>
      <c r="E511" s="31" t="s">
        <v>199</v>
      </c>
      <c r="F511" s="15"/>
      <c r="G511" s="27">
        <f>SUM(G512)</f>
        <v>0</v>
      </c>
    </row>
    <row r="512" spans="1:7" ht="30" hidden="1">
      <c r="A512" s="23" t="s">
        <v>208</v>
      </c>
      <c r="B512" s="16"/>
      <c r="C512" s="31" t="s">
        <v>34</v>
      </c>
      <c r="D512" s="31" t="s">
        <v>96</v>
      </c>
      <c r="E512" s="31" t="s">
        <v>209</v>
      </c>
      <c r="F512" s="15"/>
      <c r="G512" s="27">
        <f>SUM(G513)</f>
        <v>0</v>
      </c>
    </row>
    <row r="513" spans="1:7" ht="15" hidden="1">
      <c r="A513" s="23" t="s">
        <v>22</v>
      </c>
      <c r="B513" s="16"/>
      <c r="C513" s="31" t="s">
        <v>34</v>
      </c>
      <c r="D513" s="31" t="s">
        <v>96</v>
      </c>
      <c r="E513" s="31" t="s">
        <v>209</v>
      </c>
      <c r="F513" s="15">
        <v>800</v>
      </c>
      <c r="G513" s="27"/>
    </row>
    <row r="514" spans="1:7" ht="15">
      <c r="A514" s="23" t="s">
        <v>30</v>
      </c>
      <c r="B514" s="16"/>
      <c r="C514" s="31" t="s">
        <v>31</v>
      </c>
      <c r="D514" s="31"/>
      <c r="E514" s="15"/>
      <c r="F514" s="15"/>
      <c r="G514" s="27">
        <f>SUM(G515)</f>
        <v>2834.9</v>
      </c>
    </row>
    <row r="515" spans="1:7" ht="15">
      <c r="A515" s="23" t="s">
        <v>77</v>
      </c>
      <c r="B515" s="16"/>
      <c r="C515" s="31" t="s">
        <v>31</v>
      </c>
      <c r="D515" s="31" t="s">
        <v>78</v>
      </c>
      <c r="E515" s="15"/>
      <c r="F515" s="15"/>
      <c r="G515" s="27">
        <f>SUM(G516)</f>
        <v>2834.9</v>
      </c>
    </row>
    <row r="516" spans="1:7" ht="15">
      <c r="A516" s="32" t="s">
        <v>1053</v>
      </c>
      <c r="B516" s="16"/>
      <c r="C516" s="31" t="s">
        <v>31</v>
      </c>
      <c r="D516" s="31" t="s">
        <v>78</v>
      </c>
      <c r="E516" s="31" t="s">
        <v>199</v>
      </c>
      <c r="F516" s="15"/>
      <c r="G516" s="27">
        <f>SUM(G517)</f>
        <v>2834.9</v>
      </c>
    </row>
    <row r="517" spans="1:7" ht="60">
      <c r="A517" s="23" t="s">
        <v>796</v>
      </c>
      <c r="B517" s="16"/>
      <c r="C517" s="31" t="s">
        <v>31</v>
      </c>
      <c r="D517" s="31" t="s">
        <v>78</v>
      </c>
      <c r="E517" s="15" t="s">
        <v>210</v>
      </c>
      <c r="F517" s="15"/>
      <c r="G517" s="27">
        <f>SUM(G518)</f>
        <v>2834.9</v>
      </c>
    </row>
    <row r="518" spans="1:7" ht="15">
      <c r="A518" s="23" t="s">
        <v>22</v>
      </c>
      <c r="B518" s="16"/>
      <c r="C518" s="31" t="s">
        <v>31</v>
      </c>
      <c r="D518" s="31" t="s">
        <v>78</v>
      </c>
      <c r="E518" s="15" t="s">
        <v>210</v>
      </c>
      <c r="F518" s="15">
        <v>800</v>
      </c>
      <c r="G518" s="27">
        <f>2803.6+31.3</f>
        <v>2834.9</v>
      </c>
    </row>
    <row r="519" spans="1:7" ht="15">
      <c r="A519" s="23" t="s">
        <v>211</v>
      </c>
      <c r="B519" s="16"/>
      <c r="C519" s="31" t="s">
        <v>96</v>
      </c>
      <c r="D519" s="31"/>
      <c r="E519" s="15"/>
      <c r="F519" s="15"/>
      <c r="G519" s="27">
        <f>SUM(G520)</f>
        <v>31.3</v>
      </c>
    </row>
    <row r="520" spans="1:7" s="22" customFormat="1" ht="30.75" customHeight="1">
      <c r="A520" s="23" t="s">
        <v>212</v>
      </c>
      <c r="B520" s="16"/>
      <c r="C520" s="31" t="s">
        <v>96</v>
      </c>
      <c r="D520" s="31" t="s">
        <v>34</v>
      </c>
      <c r="E520" s="15"/>
      <c r="F520" s="15"/>
      <c r="G520" s="27">
        <f>SUM(G521)</f>
        <v>31.3</v>
      </c>
    </row>
    <row r="521" spans="1:7" ht="30">
      <c r="A521" s="32" t="s">
        <v>715</v>
      </c>
      <c r="B521" s="16"/>
      <c r="C521" s="31" t="s">
        <v>96</v>
      </c>
      <c r="D521" s="31" t="s">
        <v>34</v>
      </c>
      <c r="E521" s="15" t="s">
        <v>201</v>
      </c>
      <c r="F521" s="15"/>
      <c r="G521" s="27">
        <f>SUM(G522)</f>
        <v>31.3</v>
      </c>
    </row>
    <row r="522" spans="1:7" ht="15">
      <c r="A522" s="23" t="s">
        <v>213</v>
      </c>
      <c r="B522" s="16"/>
      <c r="C522" s="31" t="s">
        <v>96</v>
      </c>
      <c r="D522" s="31" t="s">
        <v>34</v>
      </c>
      <c r="E522" s="15" t="s">
        <v>214</v>
      </c>
      <c r="F522" s="15"/>
      <c r="G522" s="27">
        <f>SUM(G523)</f>
        <v>31.3</v>
      </c>
    </row>
    <row r="523" spans="1:7" ht="15">
      <c r="A523" s="23" t="s">
        <v>215</v>
      </c>
      <c r="B523" s="16"/>
      <c r="C523" s="31" t="s">
        <v>96</v>
      </c>
      <c r="D523" s="31" t="s">
        <v>34</v>
      </c>
      <c r="E523" s="15" t="s">
        <v>214</v>
      </c>
      <c r="F523" s="15">
        <v>700</v>
      </c>
      <c r="G523" s="27">
        <v>31.3</v>
      </c>
    </row>
    <row r="524" spans="1:7" ht="28.5">
      <c r="A524" s="18" t="s">
        <v>10</v>
      </c>
      <c r="B524" s="62" t="s">
        <v>11</v>
      </c>
      <c r="C524" s="28"/>
      <c r="D524" s="28"/>
      <c r="E524" s="28"/>
      <c r="F524" s="28"/>
      <c r="G524" s="63">
        <f>G525</f>
        <v>1133078.7</v>
      </c>
    </row>
    <row r="525" spans="1:7" ht="15">
      <c r="A525" s="23" t="s">
        <v>30</v>
      </c>
      <c r="B525" s="31"/>
      <c r="C525" s="31" t="s">
        <v>31</v>
      </c>
      <c r="D525" s="31" t="s">
        <v>32</v>
      </c>
      <c r="E525" s="15"/>
      <c r="F525" s="15"/>
      <c r="G525" s="27">
        <f>G526+G533+G553+G682+G650</f>
        <v>1133078.7</v>
      </c>
    </row>
    <row r="526" spans="1:7" ht="15">
      <c r="A526" s="23" t="s">
        <v>33</v>
      </c>
      <c r="B526" s="31"/>
      <c r="C526" s="31" t="s">
        <v>31</v>
      </c>
      <c r="D526" s="31" t="s">
        <v>34</v>
      </c>
      <c r="E526" s="15"/>
      <c r="F526" s="15"/>
      <c r="G526" s="27">
        <f>G527</f>
        <v>10029.3</v>
      </c>
    </row>
    <row r="527" spans="1:7" ht="30">
      <c r="A527" s="23" t="s">
        <v>880</v>
      </c>
      <c r="B527" s="31"/>
      <c r="C527" s="31" t="s">
        <v>31</v>
      </c>
      <c r="D527" s="31" t="s">
        <v>34</v>
      </c>
      <c r="E527" s="15" t="s">
        <v>16</v>
      </c>
      <c r="F527" s="15"/>
      <c r="G527" s="27">
        <f>G528</f>
        <v>10029.3</v>
      </c>
    </row>
    <row r="528" spans="1:7" ht="45">
      <c r="A528" s="23" t="s">
        <v>84</v>
      </c>
      <c r="B528" s="31"/>
      <c r="C528" s="31" t="s">
        <v>31</v>
      </c>
      <c r="D528" s="31" t="s">
        <v>34</v>
      </c>
      <c r="E528" s="15" t="s">
        <v>17</v>
      </c>
      <c r="F528" s="15"/>
      <c r="G528" s="27">
        <f>G529</f>
        <v>10029.3</v>
      </c>
    </row>
    <row r="529" spans="1:7" ht="15">
      <c r="A529" s="23" t="s">
        <v>35</v>
      </c>
      <c r="B529" s="31"/>
      <c r="C529" s="31" t="s">
        <v>31</v>
      </c>
      <c r="D529" s="31" t="s">
        <v>34</v>
      </c>
      <c r="E529" s="15" t="s">
        <v>36</v>
      </c>
      <c r="F529" s="15"/>
      <c r="G529" s="27">
        <f>SUM(G530)</f>
        <v>10029.3</v>
      </c>
    </row>
    <row r="530" spans="1:7" ht="15">
      <c r="A530" s="23" t="s">
        <v>38</v>
      </c>
      <c r="B530" s="31"/>
      <c r="C530" s="31" t="s">
        <v>31</v>
      </c>
      <c r="D530" s="31" t="s">
        <v>34</v>
      </c>
      <c r="E530" s="15" t="s">
        <v>39</v>
      </c>
      <c r="F530" s="15"/>
      <c r="G530" s="27">
        <f>G531</f>
        <v>10029.3</v>
      </c>
    </row>
    <row r="531" spans="1:7" ht="30">
      <c r="A531" s="23" t="s">
        <v>40</v>
      </c>
      <c r="B531" s="31"/>
      <c r="C531" s="31" t="s">
        <v>31</v>
      </c>
      <c r="D531" s="31" t="s">
        <v>34</v>
      </c>
      <c r="E531" s="15" t="s">
        <v>41</v>
      </c>
      <c r="F531" s="15"/>
      <c r="G531" s="27">
        <f>G532</f>
        <v>10029.3</v>
      </c>
    </row>
    <row r="532" spans="1:7" ht="15">
      <c r="A532" s="23" t="s">
        <v>42</v>
      </c>
      <c r="B532" s="31"/>
      <c r="C532" s="31" t="s">
        <v>31</v>
      </c>
      <c r="D532" s="31" t="s">
        <v>34</v>
      </c>
      <c r="E532" s="15" t="s">
        <v>41</v>
      </c>
      <c r="F532" s="15">
        <v>300</v>
      </c>
      <c r="G532" s="27">
        <v>10029.3</v>
      </c>
    </row>
    <row r="533" spans="1:7" ht="15">
      <c r="A533" s="23" t="s">
        <v>43</v>
      </c>
      <c r="B533" s="31"/>
      <c r="C533" s="31" t="s">
        <v>31</v>
      </c>
      <c r="D533" s="31" t="s">
        <v>44</v>
      </c>
      <c r="E533" s="15"/>
      <c r="F533" s="15"/>
      <c r="G533" s="27">
        <f>G542+G534</f>
        <v>77473.2</v>
      </c>
    </row>
    <row r="534" spans="1:7" ht="30">
      <c r="A534" s="23" t="s">
        <v>894</v>
      </c>
      <c r="B534" s="31"/>
      <c r="C534" s="31" t="s">
        <v>31</v>
      </c>
      <c r="D534" s="31" t="s">
        <v>44</v>
      </c>
      <c r="E534" s="31" t="s">
        <v>465</v>
      </c>
      <c r="F534" s="15"/>
      <c r="G534" s="27">
        <f>G535</f>
        <v>74663.2</v>
      </c>
    </row>
    <row r="535" spans="1:7" ht="27.75" customHeight="1">
      <c r="A535" s="23" t="s">
        <v>477</v>
      </c>
      <c r="B535" s="31"/>
      <c r="C535" s="31" t="s">
        <v>31</v>
      </c>
      <c r="D535" s="31" t="s">
        <v>44</v>
      </c>
      <c r="E535" s="31" t="s">
        <v>478</v>
      </c>
      <c r="F535" s="15"/>
      <c r="G535" s="27">
        <f>G536</f>
        <v>74663.2</v>
      </c>
    </row>
    <row r="536" spans="1:7" ht="75">
      <c r="A536" s="23" t="s">
        <v>286</v>
      </c>
      <c r="B536" s="31"/>
      <c r="C536" s="31" t="s">
        <v>31</v>
      </c>
      <c r="D536" s="31" t="s">
        <v>44</v>
      </c>
      <c r="E536" s="31" t="s">
        <v>479</v>
      </c>
      <c r="F536" s="15"/>
      <c r="G536" s="27">
        <f>G537</f>
        <v>74663.2</v>
      </c>
    </row>
    <row r="537" spans="1:7" ht="27" customHeight="1">
      <c r="A537" s="23" t="s">
        <v>480</v>
      </c>
      <c r="B537" s="31"/>
      <c r="C537" s="31" t="s">
        <v>31</v>
      </c>
      <c r="D537" s="31" t="s">
        <v>44</v>
      </c>
      <c r="E537" s="31" t="s">
        <v>481</v>
      </c>
      <c r="F537" s="15"/>
      <c r="G537" s="27">
        <f>G538+G539+G541+G540</f>
        <v>74663.2</v>
      </c>
    </row>
    <row r="538" spans="1:7" ht="60">
      <c r="A538" s="23" t="s">
        <v>51</v>
      </c>
      <c r="B538" s="31"/>
      <c r="C538" s="31" t="s">
        <v>31</v>
      </c>
      <c r="D538" s="31" t="s">
        <v>44</v>
      </c>
      <c r="E538" s="31" t="s">
        <v>481</v>
      </c>
      <c r="F538" s="15">
        <v>100</v>
      </c>
      <c r="G538" s="27">
        <v>65921.9</v>
      </c>
    </row>
    <row r="539" spans="1:7" ht="30">
      <c r="A539" s="23" t="s">
        <v>52</v>
      </c>
      <c r="B539" s="31"/>
      <c r="C539" s="31" t="s">
        <v>31</v>
      </c>
      <c r="D539" s="31" t="s">
        <v>44</v>
      </c>
      <c r="E539" s="31" t="s">
        <v>481</v>
      </c>
      <c r="F539" s="15">
        <v>200</v>
      </c>
      <c r="G539" s="27">
        <v>8594.3</v>
      </c>
    </row>
    <row r="540" spans="1:7" ht="15" hidden="1">
      <c r="A540" s="23" t="s">
        <v>42</v>
      </c>
      <c r="B540" s="31"/>
      <c r="C540" s="31" t="s">
        <v>31</v>
      </c>
      <c r="D540" s="31" t="s">
        <v>44</v>
      </c>
      <c r="E540" s="31" t="s">
        <v>481</v>
      </c>
      <c r="F540" s="15">
        <v>300</v>
      </c>
      <c r="G540" s="27"/>
    </row>
    <row r="541" spans="1:7" ht="15">
      <c r="A541" s="23" t="s">
        <v>22</v>
      </c>
      <c r="B541" s="31"/>
      <c r="C541" s="31" t="s">
        <v>31</v>
      </c>
      <c r="D541" s="31" t="s">
        <v>44</v>
      </c>
      <c r="E541" s="31" t="s">
        <v>481</v>
      </c>
      <c r="F541" s="15">
        <v>800</v>
      </c>
      <c r="G541" s="27">
        <v>147</v>
      </c>
    </row>
    <row r="542" spans="1:7" ht="30">
      <c r="A542" s="23" t="s">
        <v>880</v>
      </c>
      <c r="B542" s="31"/>
      <c r="C542" s="31" t="s">
        <v>31</v>
      </c>
      <c r="D542" s="31" t="s">
        <v>44</v>
      </c>
      <c r="E542" s="15" t="s">
        <v>16</v>
      </c>
      <c r="F542" s="15"/>
      <c r="G542" s="27">
        <f>G543+G549</f>
        <v>2810</v>
      </c>
    </row>
    <row r="543" spans="1:7" ht="45">
      <c r="A543" s="23" t="s">
        <v>84</v>
      </c>
      <c r="B543" s="31"/>
      <c r="C543" s="31" t="s">
        <v>31</v>
      </c>
      <c r="D543" s="31" t="s">
        <v>44</v>
      </c>
      <c r="E543" s="15" t="s">
        <v>17</v>
      </c>
      <c r="F543" s="15"/>
      <c r="G543" s="27">
        <f>G544</f>
        <v>2810</v>
      </c>
    </row>
    <row r="544" spans="1:7" ht="30">
      <c r="A544" s="23" t="s">
        <v>45</v>
      </c>
      <c r="B544" s="31"/>
      <c r="C544" s="31" t="s">
        <v>31</v>
      </c>
      <c r="D544" s="31" t="s">
        <v>44</v>
      </c>
      <c r="E544" s="15" t="s">
        <v>46</v>
      </c>
      <c r="F544" s="15"/>
      <c r="G544" s="27">
        <f>SUM(G545)</f>
        <v>2810</v>
      </c>
    </row>
    <row r="545" spans="1:7" ht="15">
      <c r="A545" s="23" t="s">
        <v>47</v>
      </c>
      <c r="B545" s="31"/>
      <c r="C545" s="31" t="s">
        <v>31</v>
      </c>
      <c r="D545" s="31" t="s">
        <v>44</v>
      </c>
      <c r="E545" s="15" t="s">
        <v>48</v>
      </c>
      <c r="F545" s="15"/>
      <c r="G545" s="27">
        <f>G546</f>
        <v>2810</v>
      </c>
    </row>
    <row r="546" spans="1:7" ht="45">
      <c r="A546" s="23" t="s">
        <v>49</v>
      </c>
      <c r="B546" s="31"/>
      <c r="C546" s="31" t="s">
        <v>31</v>
      </c>
      <c r="D546" s="31" t="s">
        <v>44</v>
      </c>
      <c r="E546" s="15" t="s">
        <v>50</v>
      </c>
      <c r="F546" s="15"/>
      <c r="G546" s="27">
        <f>G547+G548</f>
        <v>2810</v>
      </c>
    </row>
    <row r="547" spans="1:7" ht="60">
      <c r="A547" s="23" t="s">
        <v>51</v>
      </c>
      <c r="B547" s="31"/>
      <c r="C547" s="31" t="s">
        <v>31</v>
      </c>
      <c r="D547" s="31" t="s">
        <v>44</v>
      </c>
      <c r="E547" s="15" t="s">
        <v>50</v>
      </c>
      <c r="F547" s="15">
        <v>100</v>
      </c>
      <c r="G547" s="27">
        <v>1657.6</v>
      </c>
    </row>
    <row r="548" spans="1:7" ht="27.75" customHeight="1">
      <c r="A548" s="23" t="s">
        <v>52</v>
      </c>
      <c r="B548" s="31"/>
      <c r="C548" s="31" t="s">
        <v>31</v>
      </c>
      <c r="D548" s="31" t="s">
        <v>44</v>
      </c>
      <c r="E548" s="15" t="s">
        <v>50</v>
      </c>
      <c r="F548" s="15">
        <v>200</v>
      </c>
      <c r="G548" s="27">
        <v>1152.4</v>
      </c>
    </row>
    <row r="549" spans="1:7" ht="15" hidden="1">
      <c r="A549" s="64" t="s">
        <v>86</v>
      </c>
      <c r="B549" s="65"/>
      <c r="C549" s="31" t="s">
        <v>31</v>
      </c>
      <c r="D549" s="31" t="s">
        <v>44</v>
      </c>
      <c r="E549" s="15" t="s">
        <v>68</v>
      </c>
      <c r="F549" s="15"/>
      <c r="G549" s="27">
        <f>G550</f>
        <v>0</v>
      </c>
    </row>
    <row r="550" spans="1:7" ht="15" hidden="1">
      <c r="A550" s="64" t="s">
        <v>35</v>
      </c>
      <c r="B550" s="65"/>
      <c r="C550" s="31" t="s">
        <v>31</v>
      </c>
      <c r="D550" s="31" t="s">
        <v>44</v>
      </c>
      <c r="E550" s="15" t="s">
        <v>591</v>
      </c>
      <c r="F550" s="15"/>
      <c r="G550" s="27">
        <f>G551</f>
        <v>0</v>
      </c>
    </row>
    <row r="551" spans="1:7" ht="15" hidden="1">
      <c r="A551" s="64" t="s">
        <v>37</v>
      </c>
      <c r="B551" s="65"/>
      <c r="C551" s="31" t="s">
        <v>31</v>
      </c>
      <c r="D551" s="31" t="s">
        <v>44</v>
      </c>
      <c r="E551" s="15" t="s">
        <v>592</v>
      </c>
      <c r="F551" s="15"/>
      <c r="G551" s="27">
        <f>G552</f>
        <v>0</v>
      </c>
    </row>
    <row r="552" spans="1:7" ht="30" hidden="1">
      <c r="A552" s="64" t="s">
        <v>52</v>
      </c>
      <c r="B552" s="65"/>
      <c r="C552" s="31" t="s">
        <v>31</v>
      </c>
      <c r="D552" s="31" t="s">
        <v>44</v>
      </c>
      <c r="E552" s="15" t="s">
        <v>592</v>
      </c>
      <c r="F552" s="15">
        <v>200</v>
      </c>
      <c r="G552" s="27"/>
    </row>
    <row r="553" spans="1:7" ht="15">
      <c r="A553" s="23" t="s">
        <v>53</v>
      </c>
      <c r="B553" s="31"/>
      <c r="C553" s="31" t="s">
        <v>31</v>
      </c>
      <c r="D553" s="31" t="s">
        <v>54</v>
      </c>
      <c r="E553" s="15"/>
      <c r="F553" s="15"/>
      <c r="G553" s="27">
        <f>G610+G637+G554+G641+G646</f>
        <v>777812.4999999999</v>
      </c>
    </row>
    <row r="554" spans="1:7" ht="30">
      <c r="A554" s="23" t="s">
        <v>894</v>
      </c>
      <c r="B554" s="31"/>
      <c r="C554" s="31" t="s">
        <v>31</v>
      </c>
      <c r="D554" s="31" t="s">
        <v>54</v>
      </c>
      <c r="E554" s="31" t="s">
        <v>465</v>
      </c>
      <c r="F554" s="15"/>
      <c r="G554" s="27">
        <f>G555+G560</f>
        <v>767840.3999999999</v>
      </c>
    </row>
    <row r="555" spans="1:7" ht="15">
      <c r="A555" s="23" t="s">
        <v>482</v>
      </c>
      <c r="B555" s="31"/>
      <c r="C555" s="31" t="s">
        <v>31</v>
      </c>
      <c r="D555" s="31" t="s">
        <v>54</v>
      </c>
      <c r="E555" s="31" t="s">
        <v>466</v>
      </c>
      <c r="F555" s="15"/>
      <c r="G555" s="27">
        <f>G556</f>
        <v>84026</v>
      </c>
    </row>
    <row r="556" spans="1:7" ht="75">
      <c r="A556" s="23" t="s">
        <v>286</v>
      </c>
      <c r="B556" s="31"/>
      <c r="C556" s="31" t="s">
        <v>31</v>
      </c>
      <c r="D556" s="31" t="s">
        <v>54</v>
      </c>
      <c r="E556" s="31" t="s">
        <v>467</v>
      </c>
      <c r="F556" s="15"/>
      <c r="G556" s="27">
        <f>G557</f>
        <v>84026</v>
      </c>
    </row>
    <row r="557" spans="1:7" ht="105">
      <c r="A557" s="23" t="s">
        <v>483</v>
      </c>
      <c r="B557" s="31"/>
      <c r="C557" s="31" t="s">
        <v>31</v>
      </c>
      <c r="D557" s="31" t="s">
        <v>54</v>
      </c>
      <c r="E557" s="31" t="s">
        <v>484</v>
      </c>
      <c r="F557" s="15"/>
      <c r="G557" s="27">
        <f>G558+G559</f>
        <v>84026</v>
      </c>
    </row>
    <row r="558" spans="1:7" ht="30">
      <c r="A558" s="23" t="s">
        <v>52</v>
      </c>
      <c r="B558" s="31"/>
      <c r="C558" s="31" t="s">
        <v>31</v>
      </c>
      <c r="D558" s="31" t="s">
        <v>54</v>
      </c>
      <c r="E558" s="31" t="s">
        <v>484</v>
      </c>
      <c r="F558" s="15">
        <v>200</v>
      </c>
      <c r="G558" s="27">
        <v>44</v>
      </c>
    </row>
    <row r="559" spans="1:7" ht="15">
      <c r="A559" s="23" t="s">
        <v>42</v>
      </c>
      <c r="B559" s="31"/>
      <c r="C559" s="31" t="s">
        <v>31</v>
      </c>
      <c r="D559" s="31" t="s">
        <v>54</v>
      </c>
      <c r="E559" s="31" t="s">
        <v>484</v>
      </c>
      <c r="F559" s="15">
        <v>300</v>
      </c>
      <c r="G559" s="27">
        <v>83982</v>
      </c>
    </row>
    <row r="560" spans="1:7" ht="30">
      <c r="A560" s="23" t="s">
        <v>485</v>
      </c>
      <c r="B560" s="31"/>
      <c r="C560" s="31" t="s">
        <v>31</v>
      </c>
      <c r="D560" s="31" t="s">
        <v>54</v>
      </c>
      <c r="E560" s="31" t="s">
        <v>486</v>
      </c>
      <c r="F560" s="15"/>
      <c r="G560" s="27">
        <f>G561</f>
        <v>683814.3999999999</v>
      </c>
    </row>
    <row r="561" spans="1:7" ht="75">
      <c r="A561" s="23" t="s">
        <v>286</v>
      </c>
      <c r="B561" s="31"/>
      <c r="C561" s="31" t="s">
        <v>31</v>
      </c>
      <c r="D561" s="31" t="s">
        <v>54</v>
      </c>
      <c r="E561" s="31" t="s">
        <v>487</v>
      </c>
      <c r="F561" s="15"/>
      <c r="G561" s="27">
        <f>G562+G565+G568+G571+G574+G577+G580+G583+G586+G589+G592+G595+G598+G601+G604+G607</f>
        <v>683814.3999999999</v>
      </c>
    </row>
    <row r="562" spans="1:7" ht="45">
      <c r="A562" s="23" t="s">
        <v>488</v>
      </c>
      <c r="B562" s="31"/>
      <c r="C562" s="31" t="s">
        <v>31</v>
      </c>
      <c r="D562" s="31" t="s">
        <v>54</v>
      </c>
      <c r="E562" s="31" t="s">
        <v>489</v>
      </c>
      <c r="F562" s="15"/>
      <c r="G562" s="27">
        <f>G563+G564</f>
        <v>190720.69999999998</v>
      </c>
    </row>
    <row r="563" spans="1:7" ht="30">
      <c r="A563" s="23" t="s">
        <v>52</v>
      </c>
      <c r="B563" s="31"/>
      <c r="C563" s="31" t="s">
        <v>31</v>
      </c>
      <c r="D563" s="31" t="s">
        <v>54</v>
      </c>
      <c r="E563" s="31" t="s">
        <v>489</v>
      </c>
      <c r="F563" s="15">
        <v>200</v>
      </c>
      <c r="G563" s="27">
        <v>3056.8</v>
      </c>
    </row>
    <row r="564" spans="1:7" ht="15">
      <c r="A564" s="23" t="s">
        <v>42</v>
      </c>
      <c r="B564" s="31"/>
      <c r="C564" s="31" t="s">
        <v>31</v>
      </c>
      <c r="D564" s="31" t="s">
        <v>54</v>
      </c>
      <c r="E564" s="31" t="s">
        <v>489</v>
      </c>
      <c r="F564" s="15">
        <v>300</v>
      </c>
      <c r="G564" s="27">
        <v>187663.9</v>
      </c>
    </row>
    <row r="565" spans="1:7" ht="45">
      <c r="A565" s="23" t="s">
        <v>490</v>
      </c>
      <c r="B565" s="31"/>
      <c r="C565" s="31" t="s">
        <v>31</v>
      </c>
      <c r="D565" s="31" t="s">
        <v>54</v>
      </c>
      <c r="E565" s="31" t="s">
        <v>491</v>
      </c>
      <c r="F565" s="31"/>
      <c r="G565" s="27">
        <f>G566+G567</f>
        <v>9555.1</v>
      </c>
    </row>
    <row r="566" spans="1:7" ht="30">
      <c r="A566" s="23" t="s">
        <v>52</v>
      </c>
      <c r="B566" s="31"/>
      <c r="C566" s="31" t="s">
        <v>31</v>
      </c>
      <c r="D566" s="31" t="s">
        <v>54</v>
      </c>
      <c r="E566" s="31" t="s">
        <v>491</v>
      </c>
      <c r="F566" s="31" t="s">
        <v>93</v>
      </c>
      <c r="G566" s="27">
        <v>142.7</v>
      </c>
    </row>
    <row r="567" spans="1:7" ht="15">
      <c r="A567" s="23" t="s">
        <v>42</v>
      </c>
      <c r="B567" s="31"/>
      <c r="C567" s="31" t="s">
        <v>31</v>
      </c>
      <c r="D567" s="31" t="s">
        <v>54</v>
      </c>
      <c r="E567" s="31" t="s">
        <v>491</v>
      </c>
      <c r="F567" s="31" t="s">
        <v>101</v>
      </c>
      <c r="G567" s="27">
        <v>9412.4</v>
      </c>
    </row>
    <row r="568" spans="1:7" ht="30">
      <c r="A568" s="23" t="s">
        <v>492</v>
      </c>
      <c r="B568" s="31"/>
      <c r="C568" s="31" t="s">
        <v>31</v>
      </c>
      <c r="D568" s="31" t="s">
        <v>54</v>
      </c>
      <c r="E568" s="31" t="s">
        <v>493</v>
      </c>
      <c r="F568" s="31"/>
      <c r="G568" s="27">
        <f>G569+G570</f>
        <v>111779.90000000001</v>
      </c>
    </row>
    <row r="569" spans="1:7" ht="30">
      <c r="A569" s="23" t="s">
        <v>52</v>
      </c>
      <c r="B569" s="31"/>
      <c r="C569" s="31" t="s">
        <v>31</v>
      </c>
      <c r="D569" s="31" t="s">
        <v>54</v>
      </c>
      <c r="E569" s="31" t="s">
        <v>493</v>
      </c>
      <c r="F569" s="31" t="s">
        <v>93</v>
      </c>
      <c r="G569" s="27">
        <v>1782.6</v>
      </c>
    </row>
    <row r="570" spans="1:7" ht="15">
      <c r="A570" s="23" t="s">
        <v>42</v>
      </c>
      <c r="B570" s="31"/>
      <c r="C570" s="31" t="s">
        <v>31</v>
      </c>
      <c r="D570" s="31" t="s">
        <v>54</v>
      </c>
      <c r="E570" s="31" t="s">
        <v>493</v>
      </c>
      <c r="F570" s="31" t="s">
        <v>101</v>
      </c>
      <c r="G570" s="27">
        <v>109997.3</v>
      </c>
    </row>
    <row r="571" spans="1:7" ht="60">
      <c r="A571" s="23" t="s">
        <v>494</v>
      </c>
      <c r="B571" s="31"/>
      <c r="C571" s="31" t="s">
        <v>31</v>
      </c>
      <c r="D571" s="31" t="s">
        <v>54</v>
      </c>
      <c r="E571" s="31" t="s">
        <v>495</v>
      </c>
      <c r="F571" s="31"/>
      <c r="G571" s="27">
        <f>G572+G573</f>
        <v>619.8</v>
      </c>
    </row>
    <row r="572" spans="1:7" ht="30">
      <c r="A572" s="23" t="s">
        <v>52</v>
      </c>
      <c r="B572" s="31"/>
      <c r="C572" s="31" t="s">
        <v>31</v>
      </c>
      <c r="D572" s="31" t="s">
        <v>54</v>
      </c>
      <c r="E572" s="31" t="s">
        <v>495</v>
      </c>
      <c r="F572" s="31" t="s">
        <v>93</v>
      </c>
      <c r="G572" s="27">
        <v>9.3</v>
      </c>
    </row>
    <row r="573" spans="1:7" ht="15">
      <c r="A573" s="23" t="s">
        <v>42</v>
      </c>
      <c r="B573" s="31"/>
      <c r="C573" s="31" t="s">
        <v>31</v>
      </c>
      <c r="D573" s="31" t="s">
        <v>54</v>
      </c>
      <c r="E573" s="31" t="s">
        <v>495</v>
      </c>
      <c r="F573" s="31" t="s">
        <v>101</v>
      </c>
      <c r="G573" s="27">
        <v>610.5</v>
      </c>
    </row>
    <row r="574" spans="1:7" ht="60">
      <c r="A574" s="23" t="s">
        <v>496</v>
      </c>
      <c r="B574" s="31"/>
      <c r="C574" s="31" t="s">
        <v>31</v>
      </c>
      <c r="D574" s="31" t="s">
        <v>54</v>
      </c>
      <c r="E574" s="31" t="s">
        <v>497</v>
      </c>
      <c r="F574" s="31"/>
      <c r="G574" s="27">
        <f>G575+G576</f>
        <v>51.8</v>
      </c>
    </row>
    <row r="575" spans="1:7" ht="30">
      <c r="A575" s="23" t="s">
        <v>52</v>
      </c>
      <c r="B575" s="31"/>
      <c r="C575" s="31" t="s">
        <v>31</v>
      </c>
      <c r="D575" s="31" t="s">
        <v>54</v>
      </c>
      <c r="E575" s="31" t="s">
        <v>497</v>
      </c>
      <c r="F575" s="31" t="s">
        <v>93</v>
      </c>
      <c r="G575" s="27">
        <v>0.8</v>
      </c>
    </row>
    <row r="576" spans="1:7" ht="15">
      <c r="A576" s="23" t="s">
        <v>42</v>
      </c>
      <c r="B576" s="31"/>
      <c r="C576" s="31" t="s">
        <v>31</v>
      </c>
      <c r="D576" s="31" t="s">
        <v>54</v>
      </c>
      <c r="E576" s="31" t="s">
        <v>497</v>
      </c>
      <c r="F576" s="31" t="s">
        <v>101</v>
      </c>
      <c r="G576" s="27">
        <v>51</v>
      </c>
    </row>
    <row r="577" spans="1:7" ht="60">
      <c r="A577" s="23" t="s">
        <v>498</v>
      </c>
      <c r="B577" s="31"/>
      <c r="C577" s="31" t="s">
        <v>31</v>
      </c>
      <c r="D577" s="31" t="s">
        <v>54</v>
      </c>
      <c r="E577" s="31" t="s">
        <v>499</v>
      </c>
      <c r="F577" s="31"/>
      <c r="G577" s="27">
        <f>G578+G579</f>
        <v>6297.900000000001</v>
      </c>
    </row>
    <row r="578" spans="1:7" ht="30">
      <c r="A578" s="23" t="s">
        <v>52</v>
      </c>
      <c r="B578" s="31"/>
      <c r="C578" s="31" t="s">
        <v>31</v>
      </c>
      <c r="D578" s="31" t="s">
        <v>54</v>
      </c>
      <c r="E578" s="31" t="s">
        <v>499</v>
      </c>
      <c r="F578" s="31" t="s">
        <v>93</v>
      </c>
      <c r="G578" s="27">
        <v>553.1</v>
      </c>
    </row>
    <row r="579" spans="1:7" ht="15">
      <c r="A579" s="23" t="s">
        <v>42</v>
      </c>
      <c r="B579" s="31"/>
      <c r="C579" s="31" t="s">
        <v>31</v>
      </c>
      <c r="D579" s="31" t="s">
        <v>54</v>
      </c>
      <c r="E579" s="31" t="s">
        <v>499</v>
      </c>
      <c r="F579" s="31" t="s">
        <v>101</v>
      </c>
      <c r="G579" s="27">
        <v>5744.8</v>
      </c>
    </row>
    <row r="580" spans="1:7" ht="30">
      <c r="A580" s="23" t="s">
        <v>500</v>
      </c>
      <c r="B580" s="31"/>
      <c r="C580" s="31" t="s">
        <v>31</v>
      </c>
      <c r="D580" s="31" t="s">
        <v>54</v>
      </c>
      <c r="E580" s="31" t="s">
        <v>501</v>
      </c>
      <c r="F580" s="31"/>
      <c r="G580" s="27">
        <f>G581+G582</f>
        <v>217630.69999999998</v>
      </c>
    </row>
    <row r="581" spans="1:7" ht="30">
      <c r="A581" s="23" t="s">
        <v>52</v>
      </c>
      <c r="B581" s="31"/>
      <c r="C581" s="31" t="s">
        <v>31</v>
      </c>
      <c r="D581" s="31" t="s">
        <v>54</v>
      </c>
      <c r="E581" s="31" t="s">
        <v>501</v>
      </c>
      <c r="F581" s="31" t="s">
        <v>93</v>
      </c>
      <c r="G581" s="27">
        <v>3221.8</v>
      </c>
    </row>
    <row r="582" spans="1:7" ht="15">
      <c r="A582" s="23" t="s">
        <v>42</v>
      </c>
      <c r="B582" s="31"/>
      <c r="C582" s="31" t="s">
        <v>31</v>
      </c>
      <c r="D582" s="31" t="s">
        <v>54</v>
      </c>
      <c r="E582" s="31" t="s">
        <v>501</v>
      </c>
      <c r="F582" s="31" t="s">
        <v>101</v>
      </c>
      <c r="G582" s="27">
        <v>214408.9</v>
      </c>
    </row>
    <row r="583" spans="1:7" ht="45">
      <c r="A583" s="23" t="s">
        <v>502</v>
      </c>
      <c r="B583" s="31"/>
      <c r="C583" s="31" t="s">
        <v>31</v>
      </c>
      <c r="D583" s="31" t="s">
        <v>54</v>
      </c>
      <c r="E583" s="31" t="s">
        <v>503</v>
      </c>
      <c r="F583" s="31"/>
      <c r="G583" s="27">
        <f>G584+G585</f>
        <v>1985.7</v>
      </c>
    </row>
    <row r="584" spans="1:7" ht="30">
      <c r="A584" s="23" t="s">
        <v>52</v>
      </c>
      <c r="B584" s="31"/>
      <c r="C584" s="31" t="s">
        <v>31</v>
      </c>
      <c r="D584" s="31" t="s">
        <v>54</v>
      </c>
      <c r="E584" s="31" t="s">
        <v>503</v>
      </c>
      <c r="F584" s="31" t="s">
        <v>93</v>
      </c>
      <c r="G584" s="27">
        <v>29.2</v>
      </c>
    </row>
    <row r="585" spans="1:7" ht="15">
      <c r="A585" s="23" t="s">
        <v>42</v>
      </c>
      <c r="B585" s="31"/>
      <c r="C585" s="31" t="s">
        <v>31</v>
      </c>
      <c r="D585" s="31" t="s">
        <v>54</v>
      </c>
      <c r="E585" s="31" t="s">
        <v>503</v>
      </c>
      <c r="F585" s="31" t="s">
        <v>101</v>
      </c>
      <c r="G585" s="27">
        <v>1956.5</v>
      </c>
    </row>
    <row r="586" spans="1:7" ht="45">
      <c r="A586" s="23" t="s">
        <v>504</v>
      </c>
      <c r="B586" s="31"/>
      <c r="C586" s="31" t="s">
        <v>31</v>
      </c>
      <c r="D586" s="31" t="s">
        <v>54</v>
      </c>
      <c r="E586" s="31" t="s">
        <v>505</v>
      </c>
      <c r="F586" s="31"/>
      <c r="G586" s="27">
        <f>G587+G588</f>
        <v>13325.699999999999</v>
      </c>
    </row>
    <row r="587" spans="1:7" ht="30">
      <c r="A587" s="23" t="s">
        <v>52</v>
      </c>
      <c r="B587" s="31"/>
      <c r="C587" s="31" t="s">
        <v>31</v>
      </c>
      <c r="D587" s="31" t="s">
        <v>54</v>
      </c>
      <c r="E587" s="31" t="s">
        <v>505</v>
      </c>
      <c r="F587" s="31" t="s">
        <v>93</v>
      </c>
      <c r="G587" s="27">
        <v>196.9</v>
      </c>
    </row>
    <row r="588" spans="1:7" ht="15">
      <c r="A588" s="23" t="s">
        <v>42</v>
      </c>
      <c r="B588" s="31"/>
      <c r="C588" s="31" t="s">
        <v>31</v>
      </c>
      <c r="D588" s="31" t="s">
        <v>54</v>
      </c>
      <c r="E588" s="31" t="s">
        <v>505</v>
      </c>
      <c r="F588" s="31" t="s">
        <v>101</v>
      </c>
      <c r="G588" s="27">
        <v>13128.8</v>
      </c>
    </row>
    <row r="589" spans="1:7" ht="30">
      <c r="A589" s="23" t="s">
        <v>506</v>
      </c>
      <c r="B589" s="31"/>
      <c r="C589" s="31" t="s">
        <v>31</v>
      </c>
      <c r="D589" s="31" t="s">
        <v>54</v>
      </c>
      <c r="E589" s="31" t="s">
        <v>507</v>
      </c>
      <c r="F589" s="31"/>
      <c r="G589" s="27">
        <f>G590+G591</f>
        <v>113334.7</v>
      </c>
    </row>
    <row r="590" spans="1:7" ht="30">
      <c r="A590" s="23" t="s">
        <v>52</v>
      </c>
      <c r="B590" s="31"/>
      <c r="C590" s="31" t="s">
        <v>31</v>
      </c>
      <c r="D590" s="31" t="s">
        <v>54</v>
      </c>
      <c r="E590" s="31" t="s">
        <v>507</v>
      </c>
      <c r="F590" s="31" t="s">
        <v>93</v>
      </c>
      <c r="G590" s="27">
        <v>1674.9</v>
      </c>
    </row>
    <row r="591" spans="1:7" ht="15">
      <c r="A591" s="23" t="s">
        <v>42</v>
      </c>
      <c r="B591" s="31"/>
      <c r="C591" s="31" t="s">
        <v>31</v>
      </c>
      <c r="D591" s="31" t="s">
        <v>54</v>
      </c>
      <c r="E591" s="31" t="s">
        <v>507</v>
      </c>
      <c r="F591" s="31" t="s">
        <v>101</v>
      </c>
      <c r="G591" s="27">
        <v>111659.8</v>
      </c>
    </row>
    <row r="592" spans="1:7" ht="90">
      <c r="A592" s="23" t="s">
        <v>508</v>
      </c>
      <c r="B592" s="31"/>
      <c r="C592" s="31" t="s">
        <v>31</v>
      </c>
      <c r="D592" s="31" t="s">
        <v>54</v>
      </c>
      <c r="E592" s="31" t="s">
        <v>509</v>
      </c>
      <c r="F592" s="31"/>
      <c r="G592" s="27">
        <f>G593+G594</f>
        <v>34.3</v>
      </c>
    </row>
    <row r="593" spans="1:7" ht="30">
      <c r="A593" s="23" t="s">
        <v>52</v>
      </c>
      <c r="B593" s="31"/>
      <c r="C593" s="31" t="s">
        <v>31</v>
      </c>
      <c r="D593" s="31" t="s">
        <v>54</v>
      </c>
      <c r="E593" s="31" t="s">
        <v>509</v>
      </c>
      <c r="F593" s="31" t="s">
        <v>93</v>
      </c>
      <c r="G593" s="27">
        <v>0.5</v>
      </c>
    </row>
    <row r="594" spans="1:7" ht="15">
      <c r="A594" s="23" t="s">
        <v>42</v>
      </c>
      <c r="B594" s="31"/>
      <c r="C594" s="31" t="s">
        <v>31</v>
      </c>
      <c r="D594" s="31" t="s">
        <v>54</v>
      </c>
      <c r="E594" s="31" t="s">
        <v>509</v>
      </c>
      <c r="F594" s="31" t="s">
        <v>101</v>
      </c>
      <c r="G594" s="27">
        <v>33.8</v>
      </c>
    </row>
    <row r="595" spans="1:7" ht="45">
      <c r="A595" s="23" t="s">
        <v>510</v>
      </c>
      <c r="B595" s="31"/>
      <c r="C595" s="31" t="s">
        <v>31</v>
      </c>
      <c r="D595" s="31" t="s">
        <v>54</v>
      </c>
      <c r="E595" s="31" t="s">
        <v>511</v>
      </c>
      <c r="F595" s="31"/>
      <c r="G595" s="27">
        <f>G596+G597</f>
        <v>3059.1</v>
      </c>
    </row>
    <row r="596" spans="1:7" ht="30">
      <c r="A596" s="23" t="s">
        <v>52</v>
      </c>
      <c r="B596" s="31"/>
      <c r="C596" s="31" t="s">
        <v>31</v>
      </c>
      <c r="D596" s="31" t="s">
        <v>54</v>
      </c>
      <c r="E596" s="31" t="s">
        <v>511</v>
      </c>
      <c r="F596" s="31" t="s">
        <v>93</v>
      </c>
      <c r="G596" s="27">
        <v>39.2</v>
      </c>
    </row>
    <row r="597" spans="1:7" ht="15">
      <c r="A597" s="23" t="s">
        <v>42</v>
      </c>
      <c r="B597" s="31"/>
      <c r="C597" s="31" t="s">
        <v>31</v>
      </c>
      <c r="D597" s="31" t="s">
        <v>54</v>
      </c>
      <c r="E597" s="31" t="s">
        <v>511</v>
      </c>
      <c r="F597" s="31" t="s">
        <v>101</v>
      </c>
      <c r="G597" s="27">
        <v>3019.9</v>
      </c>
    </row>
    <row r="598" spans="1:7" ht="60">
      <c r="A598" s="23" t="s">
        <v>512</v>
      </c>
      <c r="B598" s="31"/>
      <c r="C598" s="31" t="s">
        <v>31</v>
      </c>
      <c r="D598" s="31" t="s">
        <v>54</v>
      </c>
      <c r="E598" s="31" t="s">
        <v>513</v>
      </c>
      <c r="F598" s="31"/>
      <c r="G598" s="27">
        <f>G599+G600</f>
        <v>1983.4</v>
      </c>
    </row>
    <row r="599" spans="1:7" ht="30">
      <c r="A599" s="23" t="s">
        <v>52</v>
      </c>
      <c r="B599" s="31"/>
      <c r="C599" s="31" t="s">
        <v>31</v>
      </c>
      <c r="D599" s="31" t="s">
        <v>54</v>
      </c>
      <c r="E599" s="31" t="s">
        <v>513</v>
      </c>
      <c r="F599" s="31" t="s">
        <v>93</v>
      </c>
      <c r="G599" s="27">
        <v>34.5</v>
      </c>
    </row>
    <row r="600" spans="1:7" ht="15">
      <c r="A600" s="23" t="s">
        <v>42</v>
      </c>
      <c r="B600" s="31"/>
      <c r="C600" s="31" t="s">
        <v>31</v>
      </c>
      <c r="D600" s="31" t="s">
        <v>54</v>
      </c>
      <c r="E600" s="31" t="s">
        <v>513</v>
      </c>
      <c r="F600" s="31" t="s">
        <v>101</v>
      </c>
      <c r="G600" s="27">
        <v>1948.9</v>
      </c>
    </row>
    <row r="601" spans="1:7" ht="30">
      <c r="A601" s="23" t="s">
        <v>514</v>
      </c>
      <c r="B601" s="31"/>
      <c r="C601" s="31" t="s">
        <v>31</v>
      </c>
      <c r="D601" s="31" t="s">
        <v>54</v>
      </c>
      <c r="E601" s="31" t="s">
        <v>515</v>
      </c>
      <c r="F601" s="31"/>
      <c r="G601" s="27">
        <f>G602+G603</f>
        <v>69.3</v>
      </c>
    </row>
    <row r="602" spans="1:7" ht="30">
      <c r="A602" s="23" t="s">
        <v>52</v>
      </c>
      <c r="B602" s="31"/>
      <c r="C602" s="31" t="s">
        <v>31</v>
      </c>
      <c r="D602" s="31" t="s">
        <v>54</v>
      </c>
      <c r="E602" s="31" t="s">
        <v>515</v>
      </c>
      <c r="F602" s="31" t="s">
        <v>93</v>
      </c>
      <c r="G602" s="27">
        <v>1</v>
      </c>
    </row>
    <row r="603" spans="1:7" ht="15">
      <c r="A603" s="23" t="s">
        <v>42</v>
      </c>
      <c r="B603" s="31"/>
      <c r="C603" s="31" t="s">
        <v>31</v>
      </c>
      <c r="D603" s="31" t="s">
        <v>54</v>
      </c>
      <c r="E603" s="31" t="s">
        <v>515</v>
      </c>
      <c r="F603" s="31" t="s">
        <v>101</v>
      </c>
      <c r="G603" s="27">
        <v>68.3</v>
      </c>
    </row>
    <row r="604" spans="1:7" ht="75">
      <c r="A604" s="23" t="s">
        <v>895</v>
      </c>
      <c r="B604" s="31"/>
      <c r="C604" s="31" t="s">
        <v>31</v>
      </c>
      <c r="D604" s="31" t="s">
        <v>54</v>
      </c>
      <c r="E604" s="31" t="s">
        <v>517</v>
      </c>
      <c r="F604" s="31"/>
      <c r="G604" s="27">
        <f>G605+G606</f>
        <v>743.6999999999999</v>
      </c>
    </row>
    <row r="605" spans="1:7" ht="30">
      <c r="A605" s="23" t="s">
        <v>52</v>
      </c>
      <c r="B605" s="31"/>
      <c r="C605" s="31" t="s">
        <v>31</v>
      </c>
      <c r="D605" s="31" t="s">
        <v>54</v>
      </c>
      <c r="E605" s="31" t="s">
        <v>517</v>
      </c>
      <c r="F605" s="31" t="s">
        <v>93</v>
      </c>
      <c r="G605" s="27">
        <v>8.9</v>
      </c>
    </row>
    <row r="606" spans="1:7" ht="15">
      <c r="A606" s="23" t="s">
        <v>42</v>
      </c>
      <c r="B606" s="31"/>
      <c r="C606" s="31" t="s">
        <v>31</v>
      </c>
      <c r="D606" s="31" t="s">
        <v>54</v>
      </c>
      <c r="E606" s="31" t="s">
        <v>517</v>
      </c>
      <c r="F606" s="31" t="s">
        <v>101</v>
      </c>
      <c r="G606" s="27">
        <v>734.8</v>
      </c>
    </row>
    <row r="607" spans="1:7" ht="30">
      <c r="A607" s="23" t="s">
        <v>1054</v>
      </c>
      <c r="B607" s="31"/>
      <c r="C607" s="31" t="s">
        <v>31</v>
      </c>
      <c r="D607" s="31" t="s">
        <v>54</v>
      </c>
      <c r="E607" s="31" t="s">
        <v>613</v>
      </c>
      <c r="F607" s="31"/>
      <c r="G607" s="27">
        <f>SUM(G608:G609)</f>
        <v>12622.6</v>
      </c>
    </row>
    <row r="608" spans="1:7" ht="30" hidden="1">
      <c r="A608" s="23" t="s">
        <v>52</v>
      </c>
      <c r="B608" s="31"/>
      <c r="C608" s="31" t="s">
        <v>31</v>
      </c>
      <c r="D608" s="31" t="s">
        <v>54</v>
      </c>
      <c r="E608" s="31" t="s">
        <v>613</v>
      </c>
      <c r="F608" s="31" t="s">
        <v>93</v>
      </c>
      <c r="G608" s="27"/>
    </row>
    <row r="609" spans="1:7" ht="15">
      <c r="A609" s="23" t="s">
        <v>42</v>
      </c>
      <c r="B609" s="31"/>
      <c r="C609" s="31" t="s">
        <v>31</v>
      </c>
      <c r="D609" s="31" t="s">
        <v>54</v>
      </c>
      <c r="E609" s="31" t="s">
        <v>613</v>
      </c>
      <c r="F609" s="31" t="s">
        <v>101</v>
      </c>
      <c r="G609" s="27">
        <v>12622.6</v>
      </c>
    </row>
    <row r="610" spans="1:7" ht="30">
      <c r="A610" s="23" t="s">
        <v>880</v>
      </c>
      <c r="B610" s="31"/>
      <c r="C610" s="31" t="s">
        <v>31</v>
      </c>
      <c r="D610" s="31" t="s">
        <v>54</v>
      </c>
      <c r="E610" s="15" t="s">
        <v>16</v>
      </c>
      <c r="F610" s="15"/>
      <c r="G610" s="27">
        <f>G611+G624+G629</f>
        <v>5107</v>
      </c>
    </row>
    <row r="611" spans="1:7" ht="45">
      <c r="A611" s="23" t="s">
        <v>84</v>
      </c>
      <c r="B611" s="31"/>
      <c r="C611" s="31" t="s">
        <v>31</v>
      </c>
      <c r="D611" s="31" t="s">
        <v>54</v>
      </c>
      <c r="E611" s="15" t="s">
        <v>17</v>
      </c>
      <c r="F611" s="15"/>
      <c r="G611" s="27">
        <f>G612</f>
        <v>4856.5</v>
      </c>
    </row>
    <row r="612" spans="1:7" ht="15">
      <c r="A612" s="23" t="s">
        <v>35</v>
      </c>
      <c r="B612" s="31"/>
      <c r="C612" s="31" t="s">
        <v>31</v>
      </c>
      <c r="D612" s="31" t="s">
        <v>54</v>
      </c>
      <c r="E612" s="15" t="s">
        <v>36</v>
      </c>
      <c r="F612" s="15"/>
      <c r="G612" s="27">
        <f>SUM(G613+G620)</f>
        <v>4856.5</v>
      </c>
    </row>
    <row r="613" spans="1:7" ht="18.75" customHeight="1">
      <c r="A613" s="23" t="s">
        <v>55</v>
      </c>
      <c r="B613" s="31"/>
      <c r="C613" s="31" t="s">
        <v>31</v>
      </c>
      <c r="D613" s="31" t="s">
        <v>54</v>
      </c>
      <c r="E613" s="15" t="s">
        <v>56</v>
      </c>
      <c r="F613" s="15"/>
      <c r="G613" s="27">
        <f>G614+G616+G618</f>
        <v>3432.8</v>
      </c>
    </row>
    <row r="614" spans="1:7" ht="15">
      <c r="A614" s="23" t="s">
        <v>57</v>
      </c>
      <c r="B614" s="31"/>
      <c r="C614" s="31" t="s">
        <v>31</v>
      </c>
      <c r="D614" s="31" t="s">
        <v>54</v>
      </c>
      <c r="E614" s="15" t="s">
        <v>58</v>
      </c>
      <c r="F614" s="15"/>
      <c r="G614" s="27">
        <f>G615</f>
        <v>1200</v>
      </c>
    </row>
    <row r="615" spans="1:7" ht="15">
      <c r="A615" s="23" t="s">
        <v>42</v>
      </c>
      <c r="B615" s="31"/>
      <c r="C615" s="31" t="s">
        <v>31</v>
      </c>
      <c r="D615" s="31" t="s">
        <v>54</v>
      </c>
      <c r="E615" s="15" t="s">
        <v>58</v>
      </c>
      <c r="F615" s="15">
        <v>300</v>
      </c>
      <c r="G615" s="27">
        <v>1200</v>
      </c>
    </row>
    <row r="616" spans="1:7" ht="30">
      <c r="A616" s="23" t="s">
        <v>59</v>
      </c>
      <c r="B616" s="31"/>
      <c r="C616" s="31" t="s">
        <v>31</v>
      </c>
      <c r="D616" s="31" t="s">
        <v>54</v>
      </c>
      <c r="E616" s="15" t="s">
        <v>60</v>
      </c>
      <c r="F616" s="15"/>
      <c r="G616" s="27">
        <f>G617</f>
        <v>1587.8</v>
      </c>
    </row>
    <row r="617" spans="1:7" ht="15">
      <c r="A617" s="23" t="s">
        <v>42</v>
      </c>
      <c r="B617" s="31"/>
      <c r="C617" s="31" t="s">
        <v>31</v>
      </c>
      <c r="D617" s="31" t="s">
        <v>54</v>
      </c>
      <c r="E617" s="15" t="s">
        <v>60</v>
      </c>
      <c r="F617" s="15">
        <v>300</v>
      </c>
      <c r="G617" s="27">
        <v>1587.8</v>
      </c>
    </row>
    <row r="618" spans="1:7" ht="29.25" customHeight="1">
      <c r="A618" s="23" t="s">
        <v>680</v>
      </c>
      <c r="B618" s="16"/>
      <c r="C618" s="31" t="s">
        <v>31</v>
      </c>
      <c r="D618" s="31" t="s">
        <v>54</v>
      </c>
      <c r="E618" s="16" t="s">
        <v>681</v>
      </c>
      <c r="F618" s="16"/>
      <c r="G618" s="24">
        <f>SUM(G619)</f>
        <v>645</v>
      </c>
    </row>
    <row r="619" spans="1:7" ht="15" customHeight="1">
      <c r="A619" s="23" t="s">
        <v>42</v>
      </c>
      <c r="B619" s="16"/>
      <c r="C619" s="31" t="s">
        <v>31</v>
      </c>
      <c r="D619" s="31" t="s">
        <v>54</v>
      </c>
      <c r="E619" s="16" t="s">
        <v>681</v>
      </c>
      <c r="F619" s="16" t="s">
        <v>101</v>
      </c>
      <c r="G619" s="24">
        <v>645</v>
      </c>
    </row>
    <row r="620" spans="1:7" ht="30">
      <c r="A620" s="23" t="s">
        <v>61</v>
      </c>
      <c r="B620" s="31"/>
      <c r="C620" s="31" t="s">
        <v>31</v>
      </c>
      <c r="D620" s="31" t="s">
        <v>54</v>
      </c>
      <c r="E620" s="15" t="s">
        <v>62</v>
      </c>
      <c r="F620" s="15"/>
      <c r="G620" s="27">
        <f>G621</f>
        <v>1423.7</v>
      </c>
    </row>
    <row r="621" spans="1:7" ht="15">
      <c r="A621" s="23" t="s">
        <v>63</v>
      </c>
      <c r="B621" s="31"/>
      <c r="C621" s="31" t="s">
        <v>31</v>
      </c>
      <c r="D621" s="31" t="s">
        <v>54</v>
      </c>
      <c r="E621" s="15" t="s">
        <v>64</v>
      </c>
      <c r="F621" s="15"/>
      <c r="G621" s="27">
        <f>G622+G623</f>
        <v>1423.7</v>
      </c>
    </row>
    <row r="622" spans="1:7" ht="30">
      <c r="A622" s="23" t="s">
        <v>52</v>
      </c>
      <c r="B622" s="31"/>
      <c r="C622" s="31" t="s">
        <v>31</v>
      </c>
      <c r="D622" s="31" t="s">
        <v>54</v>
      </c>
      <c r="E622" s="15" t="s">
        <v>64</v>
      </c>
      <c r="F622" s="15">
        <v>200</v>
      </c>
      <c r="G622" s="27">
        <v>910.5</v>
      </c>
    </row>
    <row r="623" spans="1:7" ht="15">
      <c r="A623" s="23" t="s">
        <v>42</v>
      </c>
      <c r="B623" s="31"/>
      <c r="C623" s="31" t="s">
        <v>31</v>
      </c>
      <c r="D623" s="31" t="s">
        <v>54</v>
      </c>
      <c r="E623" s="15" t="s">
        <v>64</v>
      </c>
      <c r="F623" s="15">
        <v>300</v>
      </c>
      <c r="G623" s="27">
        <v>513.2</v>
      </c>
    </row>
    <row r="624" spans="1:7" ht="15" hidden="1">
      <c r="A624" s="23" t="s">
        <v>85</v>
      </c>
      <c r="B624" s="31"/>
      <c r="C624" s="31" t="s">
        <v>31</v>
      </c>
      <c r="D624" s="31" t="s">
        <v>54</v>
      </c>
      <c r="E624" s="15" t="s">
        <v>65</v>
      </c>
      <c r="F624" s="15"/>
      <c r="G624" s="27">
        <f>G625</f>
        <v>250.5</v>
      </c>
    </row>
    <row r="625" spans="1:7" ht="13.5" customHeight="1">
      <c r="A625" s="23" t="s">
        <v>35</v>
      </c>
      <c r="B625" s="31"/>
      <c r="C625" s="31" t="s">
        <v>31</v>
      </c>
      <c r="D625" s="31" t="s">
        <v>54</v>
      </c>
      <c r="E625" s="15" t="s">
        <v>66</v>
      </c>
      <c r="F625" s="15"/>
      <c r="G625" s="27">
        <f>G626</f>
        <v>250.5</v>
      </c>
    </row>
    <row r="626" spans="1:7" ht="15">
      <c r="A626" s="23" t="s">
        <v>37</v>
      </c>
      <c r="B626" s="31"/>
      <c r="C626" s="31" t="s">
        <v>31</v>
      </c>
      <c r="D626" s="31" t="s">
        <v>54</v>
      </c>
      <c r="E626" s="15" t="s">
        <v>67</v>
      </c>
      <c r="F626" s="15"/>
      <c r="G626" s="27">
        <f>G627+G628</f>
        <v>250.5</v>
      </c>
    </row>
    <row r="627" spans="1:7" ht="30">
      <c r="A627" s="23" t="s">
        <v>52</v>
      </c>
      <c r="B627" s="31"/>
      <c r="C627" s="31" t="s">
        <v>31</v>
      </c>
      <c r="D627" s="31" t="s">
        <v>54</v>
      </c>
      <c r="E627" s="15" t="s">
        <v>67</v>
      </c>
      <c r="F627" s="15">
        <v>200</v>
      </c>
      <c r="G627" s="27">
        <v>250.5</v>
      </c>
    </row>
    <row r="628" spans="1:7" ht="15" hidden="1">
      <c r="A628" s="23" t="s">
        <v>42</v>
      </c>
      <c r="B628" s="31"/>
      <c r="C628" s="31" t="s">
        <v>31</v>
      </c>
      <c r="D628" s="31" t="s">
        <v>54</v>
      </c>
      <c r="E628" s="15" t="s">
        <v>67</v>
      </c>
      <c r="F628" s="15">
        <v>300</v>
      </c>
      <c r="G628" s="27"/>
    </row>
    <row r="629" spans="1:7" ht="15" hidden="1">
      <c r="A629" s="23" t="s">
        <v>86</v>
      </c>
      <c r="B629" s="31"/>
      <c r="C629" s="31" t="s">
        <v>31</v>
      </c>
      <c r="D629" s="31" t="s">
        <v>54</v>
      </c>
      <c r="E629" s="15" t="s">
        <v>68</v>
      </c>
      <c r="F629" s="15"/>
      <c r="G629" s="27">
        <f>G633+G630</f>
        <v>0</v>
      </c>
    </row>
    <row r="630" spans="1:7" ht="15" hidden="1">
      <c r="A630" s="23" t="s">
        <v>35</v>
      </c>
      <c r="B630" s="31"/>
      <c r="C630" s="31" t="s">
        <v>31</v>
      </c>
      <c r="D630" s="31" t="s">
        <v>54</v>
      </c>
      <c r="E630" s="15" t="s">
        <v>591</v>
      </c>
      <c r="F630" s="15"/>
      <c r="G630" s="27">
        <f>G631</f>
        <v>0</v>
      </c>
    </row>
    <row r="631" spans="1:7" ht="15" hidden="1">
      <c r="A631" s="23" t="s">
        <v>37</v>
      </c>
      <c r="B631" s="31"/>
      <c r="C631" s="31" t="s">
        <v>31</v>
      </c>
      <c r="D631" s="31" t="s">
        <v>54</v>
      </c>
      <c r="E631" s="15" t="s">
        <v>592</v>
      </c>
      <c r="F631" s="15"/>
      <c r="G631" s="27">
        <f>SUM(G632)</f>
        <v>0</v>
      </c>
    </row>
    <row r="632" spans="1:7" ht="30" hidden="1">
      <c r="A632" s="23" t="s">
        <v>52</v>
      </c>
      <c r="B632" s="31"/>
      <c r="C632" s="31" t="s">
        <v>31</v>
      </c>
      <c r="D632" s="31" t="s">
        <v>54</v>
      </c>
      <c r="E632" s="15" t="s">
        <v>592</v>
      </c>
      <c r="F632" s="15">
        <v>200</v>
      </c>
      <c r="G632" s="27"/>
    </row>
    <row r="633" spans="1:7" ht="30" hidden="1">
      <c r="A633" s="23" t="s">
        <v>69</v>
      </c>
      <c r="B633" s="31"/>
      <c r="C633" s="31" t="s">
        <v>31</v>
      </c>
      <c r="D633" s="31" t="s">
        <v>54</v>
      </c>
      <c r="E633" s="15" t="s">
        <v>70</v>
      </c>
      <c r="F633" s="15"/>
      <c r="G633" s="27">
        <f>G634</f>
        <v>0</v>
      </c>
    </row>
    <row r="634" spans="1:7" ht="15" hidden="1">
      <c r="A634" s="23" t="s">
        <v>37</v>
      </c>
      <c r="B634" s="31"/>
      <c r="C634" s="31" t="s">
        <v>31</v>
      </c>
      <c r="D634" s="31" t="s">
        <v>54</v>
      </c>
      <c r="E634" s="15" t="s">
        <v>71</v>
      </c>
      <c r="F634" s="15"/>
      <c r="G634" s="27">
        <f>SUM(G635:G636)</f>
        <v>0</v>
      </c>
    </row>
    <row r="635" spans="1:7" ht="30" hidden="1">
      <c r="A635" s="23" t="s">
        <v>52</v>
      </c>
      <c r="B635" s="31"/>
      <c r="C635" s="31" t="s">
        <v>31</v>
      </c>
      <c r="D635" s="31" t="s">
        <v>54</v>
      </c>
      <c r="E635" s="15" t="s">
        <v>71</v>
      </c>
      <c r="F635" s="15">
        <v>200</v>
      </c>
      <c r="G635" s="27"/>
    </row>
    <row r="636" spans="1:7" ht="30" hidden="1">
      <c r="A636" s="23" t="s">
        <v>72</v>
      </c>
      <c r="B636" s="31"/>
      <c r="C636" s="31" t="s">
        <v>31</v>
      </c>
      <c r="D636" s="31" t="s">
        <v>54</v>
      </c>
      <c r="E636" s="15" t="s">
        <v>71</v>
      </c>
      <c r="F636" s="15">
        <v>600</v>
      </c>
      <c r="G636" s="27"/>
    </row>
    <row r="637" spans="1:7" ht="60">
      <c r="A637" s="23" t="s">
        <v>959</v>
      </c>
      <c r="B637" s="31"/>
      <c r="C637" s="31" t="s">
        <v>31</v>
      </c>
      <c r="D637" s="31" t="s">
        <v>54</v>
      </c>
      <c r="E637" s="15" t="s">
        <v>73</v>
      </c>
      <c r="F637" s="15"/>
      <c r="G637" s="27">
        <f>G638</f>
        <v>3490.1</v>
      </c>
    </row>
    <row r="638" spans="1:7" ht="15">
      <c r="A638" s="23" t="s">
        <v>35</v>
      </c>
      <c r="B638" s="31"/>
      <c r="C638" s="31" t="s">
        <v>31</v>
      </c>
      <c r="D638" s="31" t="s">
        <v>54</v>
      </c>
      <c r="E638" s="15" t="s">
        <v>74</v>
      </c>
      <c r="F638" s="15"/>
      <c r="G638" s="27">
        <f>SUM(G639)</f>
        <v>3490.1</v>
      </c>
    </row>
    <row r="639" spans="1:7" ht="30">
      <c r="A639" s="23" t="s">
        <v>75</v>
      </c>
      <c r="B639" s="31"/>
      <c r="C639" s="31" t="s">
        <v>31</v>
      </c>
      <c r="D639" s="31" t="s">
        <v>54</v>
      </c>
      <c r="E639" s="15" t="s">
        <v>76</v>
      </c>
      <c r="F639" s="15"/>
      <c r="G639" s="27">
        <f>G640</f>
        <v>3490.1</v>
      </c>
    </row>
    <row r="640" spans="1:7" ht="30">
      <c r="A640" s="23" t="s">
        <v>52</v>
      </c>
      <c r="B640" s="31"/>
      <c r="C640" s="31" t="s">
        <v>31</v>
      </c>
      <c r="D640" s="31" t="s">
        <v>54</v>
      </c>
      <c r="E640" s="15" t="s">
        <v>76</v>
      </c>
      <c r="F640" s="15">
        <v>200</v>
      </c>
      <c r="G640" s="27">
        <v>3490.1</v>
      </c>
    </row>
    <row r="641" spans="1:7" ht="45">
      <c r="A641" s="23" t="s">
        <v>905</v>
      </c>
      <c r="B641" s="31"/>
      <c r="C641" s="31" t="s">
        <v>31</v>
      </c>
      <c r="D641" s="31" t="s">
        <v>54</v>
      </c>
      <c r="E641" s="15" t="s">
        <v>614</v>
      </c>
      <c r="F641" s="15"/>
      <c r="G641" s="27">
        <f>SUM(G642)</f>
        <v>500</v>
      </c>
    </row>
    <row r="642" spans="1:7" ht="15">
      <c r="A642" s="23" t="s">
        <v>35</v>
      </c>
      <c r="B642" s="31"/>
      <c r="C642" s="31" t="s">
        <v>31</v>
      </c>
      <c r="D642" s="31" t="s">
        <v>54</v>
      </c>
      <c r="E642" s="15" t="s">
        <v>615</v>
      </c>
      <c r="F642" s="15"/>
      <c r="G642" s="27">
        <f>SUM(G643)</f>
        <v>500</v>
      </c>
    </row>
    <row r="643" spans="1:7" ht="15">
      <c r="A643" s="23" t="s">
        <v>55</v>
      </c>
      <c r="B643" s="31"/>
      <c r="C643" s="31" t="s">
        <v>31</v>
      </c>
      <c r="D643" s="31" t="s">
        <v>54</v>
      </c>
      <c r="E643" s="15" t="s">
        <v>616</v>
      </c>
      <c r="F643" s="15"/>
      <c r="G643" s="27">
        <f>SUM(G644)</f>
        <v>500</v>
      </c>
    </row>
    <row r="644" spans="1:7" ht="90">
      <c r="A644" s="23" t="s">
        <v>679</v>
      </c>
      <c r="B644" s="31"/>
      <c r="C644" s="31" t="s">
        <v>31</v>
      </c>
      <c r="D644" s="31" t="s">
        <v>54</v>
      </c>
      <c r="E644" s="15" t="s">
        <v>617</v>
      </c>
      <c r="F644" s="15"/>
      <c r="G644" s="27">
        <f>SUM(G645)</f>
        <v>500</v>
      </c>
    </row>
    <row r="645" spans="1:7" ht="15">
      <c r="A645" s="23" t="s">
        <v>42</v>
      </c>
      <c r="B645" s="31"/>
      <c r="C645" s="31" t="s">
        <v>31</v>
      </c>
      <c r="D645" s="31" t="s">
        <v>54</v>
      </c>
      <c r="E645" s="15" t="s">
        <v>617</v>
      </c>
      <c r="F645" s="15">
        <v>300</v>
      </c>
      <c r="G645" s="27">
        <v>500</v>
      </c>
    </row>
    <row r="646" spans="1:7" ht="45">
      <c r="A646" s="23" t="s">
        <v>896</v>
      </c>
      <c r="B646" s="66"/>
      <c r="C646" s="67" t="s">
        <v>31</v>
      </c>
      <c r="D646" s="67" t="s">
        <v>54</v>
      </c>
      <c r="E646" s="68" t="s">
        <v>897</v>
      </c>
      <c r="F646" s="68"/>
      <c r="G646" s="69">
        <f>G647</f>
        <v>875</v>
      </c>
    </row>
    <row r="647" spans="1:7" ht="30">
      <c r="A647" s="23" t="s">
        <v>69</v>
      </c>
      <c r="B647" s="66"/>
      <c r="C647" s="67" t="s">
        <v>31</v>
      </c>
      <c r="D647" s="67" t="s">
        <v>54</v>
      </c>
      <c r="E647" s="68" t="s">
        <v>898</v>
      </c>
      <c r="F647" s="68"/>
      <c r="G647" s="69">
        <f>G648</f>
        <v>875</v>
      </c>
    </row>
    <row r="648" spans="1:7" ht="15">
      <c r="A648" s="23" t="s">
        <v>37</v>
      </c>
      <c r="B648" s="66"/>
      <c r="C648" s="67" t="s">
        <v>31</v>
      </c>
      <c r="D648" s="67" t="s">
        <v>54</v>
      </c>
      <c r="E648" s="68" t="s">
        <v>899</v>
      </c>
      <c r="F648" s="68"/>
      <c r="G648" s="69">
        <f>G649</f>
        <v>875</v>
      </c>
    </row>
    <row r="649" spans="1:7" ht="30">
      <c r="A649" s="23" t="s">
        <v>72</v>
      </c>
      <c r="B649" s="66"/>
      <c r="C649" s="67" t="s">
        <v>31</v>
      </c>
      <c r="D649" s="67" t="s">
        <v>54</v>
      </c>
      <c r="E649" s="68" t="s">
        <v>899</v>
      </c>
      <c r="F649" s="68">
        <v>600</v>
      </c>
      <c r="G649" s="69">
        <v>875</v>
      </c>
    </row>
    <row r="650" spans="1:7" ht="15">
      <c r="A650" s="23" t="s">
        <v>191</v>
      </c>
      <c r="B650" s="31"/>
      <c r="C650" s="31" t="s">
        <v>31</v>
      </c>
      <c r="D650" s="31" t="s">
        <v>13</v>
      </c>
      <c r="E650" s="15"/>
      <c r="F650" s="15"/>
      <c r="G650" s="27">
        <f>G651+G677</f>
        <v>232001.3</v>
      </c>
    </row>
    <row r="651" spans="1:7" ht="36.75" customHeight="1">
      <c r="A651" s="23" t="s">
        <v>894</v>
      </c>
      <c r="B651" s="31"/>
      <c r="C651" s="31" t="s">
        <v>31</v>
      </c>
      <c r="D651" s="31" t="s">
        <v>13</v>
      </c>
      <c r="E651" s="31" t="s">
        <v>465</v>
      </c>
      <c r="F651" s="15"/>
      <c r="G651" s="27">
        <f>G652</f>
        <v>232001.3</v>
      </c>
    </row>
    <row r="652" spans="1:7" ht="15">
      <c r="A652" s="23" t="s">
        <v>482</v>
      </c>
      <c r="B652" s="31"/>
      <c r="C652" s="31" t="s">
        <v>31</v>
      </c>
      <c r="D652" s="31" t="s">
        <v>13</v>
      </c>
      <c r="E652" s="31" t="s">
        <v>466</v>
      </c>
      <c r="F652" s="15"/>
      <c r="G652" s="27">
        <f>G653</f>
        <v>232001.3</v>
      </c>
    </row>
    <row r="653" spans="1:7" ht="75">
      <c r="A653" s="23" t="s">
        <v>286</v>
      </c>
      <c r="B653" s="31"/>
      <c r="C653" s="31" t="s">
        <v>31</v>
      </c>
      <c r="D653" s="31" t="s">
        <v>13</v>
      </c>
      <c r="E653" s="31" t="s">
        <v>467</v>
      </c>
      <c r="F653" s="15"/>
      <c r="G653" s="27">
        <f>G654+G659+G662+G665+G668+G671+G674</f>
        <v>232001.3</v>
      </c>
    </row>
    <row r="654" spans="1:7" ht="45">
      <c r="A654" s="23" t="s">
        <v>518</v>
      </c>
      <c r="B654" s="31"/>
      <c r="C654" s="31" t="s">
        <v>31</v>
      </c>
      <c r="D654" s="31" t="s">
        <v>13</v>
      </c>
      <c r="E654" s="15" t="s">
        <v>519</v>
      </c>
      <c r="F654" s="15"/>
      <c r="G654" s="27">
        <f>G655+G656+G658+G657</f>
        <v>70781.4</v>
      </c>
    </row>
    <row r="655" spans="1:7" ht="60">
      <c r="A655" s="23" t="s">
        <v>51</v>
      </c>
      <c r="B655" s="31"/>
      <c r="C655" s="31" t="s">
        <v>31</v>
      </c>
      <c r="D655" s="31" t="s">
        <v>13</v>
      </c>
      <c r="E655" s="15" t="s">
        <v>519</v>
      </c>
      <c r="F655" s="15">
        <v>100</v>
      </c>
      <c r="G655" s="27">
        <v>51129.7</v>
      </c>
    </row>
    <row r="656" spans="1:7" ht="30">
      <c r="A656" s="23" t="s">
        <v>52</v>
      </c>
      <c r="B656" s="31"/>
      <c r="C656" s="31" t="s">
        <v>31</v>
      </c>
      <c r="D656" s="31" t="s">
        <v>13</v>
      </c>
      <c r="E656" s="15" t="s">
        <v>519</v>
      </c>
      <c r="F656" s="15">
        <v>200</v>
      </c>
      <c r="G656" s="27">
        <v>18577.7</v>
      </c>
    </row>
    <row r="657" spans="1:7" ht="15">
      <c r="A657" s="23" t="s">
        <v>42</v>
      </c>
      <c r="B657" s="31"/>
      <c r="C657" s="31" t="s">
        <v>31</v>
      </c>
      <c r="D657" s="31" t="s">
        <v>13</v>
      </c>
      <c r="E657" s="15" t="s">
        <v>519</v>
      </c>
      <c r="F657" s="15">
        <v>300</v>
      </c>
      <c r="G657" s="27">
        <v>244.3</v>
      </c>
    </row>
    <row r="658" spans="1:7" ht="13.5" customHeight="1">
      <c r="A658" s="23" t="s">
        <v>22</v>
      </c>
      <c r="B658" s="31"/>
      <c r="C658" s="31" t="s">
        <v>31</v>
      </c>
      <c r="D658" s="31" t="s">
        <v>13</v>
      </c>
      <c r="E658" s="15" t="s">
        <v>519</v>
      </c>
      <c r="F658" s="15">
        <v>800</v>
      </c>
      <c r="G658" s="27">
        <v>829.7</v>
      </c>
    </row>
    <row r="659" spans="1:7" ht="45" hidden="1">
      <c r="A659" s="23" t="s">
        <v>520</v>
      </c>
      <c r="B659" s="31"/>
      <c r="C659" s="31" t="s">
        <v>31</v>
      </c>
      <c r="D659" s="31" t="s">
        <v>13</v>
      </c>
      <c r="E659" s="15" t="s">
        <v>521</v>
      </c>
      <c r="F659" s="15"/>
      <c r="G659" s="27">
        <f>G660+G661</f>
        <v>0</v>
      </c>
    </row>
    <row r="660" spans="1:7" ht="30" hidden="1">
      <c r="A660" s="23" t="s">
        <v>52</v>
      </c>
      <c r="B660" s="31"/>
      <c r="C660" s="31" t="s">
        <v>31</v>
      </c>
      <c r="D660" s="31" t="s">
        <v>13</v>
      </c>
      <c r="E660" s="15" t="s">
        <v>521</v>
      </c>
      <c r="F660" s="15">
        <v>200</v>
      </c>
      <c r="G660" s="27"/>
    </row>
    <row r="661" spans="1:7" ht="15" hidden="1">
      <c r="A661" s="23" t="s">
        <v>42</v>
      </c>
      <c r="B661" s="31"/>
      <c r="C661" s="31" t="s">
        <v>31</v>
      </c>
      <c r="D661" s="31" t="s">
        <v>13</v>
      </c>
      <c r="E661" s="15" t="s">
        <v>521</v>
      </c>
      <c r="F661" s="15">
        <v>300</v>
      </c>
      <c r="G661" s="27"/>
    </row>
    <row r="662" spans="1:7" ht="30">
      <c r="A662" s="23" t="s">
        <v>522</v>
      </c>
      <c r="B662" s="31"/>
      <c r="C662" s="31" t="s">
        <v>31</v>
      </c>
      <c r="D662" s="31" t="s">
        <v>13</v>
      </c>
      <c r="E662" s="15" t="s">
        <v>523</v>
      </c>
      <c r="F662" s="15"/>
      <c r="G662" s="27">
        <f>G663+G664</f>
        <v>57984.7</v>
      </c>
    </row>
    <row r="663" spans="1:7" ht="30">
      <c r="A663" s="23" t="s">
        <v>52</v>
      </c>
      <c r="B663" s="31"/>
      <c r="C663" s="31" t="s">
        <v>31</v>
      </c>
      <c r="D663" s="31" t="s">
        <v>13</v>
      </c>
      <c r="E663" s="15" t="s">
        <v>523</v>
      </c>
      <c r="F663" s="15">
        <v>200</v>
      </c>
      <c r="G663" s="27">
        <v>862.5</v>
      </c>
    </row>
    <row r="664" spans="1:7" ht="15">
      <c r="A664" s="23" t="s">
        <v>42</v>
      </c>
      <c r="B664" s="31"/>
      <c r="C664" s="31" t="s">
        <v>31</v>
      </c>
      <c r="D664" s="31" t="s">
        <v>13</v>
      </c>
      <c r="E664" s="15" t="s">
        <v>523</v>
      </c>
      <c r="F664" s="15">
        <v>300</v>
      </c>
      <c r="G664" s="27">
        <v>57122.2</v>
      </c>
    </row>
    <row r="665" spans="1:7" ht="45">
      <c r="A665" s="23" t="s">
        <v>524</v>
      </c>
      <c r="B665" s="31"/>
      <c r="C665" s="31" t="s">
        <v>31</v>
      </c>
      <c r="D665" s="31" t="s">
        <v>13</v>
      </c>
      <c r="E665" s="15" t="s">
        <v>525</v>
      </c>
      <c r="F665" s="15"/>
      <c r="G665" s="27">
        <f>G666+G667</f>
        <v>5901.6</v>
      </c>
    </row>
    <row r="666" spans="1:7" ht="30">
      <c r="A666" s="23" t="s">
        <v>52</v>
      </c>
      <c r="B666" s="31"/>
      <c r="C666" s="31" t="s">
        <v>31</v>
      </c>
      <c r="D666" s="31" t="s">
        <v>13</v>
      </c>
      <c r="E666" s="15" t="s">
        <v>525</v>
      </c>
      <c r="F666" s="15">
        <v>200</v>
      </c>
      <c r="G666" s="27">
        <v>87.6</v>
      </c>
    </row>
    <row r="667" spans="1:7" ht="15">
      <c r="A667" s="23" t="s">
        <v>42</v>
      </c>
      <c r="B667" s="31"/>
      <c r="C667" s="31" t="s">
        <v>31</v>
      </c>
      <c r="D667" s="31" t="s">
        <v>13</v>
      </c>
      <c r="E667" s="15" t="s">
        <v>525</v>
      </c>
      <c r="F667" s="15">
        <v>300</v>
      </c>
      <c r="G667" s="27">
        <v>5814</v>
      </c>
    </row>
    <row r="668" spans="1:7" ht="90">
      <c r="A668" s="23" t="s">
        <v>526</v>
      </c>
      <c r="B668" s="31"/>
      <c r="C668" s="31" t="s">
        <v>31</v>
      </c>
      <c r="D668" s="31" t="s">
        <v>13</v>
      </c>
      <c r="E668" s="15" t="s">
        <v>527</v>
      </c>
      <c r="F668" s="15"/>
      <c r="G668" s="27">
        <f>G669+G670</f>
        <v>59446.600000000006</v>
      </c>
    </row>
    <row r="669" spans="1:7" ht="30">
      <c r="A669" s="23" t="s">
        <v>52</v>
      </c>
      <c r="B669" s="31"/>
      <c r="C669" s="31" t="s">
        <v>31</v>
      </c>
      <c r="D669" s="31" t="s">
        <v>13</v>
      </c>
      <c r="E669" s="15" t="s">
        <v>527</v>
      </c>
      <c r="F669" s="15">
        <v>200</v>
      </c>
      <c r="G669" s="27">
        <v>878.3</v>
      </c>
    </row>
    <row r="670" spans="1:7" ht="15">
      <c r="A670" s="23" t="s">
        <v>42</v>
      </c>
      <c r="B670" s="31"/>
      <c r="C670" s="31" t="s">
        <v>31</v>
      </c>
      <c r="D670" s="31" t="s">
        <v>13</v>
      </c>
      <c r="E670" s="15" t="s">
        <v>527</v>
      </c>
      <c r="F670" s="15">
        <v>300</v>
      </c>
      <c r="G670" s="27">
        <v>58568.3</v>
      </c>
    </row>
    <row r="671" spans="1:7" ht="60">
      <c r="A671" s="23" t="s">
        <v>528</v>
      </c>
      <c r="B671" s="31"/>
      <c r="C671" s="31" t="s">
        <v>31</v>
      </c>
      <c r="D671" s="31" t="s">
        <v>13</v>
      </c>
      <c r="E671" s="15" t="s">
        <v>529</v>
      </c>
      <c r="F671" s="15"/>
      <c r="G671" s="27">
        <f>G672+G673</f>
        <v>18059.899999999998</v>
      </c>
    </row>
    <row r="672" spans="1:7" ht="30">
      <c r="A672" s="23" t="s">
        <v>52</v>
      </c>
      <c r="B672" s="31"/>
      <c r="C672" s="31" t="s">
        <v>31</v>
      </c>
      <c r="D672" s="31" t="s">
        <v>13</v>
      </c>
      <c r="E672" s="15" t="s">
        <v>529</v>
      </c>
      <c r="F672" s="15">
        <v>200</v>
      </c>
      <c r="G672" s="27">
        <v>268.8</v>
      </c>
    </row>
    <row r="673" spans="1:7" ht="15">
      <c r="A673" s="23" t="s">
        <v>42</v>
      </c>
      <c r="B673" s="31"/>
      <c r="C673" s="31" t="s">
        <v>31</v>
      </c>
      <c r="D673" s="31" t="s">
        <v>13</v>
      </c>
      <c r="E673" s="15" t="s">
        <v>529</v>
      </c>
      <c r="F673" s="15">
        <v>300</v>
      </c>
      <c r="G673" s="27">
        <v>17791.1</v>
      </c>
    </row>
    <row r="674" spans="1:7" ht="45">
      <c r="A674" s="23" t="s">
        <v>900</v>
      </c>
      <c r="B674" s="66"/>
      <c r="C674" s="67" t="s">
        <v>31</v>
      </c>
      <c r="D674" s="67" t="s">
        <v>13</v>
      </c>
      <c r="E674" s="67" t="s">
        <v>901</v>
      </c>
      <c r="F674" s="68"/>
      <c r="G674" s="69">
        <f>G675+G676</f>
        <v>19827.100000000002</v>
      </c>
    </row>
    <row r="675" spans="1:7" ht="30">
      <c r="A675" s="23" t="s">
        <v>52</v>
      </c>
      <c r="B675" s="66"/>
      <c r="C675" s="67" t="s">
        <v>31</v>
      </c>
      <c r="D675" s="67" t="s">
        <v>13</v>
      </c>
      <c r="E675" s="67" t="s">
        <v>901</v>
      </c>
      <c r="F675" s="68">
        <v>200</v>
      </c>
      <c r="G675" s="69">
        <v>293.4</v>
      </c>
    </row>
    <row r="676" spans="1:7" ht="15">
      <c r="A676" s="23" t="s">
        <v>42</v>
      </c>
      <c r="B676" s="66"/>
      <c r="C676" s="67" t="s">
        <v>31</v>
      </c>
      <c r="D676" s="67" t="s">
        <v>13</v>
      </c>
      <c r="E676" s="67" t="s">
        <v>901</v>
      </c>
      <c r="F676" s="68">
        <v>300</v>
      </c>
      <c r="G676" s="69">
        <v>19533.7</v>
      </c>
    </row>
    <row r="677" spans="1:7" ht="30" hidden="1">
      <c r="A677" s="23" t="s">
        <v>880</v>
      </c>
      <c r="B677" s="31"/>
      <c r="C677" s="31" t="s">
        <v>31</v>
      </c>
      <c r="D677" s="31" t="s">
        <v>13</v>
      </c>
      <c r="E677" s="15" t="s">
        <v>16</v>
      </c>
      <c r="F677" s="15"/>
      <c r="G677" s="27">
        <f>SUM(G678)</f>
        <v>0</v>
      </c>
    </row>
    <row r="678" spans="1:7" ht="15" hidden="1">
      <c r="A678" s="64" t="s">
        <v>86</v>
      </c>
      <c r="B678" s="65"/>
      <c r="C678" s="31" t="s">
        <v>31</v>
      </c>
      <c r="D678" s="31" t="s">
        <v>13</v>
      </c>
      <c r="E678" s="15" t="s">
        <v>68</v>
      </c>
      <c r="F678" s="15"/>
      <c r="G678" s="27">
        <f>G679</f>
        <v>0</v>
      </c>
    </row>
    <row r="679" spans="1:7" ht="15" hidden="1">
      <c r="A679" s="64" t="s">
        <v>35</v>
      </c>
      <c r="B679" s="65"/>
      <c r="C679" s="31" t="s">
        <v>31</v>
      </c>
      <c r="D679" s="31" t="s">
        <v>13</v>
      </c>
      <c r="E679" s="15" t="s">
        <v>591</v>
      </c>
      <c r="F679" s="15"/>
      <c r="G679" s="27">
        <f>G680</f>
        <v>0</v>
      </c>
    </row>
    <row r="680" spans="1:7" ht="15" hidden="1">
      <c r="A680" s="64" t="s">
        <v>37</v>
      </c>
      <c r="B680" s="65"/>
      <c r="C680" s="31" t="s">
        <v>31</v>
      </c>
      <c r="D680" s="31" t="s">
        <v>13</v>
      </c>
      <c r="E680" s="15" t="s">
        <v>592</v>
      </c>
      <c r="F680" s="15"/>
      <c r="G680" s="27">
        <f>G681</f>
        <v>0</v>
      </c>
    </row>
    <row r="681" spans="1:7" ht="30" hidden="1">
      <c r="A681" s="64" t="s">
        <v>52</v>
      </c>
      <c r="B681" s="65"/>
      <c r="C681" s="31" t="s">
        <v>31</v>
      </c>
      <c r="D681" s="31" t="s">
        <v>13</v>
      </c>
      <c r="E681" s="15" t="s">
        <v>592</v>
      </c>
      <c r="F681" s="15">
        <v>200</v>
      </c>
      <c r="G681" s="27"/>
    </row>
    <row r="682" spans="1:7" ht="15">
      <c r="A682" s="23" t="s">
        <v>77</v>
      </c>
      <c r="B682" s="31"/>
      <c r="C682" s="31" t="s">
        <v>31</v>
      </c>
      <c r="D682" s="31" t="s">
        <v>78</v>
      </c>
      <c r="E682" s="15"/>
      <c r="F682" s="15"/>
      <c r="G682" s="27">
        <f>G699+G683</f>
        <v>35762.399999999994</v>
      </c>
    </row>
    <row r="683" spans="1:7" ht="30">
      <c r="A683" s="23" t="s">
        <v>894</v>
      </c>
      <c r="B683" s="31"/>
      <c r="C683" s="31" t="s">
        <v>31</v>
      </c>
      <c r="D683" s="31" t="s">
        <v>78</v>
      </c>
      <c r="E683" s="31" t="s">
        <v>465</v>
      </c>
      <c r="F683" s="15"/>
      <c r="G683" s="27">
        <f>G684+G689+G693</f>
        <v>28772.899999999998</v>
      </c>
    </row>
    <row r="684" spans="1:7" ht="15">
      <c r="A684" s="23" t="s">
        <v>482</v>
      </c>
      <c r="B684" s="31"/>
      <c r="C684" s="31" t="s">
        <v>31</v>
      </c>
      <c r="D684" s="31" t="s">
        <v>78</v>
      </c>
      <c r="E684" s="31" t="s">
        <v>466</v>
      </c>
      <c r="F684" s="15"/>
      <c r="G684" s="27">
        <f>G685</f>
        <v>5874.4</v>
      </c>
    </row>
    <row r="685" spans="1:7" ht="75">
      <c r="A685" s="23" t="s">
        <v>286</v>
      </c>
      <c r="B685" s="31"/>
      <c r="C685" s="31" t="s">
        <v>31</v>
      </c>
      <c r="D685" s="31" t="s">
        <v>78</v>
      </c>
      <c r="E685" s="31" t="s">
        <v>467</v>
      </c>
      <c r="F685" s="15"/>
      <c r="G685" s="27">
        <f>G686</f>
        <v>5874.4</v>
      </c>
    </row>
    <row r="686" spans="1:7" ht="30">
      <c r="A686" s="23" t="s">
        <v>530</v>
      </c>
      <c r="B686" s="31"/>
      <c r="C686" s="31" t="s">
        <v>31</v>
      </c>
      <c r="D686" s="31" t="s">
        <v>78</v>
      </c>
      <c r="E686" s="15" t="s">
        <v>531</v>
      </c>
      <c r="F686" s="15"/>
      <c r="G686" s="27">
        <f>G687+G688</f>
        <v>5874.4</v>
      </c>
    </row>
    <row r="687" spans="1:7" ht="60">
      <c r="A687" s="23" t="s">
        <v>51</v>
      </c>
      <c r="B687" s="31"/>
      <c r="C687" s="31" t="s">
        <v>31</v>
      </c>
      <c r="D687" s="31" t="s">
        <v>78</v>
      </c>
      <c r="E687" s="15" t="s">
        <v>531</v>
      </c>
      <c r="F687" s="15">
        <v>100</v>
      </c>
      <c r="G687" s="27">
        <v>5295</v>
      </c>
    </row>
    <row r="688" spans="1:7" ht="30">
      <c r="A688" s="23" t="s">
        <v>52</v>
      </c>
      <c r="B688" s="31"/>
      <c r="C688" s="31" t="s">
        <v>31</v>
      </c>
      <c r="D688" s="31" t="s">
        <v>78</v>
      </c>
      <c r="E688" s="15" t="s">
        <v>531</v>
      </c>
      <c r="F688" s="15">
        <v>200</v>
      </c>
      <c r="G688" s="27">
        <v>579.4</v>
      </c>
    </row>
    <row r="689" spans="1:7" ht="30">
      <c r="A689" s="23" t="s">
        <v>485</v>
      </c>
      <c r="B689" s="31"/>
      <c r="C689" s="31" t="s">
        <v>31</v>
      </c>
      <c r="D689" s="31" t="s">
        <v>78</v>
      </c>
      <c r="E689" s="15" t="s">
        <v>486</v>
      </c>
      <c r="F689" s="15"/>
      <c r="G689" s="27">
        <f>G690</f>
        <v>4489.4</v>
      </c>
    </row>
    <row r="690" spans="1:7" ht="45">
      <c r="A690" s="23" t="s">
        <v>532</v>
      </c>
      <c r="B690" s="31"/>
      <c r="C690" s="31" t="s">
        <v>31</v>
      </c>
      <c r="D690" s="31" t="s">
        <v>78</v>
      </c>
      <c r="E690" s="15" t="s">
        <v>533</v>
      </c>
      <c r="F690" s="15"/>
      <c r="G690" s="27">
        <f>G691+G692</f>
        <v>4489.4</v>
      </c>
    </row>
    <row r="691" spans="1:7" ht="60">
      <c r="A691" s="23" t="s">
        <v>51</v>
      </c>
      <c r="B691" s="31"/>
      <c r="C691" s="31" t="s">
        <v>31</v>
      </c>
      <c r="D691" s="31" t="s">
        <v>78</v>
      </c>
      <c r="E691" s="15" t="s">
        <v>533</v>
      </c>
      <c r="F691" s="15">
        <v>100</v>
      </c>
      <c r="G691" s="27">
        <v>3854.6</v>
      </c>
    </row>
    <row r="692" spans="1:7" ht="30">
      <c r="A692" s="23" t="s">
        <v>52</v>
      </c>
      <c r="B692" s="31"/>
      <c r="C692" s="31" t="s">
        <v>31</v>
      </c>
      <c r="D692" s="31" t="s">
        <v>78</v>
      </c>
      <c r="E692" s="15" t="s">
        <v>533</v>
      </c>
      <c r="F692" s="15">
        <v>200</v>
      </c>
      <c r="G692" s="27">
        <v>634.8</v>
      </c>
    </row>
    <row r="693" spans="1:7" ht="30">
      <c r="A693" s="23" t="s">
        <v>477</v>
      </c>
      <c r="B693" s="31"/>
      <c r="C693" s="31" t="s">
        <v>31</v>
      </c>
      <c r="D693" s="31" t="s">
        <v>78</v>
      </c>
      <c r="E693" s="31" t="s">
        <v>478</v>
      </c>
      <c r="F693" s="15"/>
      <c r="G693" s="27">
        <f>G694</f>
        <v>18409.1</v>
      </c>
    </row>
    <row r="694" spans="1:7" ht="45">
      <c r="A694" s="23" t="s">
        <v>534</v>
      </c>
      <c r="B694" s="31"/>
      <c r="C694" s="31" t="s">
        <v>31</v>
      </c>
      <c r="D694" s="31" t="s">
        <v>78</v>
      </c>
      <c r="E694" s="15" t="s">
        <v>535</v>
      </c>
      <c r="F694" s="15"/>
      <c r="G694" s="27">
        <f>G695</f>
        <v>18409.1</v>
      </c>
    </row>
    <row r="695" spans="1:7" ht="30">
      <c r="A695" s="23" t="s">
        <v>536</v>
      </c>
      <c r="B695" s="31"/>
      <c r="C695" s="31" t="s">
        <v>31</v>
      </c>
      <c r="D695" s="31" t="s">
        <v>78</v>
      </c>
      <c r="E695" s="15" t="s">
        <v>537</v>
      </c>
      <c r="F695" s="15"/>
      <c r="G695" s="27">
        <f>G696+G697+G698</f>
        <v>18409.1</v>
      </c>
    </row>
    <row r="696" spans="1:7" ht="60">
      <c r="A696" s="23" t="s">
        <v>51</v>
      </c>
      <c r="B696" s="31"/>
      <c r="C696" s="31" t="s">
        <v>31</v>
      </c>
      <c r="D696" s="31" t="s">
        <v>78</v>
      </c>
      <c r="E696" s="15" t="s">
        <v>537</v>
      </c>
      <c r="F696" s="15">
        <v>100</v>
      </c>
      <c r="G696" s="27">
        <v>18409.1</v>
      </c>
    </row>
    <row r="697" spans="1:7" ht="30" hidden="1">
      <c r="A697" s="23" t="s">
        <v>52</v>
      </c>
      <c r="B697" s="31"/>
      <c r="C697" s="31" t="s">
        <v>31</v>
      </c>
      <c r="D697" s="31" t="s">
        <v>78</v>
      </c>
      <c r="E697" s="15" t="s">
        <v>537</v>
      </c>
      <c r="F697" s="15">
        <v>200</v>
      </c>
      <c r="G697" s="27"/>
    </row>
    <row r="698" spans="1:7" ht="15" hidden="1">
      <c r="A698" s="23" t="s">
        <v>22</v>
      </c>
      <c r="B698" s="31"/>
      <c r="C698" s="31" t="s">
        <v>31</v>
      </c>
      <c r="D698" s="31" t="s">
        <v>78</v>
      </c>
      <c r="E698" s="15" t="s">
        <v>537</v>
      </c>
      <c r="F698" s="15">
        <v>800</v>
      </c>
      <c r="G698" s="27"/>
    </row>
    <row r="699" spans="1:7" ht="30">
      <c r="A699" s="23" t="s">
        <v>880</v>
      </c>
      <c r="B699" s="31"/>
      <c r="C699" s="31" t="s">
        <v>31</v>
      </c>
      <c r="D699" s="31" t="s">
        <v>78</v>
      </c>
      <c r="E699" s="15" t="s">
        <v>16</v>
      </c>
      <c r="F699" s="15"/>
      <c r="G699" s="27">
        <f>G700</f>
        <v>6989.5</v>
      </c>
    </row>
    <row r="700" spans="1:7" ht="45">
      <c r="A700" s="23" t="s">
        <v>999</v>
      </c>
      <c r="B700" s="31"/>
      <c r="C700" s="31" t="s">
        <v>31</v>
      </c>
      <c r="D700" s="31" t="s">
        <v>78</v>
      </c>
      <c r="E700" s="15" t="s">
        <v>79</v>
      </c>
      <c r="F700" s="15"/>
      <c r="G700" s="27">
        <f>G701</f>
        <v>6989.5</v>
      </c>
    </row>
    <row r="701" spans="1:7" s="22" customFormat="1" ht="45">
      <c r="A701" s="23" t="s">
        <v>80</v>
      </c>
      <c r="B701" s="31"/>
      <c r="C701" s="31" t="s">
        <v>31</v>
      </c>
      <c r="D701" s="31" t="s">
        <v>78</v>
      </c>
      <c r="E701" s="15" t="s">
        <v>81</v>
      </c>
      <c r="F701" s="15"/>
      <c r="G701" s="27">
        <f>G702+G705+G707+G709</f>
        <v>6989.5</v>
      </c>
    </row>
    <row r="702" spans="1:7" ht="15">
      <c r="A702" s="23" t="s">
        <v>82</v>
      </c>
      <c r="B702" s="31"/>
      <c r="C702" s="31" t="s">
        <v>31</v>
      </c>
      <c r="D702" s="31" t="s">
        <v>78</v>
      </c>
      <c r="E702" s="15" t="s">
        <v>83</v>
      </c>
      <c r="F702" s="15"/>
      <c r="G702" s="27">
        <f>G703+G704</f>
        <v>4253.5</v>
      </c>
    </row>
    <row r="703" spans="1:7" ht="60">
      <c r="A703" s="23" t="s">
        <v>51</v>
      </c>
      <c r="B703" s="31"/>
      <c r="C703" s="31" t="s">
        <v>31</v>
      </c>
      <c r="D703" s="31" t="s">
        <v>78</v>
      </c>
      <c r="E703" s="15" t="s">
        <v>83</v>
      </c>
      <c r="F703" s="15">
        <v>100</v>
      </c>
      <c r="G703" s="27">
        <v>4246.5</v>
      </c>
    </row>
    <row r="704" spans="1:7" ht="30">
      <c r="A704" s="23" t="s">
        <v>52</v>
      </c>
      <c r="B704" s="31"/>
      <c r="C704" s="31" t="s">
        <v>31</v>
      </c>
      <c r="D704" s="31" t="s">
        <v>78</v>
      </c>
      <c r="E704" s="15" t="s">
        <v>83</v>
      </c>
      <c r="F704" s="15">
        <v>200</v>
      </c>
      <c r="G704" s="27">
        <v>7</v>
      </c>
    </row>
    <row r="705" spans="1:7" ht="15">
      <c r="A705" s="23" t="s">
        <v>97</v>
      </c>
      <c r="B705" s="66"/>
      <c r="C705" s="67" t="s">
        <v>31</v>
      </c>
      <c r="D705" s="67" t="s">
        <v>78</v>
      </c>
      <c r="E705" s="68" t="s">
        <v>902</v>
      </c>
      <c r="F705" s="68"/>
      <c r="G705" s="69">
        <f>G706</f>
        <v>452.5</v>
      </c>
    </row>
    <row r="706" spans="1:7" ht="30">
      <c r="A706" s="23" t="s">
        <v>52</v>
      </c>
      <c r="B706" s="66"/>
      <c r="C706" s="67" t="s">
        <v>31</v>
      </c>
      <c r="D706" s="67" t="s">
        <v>78</v>
      </c>
      <c r="E706" s="68" t="s">
        <v>902</v>
      </c>
      <c r="F706" s="68">
        <v>200</v>
      </c>
      <c r="G706" s="69">
        <v>452.5</v>
      </c>
    </row>
    <row r="707" spans="1:7" ht="30">
      <c r="A707" s="23" t="s">
        <v>99</v>
      </c>
      <c r="B707" s="66"/>
      <c r="C707" s="67" t="s">
        <v>31</v>
      </c>
      <c r="D707" s="67" t="s">
        <v>78</v>
      </c>
      <c r="E707" s="68" t="s">
        <v>903</v>
      </c>
      <c r="F707" s="68"/>
      <c r="G707" s="69">
        <f>G708</f>
        <v>1389.7</v>
      </c>
    </row>
    <row r="708" spans="1:7" ht="30">
      <c r="A708" s="23" t="s">
        <v>52</v>
      </c>
      <c r="B708" s="66"/>
      <c r="C708" s="67" t="s">
        <v>31</v>
      </c>
      <c r="D708" s="67" t="s">
        <v>78</v>
      </c>
      <c r="E708" s="68" t="s">
        <v>903</v>
      </c>
      <c r="F708" s="68">
        <v>200</v>
      </c>
      <c r="G708" s="69">
        <v>1389.7</v>
      </c>
    </row>
    <row r="709" spans="1:7" ht="30">
      <c r="A709" s="23" t="s">
        <v>100</v>
      </c>
      <c r="B709" s="66"/>
      <c r="C709" s="67" t="s">
        <v>31</v>
      </c>
      <c r="D709" s="67" t="s">
        <v>78</v>
      </c>
      <c r="E709" s="68" t="s">
        <v>904</v>
      </c>
      <c r="F709" s="68"/>
      <c r="G709" s="69">
        <f>G710+G711</f>
        <v>893.8</v>
      </c>
    </row>
    <row r="710" spans="1:7" ht="30">
      <c r="A710" s="23" t="s">
        <v>52</v>
      </c>
      <c r="B710" s="66"/>
      <c r="C710" s="67" t="s">
        <v>31</v>
      </c>
      <c r="D710" s="67" t="s">
        <v>78</v>
      </c>
      <c r="E710" s="68" t="s">
        <v>904</v>
      </c>
      <c r="F710" s="68">
        <v>200</v>
      </c>
      <c r="G710" s="69">
        <v>838.3</v>
      </c>
    </row>
    <row r="711" spans="1:7" ht="15">
      <c r="A711" s="23" t="s">
        <v>22</v>
      </c>
      <c r="B711" s="66"/>
      <c r="C711" s="67" t="s">
        <v>31</v>
      </c>
      <c r="D711" s="67" t="s">
        <v>78</v>
      </c>
      <c r="E711" s="68" t="s">
        <v>904</v>
      </c>
      <c r="F711" s="68">
        <v>800</v>
      </c>
      <c r="G711" s="69">
        <v>55.5</v>
      </c>
    </row>
    <row r="712" spans="1:7" ht="28.5">
      <c r="A712" s="276" t="s">
        <v>1023</v>
      </c>
      <c r="B712" s="19" t="s">
        <v>289</v>
      </c>
      <c r="C712" s="20"/>
      <c r="D712" s="20"/>
      <c r="E712" s="20"/>
      <c r="F712" s="20"/>
      <c r="G712" s="21">
        <f>G727+G713+G720</f>
        <v>152795.50000000003</v>
      </c>
    </row>
    <row r="713" spans="1:7" ht="15" hidden="1">
      <c r="A713" s="23" t="s">
        <v>115</v>
      </c>
      <c r="B713" s="16"/>
      <c r="C713" s="16" t="s">
        <v>116</v>
      </c>
      <c r="D713" s="16"/>
      <c r="E713" s="16"/>
      <c r="F713" s="16"/>
      <c r="G713" s="24">
        <f aca="true" t="shared" si="0" ref="G713:G718">SUM(G714)</f>
        <v>0</v>
      </c>
    </row>
    <row r="714" spans="1:7" ht="15" hidden="1">
      <c r="A714" s="23" t="s">
        <v>430</v>
      </c>
      <c r="B714" s="16"/>
      <c r="C714" s="16" t="s">
        <v>116</v>
      </c>
      <c r="D714" s="16" t="s">
        <v>116</v>
      </c>
      <c r="E714" s="15"/>
      <c r="F714" s="15"/>
      <c r="G714" s="24">
        <f t="shared" si="0"/>
        <v>0</v>
      </c>
    </row>
    <row r="715" spans="1:7" ht="30" hidden="1">
      <c r="A715" s="23" t="s">
        <v>1000</v>
      </c>
      <c r="B715" s="31"/>
      <c r="C715" s="31" t="s">
        <v>116</v>
      </c>
      <c r="D715" s="31" t="s">
        <v>116</v>
      </c>
      <c r="E715" s="15" t="s">
        <v>395</v>
      </c>
      <c r="F715" s="15"/>
      <c r="G715" s="24">
        <f t="shared" si="0"/>
        <v>0</v>
      </c>
    </row>
    <row r="716" spans="1:7" ht="30" hidden="1">
      <c r="A716" s="23" t="s">
        <v>1001</v>
      </c>
      <c r="B716" s="16"/>
      <c r="C716" s="16" t="s">
        <v>116</v>
      </c>
      <c r="D716" s="16" t="s">
        <v>116</v>
      </c>
      <c r="E716" s="16" t="s">
        <v>440</v>
      </c>
      <c r="F716" s="16"/>
      <c r="G716" s="24">
        <f t="shared" si="0"/>
        <v>0</v>
      </c>
    </row>
    <row r="717" spans="1:7" ht="15" hidden="1">
      <c r="A717" s="23" t="s">
        <v>35</v>
      </c>
      <c r="B717" s="16"/>
      <c r="C717" s="16" t="s">
        <v>116</v>
      </c>
      <c r="D717" s="16" t="s">
        <v>116</v>
      </c>
      <c r="E717" s="16" t="s">
        <v>441</v>
      </c>
      <c r="F717" s="16"/>
      <c r="G717" s="24">
        <f t="shared" si="0"/>
        <v>0</v>
      </c>
    </row>
    <row r="718" spans="1:7" ht="30.75" customHeight="1" hidden="1">
      <c r="A718" s="23" t="s">
        <v>442</v>
      </c>
      <c r="B718" s="15"/>
      <c r="C718" s="16" t="s">
        <v>116</v>
      </c>
      <c r="D718" s="16" t="s">
        <v>116</v>
      </c>
      <c r="E718" s="16" t="s">
        <v>443</v>
      </c>
      <c r="F718" s="16"/>
      <c r="G718" s="24">
        <f t="shared" si="0"/>
        <v>0</v>
      </c>
    </row>
    <row r="719" spans="1:7" ht="30" hidden="1">
      <c r="A719" s="23" t="s">
        <v>257</v>
      </c>
      <c r="B719" s="16"/>
      <c r="C719" s="16" t="s">
        <v>116</v>
      </c>
      <c r="D719" s="16" t="s">
        <v>116</v>
      </c>
      <c r="E719" s="16" t="s">
        <v>443</v>
      </c>
      <c r="F719" s="17">
        <v>600</v>
      </c>
      <c r="G719" s="24"/>
    </row>
    <row r="720" spans="1:7" ht="15" hidden="1">
      <c r="A720" s="23" t="s">
        <v>30</v>
      </c>
      <c r="B720" s="31"/>
      <c r="C720" s="31" t="s">
        <v>31</v>
      </c>
      <c r="D720" s="31" t="s">
        <v>32</v>
      </c>
      <c r="E720" s="15"/>
      <c r="F720" s="15"/>
      <c r="G720" s="27">
        <f aca="true" t="shared" si="1" ref="G720:G725">SUM(G721)</f>
        <v>0</v>
      </c>
    </row>
    <row r="721" spans="1:7" ht="15" hidden="1">
      <c r="A721" s="70" t="s">
        <v>77</v>
      </c>
      <c r="B721" s="71"/>
      <c r="C721" s="47" t="s">
        <v>31</v>
      </c>
      <c r="D721" s="47" t="s">
        <v>78</v>
      </c>
      <c r="E721" s="47"/>
      <c r="F721" s="72"/>
      <c r="G721" s="73">
        <f t="shared" si="1"/>
        <v>0</v>
      </c>
    </row>
    <row r="722" spans="1:7" ht="30" hidden="1">
      <c r="A722" s="23" t="s">
        <v>713</v>
      </c>
      <c r="B722" s="71"/>
      <c r="C722" s="47" t="s">
        <v>31</v>
      </c>
      <c r="D722" s="47" t="s">
        <v>78</v>
      </c>
      <c r="E722" s="47" t="s">
        <v>16</v>
      </c>
      <c r="F722" s="72"/>
      <c r="G722" s="73">
        <f t="shared" si="1"/>
        <v>0</v>
      </c>
    </row>
    <row r="723" spans="1:7" ht="15" hidden="1">
      <c r="A723" s="23" t="s">
        <v>86</v>
      </c>
      <c r="B723" s="71"/>
      <c r="C723" s="47" t="s">
        <v>31</v>
      </c>
      <c r="D723" s="47" t="s">
        <v>78</v>
      </c>
      <c r="E723" s="47" t="s">
        <v>68</v>
      </c>
      <c r="F723" s="72"/>
      <c r="G723" s="73">
        <f t="shared" si="1"/>
        <v>0</v>
      </c>
    </row>
    <row r="724" spans="1:7" ht="15" hidden="1">
      <c r="A724" s="23" t="s">
        <v>35</v>
      </c>
      <c r="B724" s="71"/>
      <c r="C724" s="47" t="s">
        <v>31</v>
      </c>
      <c r="D724" s="47" t="s">
        <v>78</v>
      </c>
      <c r="E724" s="47" t="s">
        <v>591</v>
      </c>
      <c r="F724" s="72"/>
      <c r="G724" s="73">
        <f t="shared" si="1"/>
        <v>0</v>
      </c>
    </row>
    <row r="725" spans="1:7" ht="15" hidden="1">
      <c r="A725" s="23" t="s">
        <v>37</v>
      </c>
      <c r="B725" s="71"/>
      <c r="C725" s="47" t="s">
        <v>31</v>
      </c>
      <c r="D725" s="47" t="s">
        <v>78</v>
      </c>
      <c r="E725" s="47" t="s">
        <v>592</v>
      </c>
      <c r="F725" s="72"/>
      <c r="G725" s="73">
        <f t="shared" si="1"/>
        <v>0</v>
      </c>
    </row>
    <row r="726" spans="1:7" ht="30" hidden="1">
      <c r="A726" s="37" t="s">
        <v>124</v>
      </c>
      <c r="B726" s="71"/>
      <c r="C726" s="47" t="s">
        <v>31</v>
      </c>
      <c r="D726" s="47" t="s">
        <v>78</v>
      </c>
      <c r="E726" s="47" t="s">
        <v>592</v>
      </c>
      <c r="F726" s="72">
        <v>600</v>
      </c>
      <c r="G726" s="73"/>
    </row>
    <row r="727" spans="1:7" ht="15">
      <c r="A727" s="23" t="s">
        <v>290</v>
      </c>
      <c r="B727" s="16"/>
      <c r="C727" s="16" t="s">
        <v>175</v>
      </c>
      <c r="D727" s="16"/>
      <c r="E727" s="16"/>
      <c r="F727" s="16"/>
      <c r="G727" s="24">
        <f>G728+G787+G801</f>
        <v>152795.50000000003</v>
      </c>
    </row>
    <row r="728" spans="1:7" ht="15">
      <c r="A728" s="23" t="s">
        <v>291</v>
      </c>
      <c r="B728" s="16"/>
      <c r="C728" s="16" t="s">
        <v>175</v>
      </c>
      <c r="D728" s="16" t="s">
        <v>34</v>
      </c>
      <c r="E728" s="16"/>
      <c r="F728" s="16"/>
      <c r="G728" s="24">
        <f>+G729</f>
        <v>131165.80000000002</v>
      </c>
    </row>
    <row r="729" spans="1:7" ht="30">
      <c r="A729" s="23" t="s">
        <v>892</v>
      </c>
      <c r="B729" s="16"/>
      <c r="C729" s="16" t="s">
        <v>175</v>
      </c>
      <c r="D729" s="16" t="s">
        <v>34</v>
      </c>
      <c r="E729" s="16" t="s">
        <v>293</v>
      </c>
      <c r="F729" s="16"/>
      <c r="G729" s="24">
        <f>G730+G743+G762+G773</f>
        <v>131165.80000000002</v>
      </c>
    </row>
    <row r="730" spans="1:7" ht="30">
      <c r="A730" s="23" t="s">
        <v>381</v>
      </c>
      <c r="B730" s="66"/>
      <c r="C730" s="16" t="s">
        <v>175</v>
      </c>
      <c r="D730" s="16" t="s">
        <v>34</v>
      </c>
      <c r="E730" s="15" t="s">
        <v>294</v>
      </c>
      <c r="F730" s="15"/>
      <c r="G730" s="27">
        <f>G731</f>
        <v>9122.4</v>
      </c>
    </row>
    <row r="731" spans="1:7" ht="45">
      <c r="A731" s="23" t="s">
        <v>80</v>
      </c>
      <c r="B731" s="66"/>
      <c r="C731" s="16" t="s">
        <v>175</v>
      </c>
      <c r="D731" s="16" t="s">
        <v>34</v>
      </c>
      <c r="E731" s="15" t="s">
        <v>906</v>
      </c>
      <c r="F731" s="15"/>
      <c r="G731" s="27">
        <f>G732+G735+G738+G740</f>
        <v>9122.4</v>
      </c>
    </row>
    <row r="732" spans="1:7" ht="15">
      <c r="A732" s="23" t="s">
        <v>82</v>
      </c>
      <c r="B732" s="66"/>
      <c r="C732" s="16" t="s">
        <v>175</v>
      </c>
      <c r="D732" s="16" t="s">
        <v>34</v>
      </c>
      <c r="E732" s="15" t="s">
        <v>907</v>
      </c>
      <c r="F732" s="15"/>
      <c r="G732" s="27">
        <f>G733+G734</f>
        <v>7733.099999999999</v>
      </c>
    </row>
    <row r="733" spans="1:7" ht="60">
      <c r="A733" s="23" t="s">
        <v>51</v>
      </c>
      <c r="B733" s="66"/>
      <c r="C733" s="16" t="s">
        <v>175</v>
      </c>
      <c r="D733" s="16" t="s">
        <v>34</v>
      </c>
      <c r="E733" s="15" t="s">
        <v>907</v>
      </c>
      <c r="F733" s="15">
        <v>100</v>
      </c>
      <c r="G733" s="27">
        <v>7732.9</v>
      </c>
    </row>
    <row r="734" spans="1:7" ht="30">
      <c r="A734" s="23" t="s">
        <v>52</v>
      </c>
      <c r="B734" s="66"/>
      <c r="C734" s="16" t="s">
        <v>175</v>
      </c>
      <c r="D734" s="16" t="s">
        <v>34</v>
      </c>
      <c r="E734" s="68" t="s">
        <v>907</v>
      </c>
      <c r="F734" s="68">
        <v>200</v>
      </c>
      <c r="G734" s="69">
        <v>0.2</v>
      </c>
    </row>
    <row r="735" spans="1:7" ht="15">
      <c r="A735" s="23" t="s">
        <v>97</v>
      </c>
      <c r="B735" s="66"/>
      <c r="C735" s="16" t="s">
        <v>175</v>
      </c>
      <c r="D735" s="16" t="s">
        <v>34</v>
      </c>
      <c r="E735" s="68" t="s">
        <v>908</v>
      </c>
      <c r="F735" s="68"/>
      <c r="G735" s="69">
        <f>G736+G737</f>
        <v>150.6</v>
      </c>
    </row>
    <row r="736" spans="1:7" ht="30">
      <c r="A736" s="23" t="s">
        <v>52</v>
      </c>
      <c r="B736" s="66"/>
      <c r="C736" s="16" t="s">
        <v>175</v>
      </c>
      <c r="D736" s="16" t="s">
        <v>34</v>
      </c>
      <c r="E736" s="15" t="s">
        <v>908</v>
      </c>
      <c r="F736" s="15">
        <v>200</v>
      </c>
      <c r="G736" s="27">
        <v>149.6</v>
      </c>
    </row>
    <row r="737" spans="1:7" ht="15">
      <c r="A737" s="23" t="s">
        <v>22</v>
      </c>
      <c r="B737" s="66"/>
      <c r="C737" s="16" t="s">
        <v>175</v>
      </c>
      <c r="D737" s="16" t="s">
        <v>34</v>
      </c>
      <c r="E737" s="15" t="s">
        <v>908</v>
      </c>
      <c r="F737" s="15">
        <v>800</v>
      </c>
      <c r="G737" s="27">
        <f>1</f>
        <v>1</v>
      </c>
    </row>
    <row r="738" spans="1:7" ht="30">
      <c r="A738" s="23" t="s">
        <v>99</v>
      </c>
      <c r="B738" s="66"/>
      <c r="C738" s="16" t="s">
        <v>175</v>
      </c>
      <c r="D738" s="16" t="s">
        <v>34</v>
      </c>
      <c r="E738" s="15" t="s">
        <v>909</v>
      </c>
      <c r="F738" s="15"/>
      <c r="G738" s="27">
        <f>G739</f>
        <v>434.1</v>
      </c>
    </row>
    <row r="739" spans="1:7" ht="30">
      <c r="A739" s="23" t="s">
        <v>52</v>
      </c>
      <c r="B739" s="66"/>
      <c r="C739" s="16" t="s">
        <v>175</v>
      </c>
      <c r="D739" s="16" t="s">
        <v>34</v>
      </c>
      <c r="E739" s="15" t="s">
        <v>909</v>
      </c>
      <c r="F739" s="15">
        <v>200</v>
      </c>
      <c r="G739" s="27">
        <v>434.1</v>
      </c>
    </row>
    <row r="740" spans="1:7" ht="30">
      <c r="A740" s="23" t="s">
        <v>100</v>
      </c>
      <c r="B740" s="66"/>
      <c r="C740" s="16" t="s">
        <v>175</v>
      </c>
      <c r="D740" s="16" t="s">
        <v>34</v>
      </c>
      <c r="E740" s="15" t="s">
        <v>910</v>
      </c>
      <c r="F740" s="15"/>
      <c r="G740" s="27">
        <f>G741+G742</f>
        <v>804.6</v>
      </c>
    </row>
    <row r="741" spans="1:7" ht="30">
      <c r="A741" s="23" t="s">
        <v>52</v>
      </c>
      <c r="B741" s="66"/>
      <c r="C741" s="16" t="s">
        <v>175</v>
      </c>
      <c r="D741" s="16" t="s">
        <v>34</v>
      </c>
      <c r="E741" s="15" t="s">
        <v>910</v>
      </c>
      <c r="F741" s="15">
        <v>200</v>
      </c>
      <c r="G741" s="27">
        <v>695.5</v>
      </c>
    </row>
    <row r="742" spans="1:7" ht="15">
      <c r="A742" s="23" t="s">
        <v>22</v>
      </c>
      <c r="B742" s="66"/>
      <c r="C742" s="16" t="s">
        <v>175</v>
      </c>
      <c r="D742" s="16" t="s">
        <v>34</v>
      </c>
      <c r="E742" s="15" t="s">
        <v>910</v>
      </c>
      <c r="F742" s="15">
        <v>800</v>
      </c>
      <c r="G742" s="27">
        <f>105.1+4</f>
        <v>109.1</v>
      </c>
    </row>
    <row r="743" spans="1:7" ht="30">
      <c r="A743" s="23" t="s">
        <v>306</v>
      </c>
      <c r="B743" s="16"/>
      <c r="C743" s="16" t="s">
        <v>175</v>
      </c>
      <c r="D743" s="16" t="s">
        <v>34</v>
      </c>
      <c r="E743" s="16" t="s">
        <v>296</v>
      </c>
      <c r="F743" s="16"/>
      <c r="G743" s="24">
        <f>G744</f>
        <v>10440.5</v>
      </c>
    </row>
    <row r="744" spans="1:7" ht="15">
      <c r="A744" s="23" t="s">
        <v>35</v>
      </c>
      <c r="B744" s="16"/>
      <c r="C744" s="16" t="s">
        <v>175</v>
      </c>
      <c r="D744" s="16" t="s">
        <v>34</v>
      </c>
      <c r="E744" s="16" t="s">
        <v>382</v>
      </c>
      <c r="F744" s="16"/>
      <c r="G744" s="24">
        <f>G745+G752+G756+G758+G760+G754</f>
        <v>10440.5</v>
      </c>
    </row>
    <row r="745" spans="1:7" ht="15">
      <c r="A745" s="23" t="s">
        <v>295</v>
      </c>
      <c r="B745" s="16"/>
      <c r="C745" s="16" t="s">
        <v>175</v>
      </c>
      <c r="D745" s="16" t="s">
        <v>34</v>
      </c>
      <c r="E745" s="16" t="s">
        <v>383</v>
      </c>
      <c r="F745" s="16"/>
      <c r="G745" s="24">
        <f>+G746+G747+G748+G749+G750</f>
        <v>7407.4</v>
      </c>
    </row>
    <row r="746" spans="1:7" ht="30">
      <c r="A746" s="23" t="s">
        <v>911</v>
      </c>
      <c r="B746" s="16"/>
      <c r="C746" s="16" t="s">
        <v>175</v>
      </c>
      <c r="D746" s="16" t="s">
        <v>34</v>
      </c>
      <c r="E746" s="16" t="s">
        <v>383</v>
      </c>
      <c r="F746" s="16" t="s">
        <v>91</v>
      </c>
      <c r="G746" s="24">
        <v>2360</v>
      </c>
    </row>
    <row r="747" spans="1:7" ht="30">
      <c r="A747" s="23" t="s">
        <v>52</v>
      </c>
      <c r="B747" s="16"/>
      <c r="C747" s="16" t="s">
        <v>175</v>
      </c>
      <c r="D747" s="16" t="s">
        <v>34</v>
      </c>
      <c r="E747" s="16" t="s">
        <v>383</v>
      </c>
      <c r="F747" s="16" t="s">
        <v>93</v>
      </c>
      <c r="G747" s="24">
        <f>4847.4-1100</f>
        <v>3747.3999999999996</v>
      </c>
    </row>
    <row r="748" spans="1:7" ht="15" hidden="1">
      <c r="A748" s="23" t="s">
        <v>42</v>
      </c>
      <c r="B748" s="16"/>
      <c r="C748" s="16" t="s">
        <v>175</v>
      </c>
      <c r="D748" s="16" t="s">
        <v>34</v>
      </c>
      <c r="E748" s="16" t="s">
        <v>383</v>
      </c>
      <c r="F748" s="16" t="s">
        <v>101</v>
      </c>
      <c r="G748" s="24">
        <v>0</v>
      </c>
    </row>
    <row r="749" spans="1:7" ht="30">
      <c r="A749" s="23" t="s">
        <v>257</v>
      </c>
      <c r="B749" s="16"/>
      <c r="C749" s="16" t="s">
        <v>175</v>
      </c>
      <c r="D749" s="16" t="s">
        <v>34</v>
      </c>
      <c r="E749" s="16" t="s">
        <v>383</v>
      </c>
      <c r="F749" s="16" t="s">
        <v>125</v>
      </c>
      <c r="G749" s="24">
        <v>300</v>
      </c>
    </row>
    <row r="750" spans="1:7" ht="30">
      <c r="A750" s="23" t="s">
        <v>785</v>
      </c>
      <c r="B750" s="16"/>
      <c r="C750" s="16" t="s">
        <v>175</v>
      </c>
      <c r="D750" s="16" t="s">
        <v>34</v>
      </c>
      <c r="E750" s="16" t="s">
        <v>912</v>
      </c>
      <c r="F750" s="16"/>
      <c r="G750" s="24">
        <f>G751</f>
        <v>1000</v>
      </c>
    </row>
    <row r="751" spans="1:7" ht="30">
      <c r="A751" s="23" t="s">
        <v>257</v>
      </c>
      <c r="B751" s="16"/>
      <c r="C751" s="16" t="s">
        <v>175</v>
      </c>
      <c r="D751" s="16" t="s">
        <v>34</v>
      </c>
      <c r="E751" s="16" t="s">
        <v>912</v>
      </c>
      <c r="F751" s="16" t="s">
        <v>125</v>
      </c>
      <c r="G751" s="24">
        <v>1000</v>
      </c>
    </row>
    <row r="752" spans="1:7" ht="75">
      <c r="A752" s="23" t="s">
        <v>1002</v>
      </c>
      <c r="B752" s="16"/>
      <c r="C752" s="16" t="s">
        <v>175</v>
      </c>
      <c r="D752" s="16" t="s">
        <v>34</v>
      </c>
      <c r="E752" s="16" t="s">
        <v>913</v>
      </c>
      <c r="F752" s="16"/>
      <c r="G752" s="24">
        <f>G753</f>
        <v>1348.1</v>
      </c>
    </row>
    <row r="753" spans="1:7" ht="30">
      <c r="A753" s="23" t="s">
        <v>257</v>
      </c>
      <c r="B753" s="16"/>
      <c r="C753" s="16" t="s">
        <v>175</v>
      </c>
      <c r="D753" s="16" t="s">
        <v>34</v>
      </c>
      <c r="E753" s="16" t="s">
        <v>913</v>
      </c>
      <c r="F753" s="16" t="s">
        <v>125</v>
      </c>
      <c r="G753" s="24">
        <v>1348.1</v>
      </c>
    </row>
    <row r="754" spans="1:7" ht="75">
      <c r="A754" s="23" t="s">
        <v>1003</v>
      </c>
      <c r="B754" s="16"/>
      <c r="C754" s="16" t="s">
        <v>175</v>
      </c>
      <c r="D754" s="16" t="s">
        <v>34</v>
      </c>
      <c r="E754" s="16" t="s">
        <v>914</v>
      </c>
      <c r="F754" s="16"/>
      <c r="G754" s="24">
        <f>G755</f>
        <v>1100</v>
      </c>
    </row>
    <row r="755" spans="1:7" ht="30">
      <c r="A755" s="23" t="s">
        <v>52</v>
      </c>
      <c r="B755" s="16"/>
      <c r="C755" s="16" t="s">
        <v>175</v>
      </c>
      <c r="D755" s="16" t="s">
        <v>34</v>
      </c>
      <c r="E755" s="16" t="s">
        <v>914</v>
      </c>
      <c r="F755" s="16" t="s">
        <v>93</v>
      </c>
      <c r="G755" s="24">
        <v>1100</v>
      </c>
    </row>
    <row r="756" spans="1:7" ht="75">
      <c r="A756" s="23" t="s">
        <v>1004</v>
      </c>
      <c r="B756" s="16"/>
      <c r="C756" s="16" t="s">
        <v>175</v>
      </c>
      <c r="D756" s="16" t="s">
        <v>34</v>
      </c>
      <c r="E756" s="16" t="s">
        <v>915</v>
      </c>
      <c r="F756" s="16"/>
      <c r="G756" s="24">
        <f>G757</f>
        <v>165</v>
      </c>
    </row>
    <row r="757" spans="1:7" ht="30">
      <c r="A757" s="23" t="s">
        <v>257</v>
      </c>
      <c r="B757" s="16"/>
      <c r="C757" s="16" t="s">
        <v>175</v>
      </c>
      <c r="D757" s="16" t="s">
        <v>34</v>
      </c>
      <c r="E757" s="16" t="s">
        <v>915</v>
      </c>
      <c r="F757" s="16" t="s">
        <v>125</v>
      </c>
      <c r="G757" s="24">
        <v>165</v>
      </c>
    </row>
    <row r="758" spans="1:7" ht="60">
      <c r="A758" s="23" t="s">
        <v>1005</v>
      </c>
      <c r="B758" s="16"/>
      <c r="C758" s="16" t="s">
        <v>175</v>
      </c>
      <c r="D758" s="16" t="s">
        <v>34</v>
      </c>
      <c r="E758" s="16" t="s">
        <v>782</v>
      </c>
      <c r="F758" s="16"/>
      <c r="G758" s="24">
        <f>G759</f>
        <v>420</v>
      </c>
    </row>
    <row r="759" spans="1:7" ht="30">
      <c r="A759" s="23" t="s">
        <v>257</v>
      </c>
      <c r="B759" s="16"/>
      <c r="C759" s="16" t="s">
        <v>175</v>
      </c>
      <c r="D759" s="16" t="s">
        <v>34</v>
      </c>
      <c r="E759" s="16" t="s">
        <v>782</v>
      </c>
      <c r="F759" s="16" t="s">
        <v>125</v>
      </c>
      <c r="G759" s="24">
        <v>420</v>
      </c>
    </row>
    <row r="760" spans="1:7" ht="60">
      <c r="A760" s="23" t="s">
        <v>1055</v>
      </c>
      <c r="B760" s="16"/>
      <c r="C760" s="16" t="s">
        <v>175</v>
      </c>
      <c r="D760" s="16" t="s">
        <v>34</v>
      </c>
      <c r="E760" s="16" t="s">
        <v>916</v>
      </c>
      <c r="F760" s="16"/>
      <c r="G760" s="24">
        <f>G761</f>
        <v>0</v>
      </c>
    </row>
    <row r="761" spans="1:7" ht="30">
      <c r="A761" s="23" t="s">
        <v>257</v>
      </c>
      <c r="B761" s="16"/>
      <c r="C761" s="16" t="s">
        <v>175</v>
      </c>
      <c r="D761" s="16" t="s">
        <v>34</v>
      </c>
      <c r="E761" s="16" t="s">
        <v>916</v>
      </c>
      <c r="F761" s="16" t="s">
        <v>125</v>
      </c>
      <c r="G761" s="24"/>
    </row>
    <row r="762" spans="1:7" ht="60">
      <c r="A762" s="23" t="s">
        <v>304</v>
      </c>
      <c r="B762" s="16"/>
      <c r="C762" s="16" t="s">
        <v>175</v>
      </c>
      <c r="D762" s="16" t="s">
        <v>34</v>
      </c>
      <c r="E762" s="17" t="s">
        <v>298</v>
      </c>
      <c r="F762" s="16"/>
      <c r="G762" s="24">
        <f>G763+G766</f>
        <v>107692.90000000001</v>
      </c>
    </row>
    <row r="763" spans="1:7" ht="30">
      <c r="A763" s="23" t="s">
        <v>297</v>
      </c>
      <c r="B763" s="16"/>
      <c r="C763" s="16" t="s">
        <v>175</v>
      </c>
      <c r="D763" s="16" t="s">
        <v>34</v>
      </c>
      <c r="E763" s="17" t="s">
        <v>385</v>
      </c>
      <c r="F763" s="16"/>
      <c r="G763" s="24">
        <f>G764</f>
        <v>105095.6</v>
      </c>
    </row>
    <row r="764" spans="1:7" ht="15">
      <c r="A764" s="23" t="s">
        <v>295</v>
      </c>
      <c r="B764" s="16"/>
      <c r="C764" s="16" t="s">
        <v>175</v>
      </c>
      <c r="D764" s="16" t="s">
        <v>34</v>
      </c>
      <c r="E764" s="17" t="s">
        <v>386</v>
      </c>
      <c r="F764" s="16"/>
      <c r="G764" s="24">
        <f>G765</f>
        <v>105095.6</v>
      </c>
    </row>
    <row r="765" spans="1:7" ht="30">
      <c r="A765" s="23" t="s">
        <v>72</v>
      </c>
      <c r="B765" s="16"/>
      <c r="C765" s="16" t="s">
        <v>175</v>
      </c>
      <c r="D765" s="16" t="s">
        <v>34</v>
      </c>
      <c r="E765" s="17" t="s">
        <v>386</v>
      </c>
      <c r="F765" s="16" t="s">
        <v>125</v>
      </c>
      <c r="G765" s="24">
        <v>105095.6</v>
      </c>
    </row>
    <row r="766" spans="1:7" ht="15">
      <c r="A766" s="23" t="s">
        <v>154</v>
      </c>
      <c r="B766" s="16"/>
      <c r="C766" s="16" t="s">
        <v>175</v>
      </c>
      <c r="D766" s="16" t="s">
        <v>34</v>
      </c>
      <c r="E766" s="17" t="s">
        <v>682</v>
      </c>
      <c r="F766" s="16"/>
      <c r="G766" s="24">
        <f>G770+G767</f>
        <v>2597.3</v>
      </c>
    </row>
    <row r="767" spans="1:7" ht="30">
      <c r="A767" s="23" t="s">
        <v>300</v>
      </c>
      <c r="B767" s="16"/>
      <c r="C767" s="16" t="s">
        <v>175</v>
      </c>
      <c r="D767" s="16" t="s">
        <v>34</v>
      </c>
      <c r="E767" s="17" t="s">
        <v>683</v>
      </c>
      <c r="F767" s="16"/>
      <c r="G767" s="24">
        <f>G768</f>
        <v>919.8</v>
      </c>
    </row>
    <row r="768" spans="1:7" ht="15">
      <c r="A768" s="23" t="s">
        <v>295</v>
      </c>
      <c r="B768" s="16"/>
      <c r="C768" s="16" t="s">
        <v>175</v>
      </c>
      <c r="D768" s="16" t="s">
        <v>34</v>
      </c>
      <c r="E768" s="17" t="s">
        <v>684</v>
      </c>
      <c r="F768" s="16"/>
      <c r="G768" s="24">
        <f>G769</f>
        <v>919.8</v>
      </c>
    </row>
    <row r="769" spans="1:7" ht="30">
      <c r="A769" s="23" t="s">
        <v>72</v>
      </c>
      <c r="B769" s="16"/>
      <c r="C769" s="16" t="s">
        <v>175</v>
      </c>
      <c r="D769" s="16" t="s">
        <v>34</v>
      </c>
      <c r="E769" s="17" t="s">
        <v>684</v>
      </c>
      <c r="F769" s="16" t="s">
        <v>125</v>
      </c>
      <c r="G769" s="24">
        <f>919.8</f>
        <v>919.8</v>
      </c>
    </row>
    <row r="770" spans="1:7" ht="30">
      <c r="A770" s="23" t="s">
        <v>301</v>
      </c>
      <c r="B770" s="16"/>
      <c r="C770" s="16" t="s">
        <v>175</v>
      </c>
      <c r="D770" s="16" t="s">
        <v>34</v>
      </c>
      <c r="E770" s="16" t="s">
        <v>783</v>
      </c>
      <c r="F770" s="16"/>
      <c r="G770" s="24">
        <f>G771</f>
        <v>1677.5</v>
      </c>
    </row>
    <row r="771" spans="1:7" ht="15">
      <c r="A771" s="23" t="s">
        <v>295</v>
      </c>
      <c r="B771" s="16"/>
      <c r="C771" s="16" t="s">
        <v>175</v>
      </c>
      <c r="D771" s="16" t="s">
        <v>34</v>
      </c>
      <c r="E771" s="16" t="s">
        <v>784</v>
      </c>
      <c r="F771" s="16"/>
      <c r="G771" s="24">
        <f>G772</f>
        <v>1677.5</v>
      </c>
    </row>
    <row r="772" spans="1:7" ht="30">
      <c r="A772" s="23" t="s">
        <v>72</v>
      </c>
      <c r="B772" s="16"/>
      <c r="C772" s="16" t="s">
        <v>175</v>
      </c>
      <c r="D772" s="16" t="s">
        <v>34</v>
      </c>
      <c r="E772" s="16" t="s">
        <v>784</v>
      </c>
      <c r="F772" s="16" t="s">
        <v>125</v>
      </c>
      <c r="G772" s="24">
        <f>1677.5</f>
        <v>1677.5</v>
      </c>
    </row>
    <row r="773" spans="1:7" ht="30">
      <c r="A773" s="23" t="s">
        <v>305</v>
      </c>
      <c r="B773" s="16"/>
      <c r="C773" s="16" t="s">
        <v>175</v>
      </c>
      <c r="D773" s="16" t="s">
        <v>34</v>
      </c>
      <c r="E773" s="16" t="s">
        <v>302</v>
      </c>
      <c r="F773" s="16"/>
      <c r="G773" s="24">
        <f>G774+G777</f>
        <v>3910</v>
      </c>
    </row>
    <row r="774" spans="1:7" ht="45">
      <c r="A774" s="23" t="s">
        <v>80</v>
      </c>
      <c r="B774" s="16"/>
      <c r="C774" s="16" t="s">
        <v>175</v>
      </c>
      <c r="D774" s="16" t="s">
        <v>34</v>
      </c>
      <c r="E774" s="16" t="s">
        <v>917</v>
      </c>
      <c r="F774" s="16"/>
      <c r="G774" s="24">
        <f>G775</f>
        <v>900</v>
      </c>
    </row>
    <row r="775" spans="1:7" ht="30">
      <c r="A775" s="23" t="s">
        <v>100</v>
      </c>
      <c r="B775" s="16"/>
      <c r="C775" s="16" t="s">
        <v>175</v>
      </c>
      <c r="D775" s="16" t="s">
        <v>34</v>
      </c>
      <c r="E775" s="16" t="s">
        <v>918</v>
      </c>
      <c r="F775" s="16"/>
      <c r="G775" s="24">
        <f>G776</f>
        <v>900</v>
      </c>
    </row>
    <row r="776" spans="1:7" ht="30">
      <c r="A776" s="23" t="s">
        <v>52</v>
      </c>
      <c r="B776" s="16"/>
      <c r="C776" s="16" t="s">
        <v>175</v>
      </c>
      <c r="D776" s="16" t="s">
        <v>34</v>
      </c>
      <c r="E776" s="16" t="s">
        <v>918</v>
      </c>
      <c r="F776" s="16" t="s">
        <v>93</v>
      </c>
      <c r="G776" s="24">
        <v>900</v>
      </c>
    </row>
    <row r="777" spans="1:7" ht="15">
      <c r="A777" s="23" t="s">
        <v>154</v>
      </c>
      <c r="B777" s="16"/>
      <c r="C777" s="16" t="s">
        <v>175</v>
      </c>
      <c r="D777" s="16" t="s">
        <v>34</v>
      </c>
      <c r="E777" s="16" t="s">
        <v>387</v>
      </c>
      <c r="F777" s="16"/>
      <c r="G777" s="24">
        <f>G778+G781+G784</f>
        <v>3010</v>
      </c>
    </row>
    <row r="778" spans="1:7" ht="30">
      <c r="A778" s="23" t="s">
        <v>299</v>
      </c>
      <c r="B778" s="16"/>
      <c r="C778" s="16" t="s">
        <v>175</v>
      </c>
      <c r="D778" s="16" t="s">
        <v>34</v>
      </c>
      <c r="E778" s="16" t="s">
        <v>388</v>
      </c>
      <c r="F778" s="16"/>
      <c r="G778" s="24">
        <f>G779</f>
        <v>1000</v>
      </c>
    </row>
    <row r="779" spans="1:7" ht="15">
      <c r="A779" s="23" t="s">
        <v>295</v>
      </c>
      <c r="B779" s="16"/>
      <c r="C779" s="16" t="s">
        <v>175</v>
      </c>
      <c r="D779" s="16" t="s">
        <v>34</v>
      </c>
      <c r="E779" s="16" t="s">
        <v>389</v>
      </c>
      <c r="F779" s="16"/>
      <c r="G779" s="24">
        <f>G780</f>
        <v>1000</v>
      </c>
    </row>
    <row r="780" spans="1:7" ht="30">
      <c r="A780" s="23" t="s">
        <v>257</v>
      </c>
      <c r="B780" s="16"/>
      <c r="C780" s="16" t="s">
        <v>175</v>
      </c>
      <c r="D780" s="16" t="s">
        <v>34</v>
      </c>
      <c r="E780" s="16" t="s">
        <v>389</v>
      </c>
      <c r="F780" s="16" t="s">
        <v>125</v>
      </c>
      <c r="G780" s="24">
        <v>1000</v>
      </c>
    </row>
    <row r="781" spans="1:7" ht="15" hidden="1">
      <c r="A781" s="23" t="s">
        <v>300</v>
      </c>
      <c r="B781" s="16"/>
      <c r="C781" s="16" t="s">
        <v>175</v>
      </c>
      <c r="D781" s="16" t="s">
        <v>34</v>
      </c>
      <c r="E781" s="16" t="s">
        <v>390</v>
      </c>
      <c r="F781" s="16"/>
      <c r="G781" s="24">
        <f>G782</f>
        <v>0</v>
      </c>
    </row>
    <row r="782" spans="1:7" ht="15" hidden="1">
      <c r="A782" s="23" t="s">
        <v>295</v>
      </c>
      <c r="B782" s="16"/>
      <c r="C782" s="16" t="s">
        <v>175</v>
      </c>
      <c r="D782" s="16" t="s">
        <v>34</v>
      </c>
      <c r="E782" s="16" t="s">
        <v>391</v>
      </c>
      <c r="F782" s="16"/>
      <c r="G782" s="24">
        <f>G783</f>
        <v>0</v>
      </c>
    </row>
    <row r="783" spans="1:7" ht="30" hidden="1">
      <c r="A783" s="23" t="s">
        <v>257</v>
      </c>
      <c r="B783" s="16"/>
      <c r="C783" s="16" t="s">
        <v>175</v>
      </c>
      <c r="D783" s="16" t="s">
        <v>34</v>
      </c>
      <c r="E783" s="16" t="s">
        <v>391</v>
      </c>
      <c r="F783" s="16" t="s">
        <v>125</v>
      </c>
      <c r="G783" s="24">
        <v>0</v>
      </c>
    </row>
    <row r="784" spans="1:7" ht="30">
      <c r="A784" s="23" t="s">
        <v>301</v>
      </c>
      <c r="B784" s="16"/>
      <c r="C784" s="16" t="s">
        <v>175</v>
      </c>
      <c r="D784" s="16" t="s">
        <v>34</v>
      </c>
      <c r="E784" s="16" t="s">
        <v>392</v>
      </c>
      <c r="F784" s="16"/>
      <c r="G784" s="24">
        <f>G785</f>
        <v>2010</v>
      </c>
    </row>
    <row r="785" spans="1:7" ht="15">
      <c r="A785" s="23" t="s">
        <v>295</v>
      </c>
      <c r="B785" s="16"/>
      <c r="C785" s="16" t="s">
        <v>175</v>
      </c>
      <c r="D785" s="16" t="s">
        <v>34</v>
      </c>
      <c r="E785" s="16" t="s">
        <v>393</v>
      </c>
      <c r="F785" s="16"/>
      <c r="G785" s="24">
        <f>G786</f>
        <v>2010</v>
      </c>
    </row>
    <row r="786" spans="1:7" ht="30">
      <c r="A786" s="23" t="s">
        <v>257</v>
      </c>
      <c r="B786" s="16"/>
      <c r="C786" s="16" t="s">
        <v>175</v>
      </c>
      <c r="D786" s="16" t="s">
        <v>34</v>
      </c>
      <c r="E786" s="16" t="s">
        <v>393</v>
      </c>
      <c r="F786" s="16" t="s">
        <v>125</v>
      </c>
      <c r="G786" s="24">
        <f>315+300+615+280+500</f>
        <v>2010</v>
      </c>
    </row>
    <row r="787" spans="1:7" ht="15">
      <c r="A787" s="23" t="s">
        <v>193</v>
      </c>
      <c r="B787" s="16"/>
      <c r="C787" s="16" t="s">
        <v>175</v>
      </c>
      <c r="D787" s="16" t="s">
        <v>44</v>
      </c>
      <c r="E787" s="16"/>
      <c r="F787" s="16"/>
      <c r="G787" s="24">
        <f>+G788</f>
        <v>9363.1</v>
      </c>
    </row>
    <row r="788" spans="1:7" ht="30">
      <c r="A788" s="23" t="s">
        <v>919</v>
      </c>
      <c r="B788" s="16"/>
      <c r="C788" s="16" t="s">
        <v>175</v>
      </c>
      <c r="D788" s="16" t="s">
        <v>44</v>
      </c>
      <c r="E788" s="16" t="s">
        <v>597</v>
      </c>
      <c r="F788" s="16"/>
      <c r="G788" s="24">
        <f>G789+G796</f>
        <v>9363.1</v>
      </c>
    </row>
    <row r="789" spans="1:7" ht="30">
      <c r="A789" s="23" t="s">
        <v>598</v>
      </c>
      <c r="B789" s="16"/>
      <c r="C789" s="16" t="s">
        <v>175</v>
      </c>
      <c r="D789" s="16" t="s">
        <v>44</v>
      </c>
      <c r="E789" s="16" t="s">
        <v>599</v>
      </c>
      <c r="F789" s="16"/>
      <c r="G789" s="24">
        <f>+G790</f>
        <v>8482.7</v>
      </c>
    </row>
    <row r="790" spans="1:7" ht="45">
      <c r="A790" s="23" t="s">
        <v>534</v>
      </c>
      <c r="B790" s="16"/>
      <c r="C790" s="16" t="s">
        <v>175</v>
      </c>
      <c r="D790" s="16" t="s">
        <v>44</v>
      </c>
      <c r="E790" s="16" t="s">
        <v>600</v>
      </c>
      <c r="F790" s="16"/>
      <c r="G790" s="24">
        <f>G791</f>
        <v>8482.7</v>
      </c>
    </row>
    <row r="791" spans="1:7" ht="30">
      <c r="A791" s="23" t="s">
        <v>601</v>
      </c>
      <c r="B791" s="16"/>
      <c r="C791" s="16" t="s">
        <v>175</v>
      </c>
      <c r="D791" s="16" t="s">
        <v>44</v>
      </c>
      <c r="E791" s="16" t="s">
        <v>602</v>
      </c>
      <c r="F791" s="16"/>
      <c r="G791" s="24">
        <f>G792+G794</f>
        <v>8482.7</v>
      </c>
    </row>
    <row r="792" spans="1:7" ht="45">
      <c r="A792" s="23" t="s">
        <v>920</v>
      </c>
      <c r="B792" s="16"/>
      <c r="C792" s="16" t="s">
        <v>175</v>
      </c>
      <c r="D792" s="16" t="s">
        <v>44</v>
      </c>
      <c r="E792" s="16" t="s">
        <v>921</v>
      </c>
      <c r="F792" s="16"/>
      <c r="G792" s="24">
        <f>G793</f>
        <v>1584.7</v>
      </c>
    </row>
    <row r="793" spans="1:7" ht="30">
      <c r="A793" s="23" t="s">
        <v>257</v>
      </c>
      <c r="B793" s="16"/>
      <c r="C793" s="16" t="s">
        <v>175</v>
      </c>
      <c r="D793" s="16" t="s">
        <v>44</v>
      </c>
      <c r="E793" s="16" t="s">
        <v>921</v>
      </c>
      <c r="F793" s="16" t="s">
        <v>125</v>
      </c>
      <c r="G793" s="24">
        <v>1584.7</v>
      </c>
    </row>
    <row r="794" spans="1:7" ht="30">
      <c r="A794" s="23" t="s">
        <v>922</v>
      </c>
      <c r="B794" s="16"/>
      <c r="C794" s="16" t="s">
        <v>175</v>
      </c>
      <c r="D794" s="16" t="s">
        <v>44</v>
      </c>
      <c r="E794" s="16" t="s">
        <v>923</v>
      </c>
      <c r="F794" s="16"/>
      <c r="G794" s="24">
        <f>G795</f>
        <v>6898</v>
      </c>
    </row>
    <row r="795" spans="1:7" ht="30">
      <c r="A795" s="23" t="s">
        <v>257</v>
      </c>
      <c r="B795" s="16"/>
      <c r="C795" s="16" t="s">
        <v>175</v>
      </c>
      <c r="D795" s="16" t="s">
        <v>44</v>
      </c>
      <c r="E795" s="16" t="s">
        <v>923</v>
      </c>
      <c r="F795" s="16" t="s">
        <v>125</v>
      </c>
      <c r="G795" s="24">
        <v>6898</v>
      </c>
    </row>
    <row r="796" spans="1:7" ht="30">
      <c r="A796" s="23" t="s">
        <v>603</v>
      </c>
      <c r="B796" s="16"/>
      <c r="C796" s="16" t="s">
        <v>175</v>
      </c>
      <c r="D796" s="16" t="s">
        <v>44</v>
      </c>
      <c r="E796" s="16" t="s">
        <v>604</v>
      </c>
      <c r="F796" s="16"/>
      <c r="G796" s="24">
        <f>G797</f>
        <v>880.4</v>
      </c>
    </row>
    <row r="797" spans="1:7" ht="45">
      <c r="A797" s="23" t="s">
        <v>534</v>
      </c>
      <c r="B797" s="16"/>
      <c r="C797" s="16" t="s">
        <v>175</v>
      </c>
      <c r="D797" s="16" t="s">
        <v>44</v>
      </c>
      <c r="E797" s="16" t="s">
        <v>605</v>
      </c>
      <c r="F797" s="16"/>
      <c r="G797" s="24">
        <f>G798</f>
        <v>880.4</v>
      </c>
    </row>
    <row r="798" spans="1:7" ht="30">
      <c r="A798" s="23" t="s">
        <v>601</v>
      </c>
      <c r="B798" s="16"/>
      <c r="C798" s="16" t="s">
        <v>175</v>
      </c>
      <c r="D798" s="16" t="s">
        <v>44</v>
      </c>
      <c r="E798" s="16" t="s">
        <v>606</v>
      </c>
      <c r="F798" s="16"/>
      <c r="G798" s="24">
        <f>G799</f>
        <v>880.4</v>
      </c>
    </row>
    <row r="799" spans="1:7" ht="45">
      <c r="A799" s="23" t="s">
        <v>924</v>
      </c>
      <c r="B799" s="16"/>
      <c r="C799" s="16" t="s">
        <v>175</v>
      </c>
      <c r="D799" s="16" t="s">
        <v>44</v>
      </c>
      <c r="E799" s="16" t="s">
        <v>925</v>
      </c>
      <c r="F799" s="16"/>
      <c r="G799" s="24">
        <f>G800</f>
        <v>880.4</v>
      </c>
    </row>
    <row r="800" spans="1:7" ht="30">
      <c r="A800" s="23" t="s">
        <v>72</v>
      </c>
      <c r="B800" s="16"/>
      <c r="C800" s="16" t="s">
        <v>175</v>
      </c>
      <c r="D800" s="16" t="s">
        <v>44</v>
      </c>
      <c r="E800" s="16" t="s">
        <v>925</v>
      </c>
      <c r="F800" s="16" t="s">
        <v>125</v>
      </c>
      <c r="G800" s="24">
        <v>880.4</v>
      </c>
    </row>
    <row r="801" spans="1:7" ht="15">
      <c r="A801" s="23" t="s">
        <v>194</v>
      </c>
      <c r="B801" s="16"/>
      <c r="C801" s="16" t="s">
        <v>175</v>
      </c>
      <c r="D801" s="16" t="s">
        <v>54</v>
      </c>
      <c r="E801" s="16"/>
      <c r="F801" s="16"/>
      <c r="G801" s="24">
        <f>G802</f>
        <v>12266.6</v>
      </c>
    </row>
    <row r="802" spans="1:7" ht="30">
      <c r="A802" s="23" t="s">
        <v>926</v>
      </c>
      <c r="B802" s="16"/>
      <c r="C802" s="16" t="s">
        <v>175</v>
      </c>
      <c r="D802" s="16" t="s">
        <v>54</v>
      </c>
      <c r="E802" s="16" t="s">
        <v>597</v>
      </c>
      <c r="F802" s="16"/>
      <c r="G802" s="24">
        <f>G808+G803</f>
        <v>12266.6</v>
      </c>
    </row>
    <row r="803" spans="1:7" ht="30">
      <c r="A803" s="23" t="s">
        <v>598</v>
      </c>
      <c r="B803" s="16"/>
      <c r="C803" s="16" t="s">
        <v>175</v>
      </c>
      <c r="D803" s="16" t="s">
        <v>54</v>
      </c>
      <c r="E803" s="16" t="s">
        <v>599</v>
      </c>
      <c r="F803" s="16"/>
      <c r="G803" s="24">
        <f>G804</f>
        <v>2000</v>
      </c>
    </row>
    <row r="804" spans="1:7" ht="45">
      <c r="A804" s="23" t="s">
        <v>534</v>
      </c>
      <c r="B804" s="16"/>
      <c r="C804" s="16" t="s">
        <v>175</v>
      </c>
      <c r="D804" s="16" t="s">
        <v>54</v>
      </c>
      <c r="E804" s="16" t="s">
        <v>600</v>
      </c>
      <c r="F804" s="16"/>
      <c r="G804" s="24">
        <f>G805</f>
        <v>2000</v>
      </c>
    </row>
    <row r="805" spans="1:7" ht="30">
      <c r="A805" s="23" t="s">
        <v>601</v>
      </c>
      <c r="B805" s="16"/>
      <c r="C805" s="16" t="s">
        <v>175</v>
      </c>
      <c r="D805" s="16" t="s">
        <v>54</v>
      </c>
      <c r="E805" s="16" t="s">
        <v>602</v>
      </c>
      <c r="F805" s="16"/>
      <c r="G805" s="24">
        <f>G806</f>
        <v>2000</v>
      </c>
    </row>
    <row r="806" spans="1:7" ht="45">
      <c r="A806" s="23" t="s">
        <v>927</v>
      </c>
      <c r="B806" s="16"/>
      <c r="C806" s="16" t="s">
        <v>175</v>
      </c>
      <c r="D806" s="16" t="s">
        <v>54</v>
      </c>
      <c r="E806" s="16" t="s">
        <v>928</v>
      </c>
      <c r="F806" s="16"/>
      <c r="G806" s="24">
        <f>G807</f>
        <v>2000</v>
      </c>
    </row>
    <row r="807" spans="1:7" ht="30">
      <c r="A807" s="23" t="s">
        <v>52</v>
      </c>
      <c r="B807" s="16"/>
      <c r="C807" s="16" t="s">
        <v>175</v>
      </c>
      <c r="D807" s="16" t="s">
        <v>54</v>
      </c>
      <c r="E807" s="16" t="s">
        <v>928</v>
      </c>
      <c r="F807" s="16" t="s">
        <v>93</v>
      </c>
      <c r="G807" s="24">
        <v>2000</v>
      </c>
    </row>
    <row r="808" spans="1:7" ht="15">
      <c r="A808" s="23" t="s">
        <v>1006</v>
      </c>
      <c r="B808" s="16"/>
      <c r="C808" s="16" t="s">
        <v>175</v>
      </c>
      <c r="D808" s="16" t="s">
        <v>54</v>
      </c>
      <c r="E808" s="16" t="s">
        <v>641</v>
      </c>
      <c r="F808" s="16"/>
      <c r="G808" s="24">
        <f>G809</f>
        <v>10266.6</v>
      </c>
    </row>
    <row r="809" spans="1:7" ht="45">
      <c r="A809" s="23" t="s">
        <v>534</v>
      </c>
      <c r="B809" s="16"/>
      <c r="C809" s="16" t="s">
        <v>175</v>
      </c>
      <c r="D809" s="16" t="s">
        <v>54</v>
      </c>
      <c r="E809" s="16" t="s">
        <v>642</v>
      </c>
      <c r="F809" s="16"/>
      <c r="G809" s="24">
        <f>G810+G813</f>
        <v>10266.6</v>
      </c>
    </row>
    <row r="810" spans="1:7" ht="30">
      <c r="A810" s="23" t="s">
        <v>601</v>
      </c>
      <c r="B810" s="16"/>
      <c r="C810" s="16" t="s">
        <v>175</v>
      </c>
      <c r="D810" s="16" t="s">
        <v>54</v>
      </c>
      <c r="E810" s="16" t="s">
        <v>643</v>
      </c>
      <c r="F810" s="16"/>
      <c r="G810" s="24">
        <f>+G812</f>
        <v>2016</v>
      </c>
    </row>
    <row r="811" spans="1:7" ht="30">
      <c r="A811" s="23" t="s">
        <v>788</v>
      </c>
      <c r="B811" s="16"/>
      <c r="C811" s="16" t="s">
        <v>175</v>
      </c>
      <c r="D811" s="16" t="s">
        <v>54</v>
      </c>
      <c r="E811" s="16" t="s">
        <v>789</v>
      </c>
      <c r="F811" s="16"/>
      <c r="G811" s="24">
        <f>G812</f>
        <v>2016</v>
      </c>
    </row>
    <row r="812" spans="1:7" ht="30">
      <c r="A812" s="23" t="s">
        <v>72</v>
      </c>
      <c r="B812" s="16"/>
      <c r="C812" s="16" t="s">
        <v>175</v>
      </c>
      <c r="D812" s="16" t="s">
        <v>54</v>
      </c>
      <c r="E812" s="16" t="s">
        <v>789</v>
      </c>
      <c r="F812" s="16" t="s">
        <v>125</v>
      </c>
      <c r="G812" s="24">
        <v>2016</v>
      </c>
    </row>
    <row r="813" spans="1:7" ht="45">
      <c r="A813" s="74" t="s">
        <v>929</v>
      </c>
      <c r="B813" s="75"/>
      <c r="C813" s="16" t="s">
        <v>175</v>
      </c>
      <c r="D813" s="16" t="s">
        <v>54</v>
      </c>
      <c r="E813" s="76" t="s">
        <v>930</v>
      </c>
      <c r="F813" s="16"/>
      <c r="G813" s="24">
        <f>G814</f>
        <v>8250.6</v>
      </c>
    </row>
    <row r="814" spans="1:7" ht="30">
      <c r="A814" s="23" t="s">
        <v>257</v>
      </c>
      <c r="B814" s="75"/>
      <c r="C814" s="16" t="s">
        <v>175</v>
      </c>
      <c r="D814" s="16" t="s">
        <v>54</v>
      </c>
      <c r="E814" s="76" t="s">
        <v>930</v>
      </c>
      <c r="F814" s="16" t="s">
        <v>125</v>
      </c>
      <c r="G814" s="24">
        <f>7250.6+1000</f>
        <v>8250.6</v>
      </c>
    </row>
    <row r="815" spans="1:7" ht="28.5">
      <c r="A815" s="18" t="s">
        <v>1022</v>
      </c>
      <c r="B815" s="19" t="s">
        <v>394</v>
      </c>
      <c r="C815" s="20"/>
      <c r="D815" s="20"/>
      <c r="E815" s="77"/>
      <c r="F815" s="20"/>
      <c r="G815" s="21">
        <f>G816+G1040</f>
        <v>2227231.8</v>
      </c>
    </row>
    <row r="816" spans="1:7" ht="15">
      <c r="A816" s="23" t="s">
        <v>115</v>
      </c>
      <c r="B816" s="16"/>
      <c r="C816" s="16" t="s">
        <v>116</v>
      </c>
      <c r="D816" s="16"/>
      <c r="E816" s="16"/>
      <c r="F816" s="16"/>
      <c r="G816" s="24">
        <f>G817+G873+G948+G963+G1006</f>
        <v>2157801.3</v>
      </c>
    </row>
    <row r="817" spans="1:7" ht="15">
      <c r="A817" s="23" t="s">
        <v>185</v>
      </c>
      <c r="B817" s="16"/>
      <c r="C817" s="16" t="s">
        <v>116</v>
      </c>
      <c r="D817" s="16" t="s">
        <v>34</v>
      </c>
      <c r="E817" s="16"/>
      <c r="F817" s="16"/>
      <c r="G817" s="24">
        <f>G834+G818+G830+G868</f>
        <v>878993.9</v>
      </c>
    </row>
    <row r="818" spans="1:7" ht="30">
      <c r="A818" s="23" t="s">
        <v>1007</v>
      </c>
      <c r="B818" s="16"/>
      <c r="C818" s="16" t="s">
        <v>116</v>
      </c>
      <c r="D818" s="16" t="s">
        <v>34</v>
      </c>
      <c r="E818" s="78" t="s">
        <v>538</v>
      </c>
      <c r="F818" s="33"/>
      <c r="G818" s="24">
        <f>G825+G819</f>
        <v>550813</v>
      </c>
    </row>
    <row r="819" spans="1:7" ht="45" hidden="1">
      <c r="A819" s="37" t="s">
        <v>534</v>
      </c>
      <c r="B819" s="16"/>
      <c r="C819" s="16" t="s">
        <v>116</v>
      </c>
      <c r="D819" s="16" t="s">
        <v>34</v>
      </c>
      <c r="E819" s="78" t="s">
        <v>651</v>
      </c>
      <c r="F819" s="33"/>
      <c r="G819" s="24">
        <f>SUM(G820+G822)</f>
        <v>0</v>
      </c>
    </row>
    <row r="820" spans="1:7" ht="45" hidden="1">
      <c r="A820" s="23" t="s">
        <v>653</v>
      </c>
      <c r="B820" s="16"/>
      <c r="C820" s="16" t="s">
        <v>116</v>
      </c>
      <c r="D820" s="16" t="s">
        <v>34</v>
      </c>
      <c r="E820" s="78" t="s">
        <v>652</v>
      </c>
      <c r="F820" s="33"/>
      <c r="G820" s="24">
        <f>SUM(G821)</f>
        <v>0</v>
      </c>
    </row>
    <row r="821" spans="1:7" ht="30" hidden="1">
      <c r="A821" s="37" t="s">
        <v>257</v>
      </c>
      <c r="B821" s="16"/>
      <c r="C821" s="16" t="s">
        <v>116</v>
      </c>
      <c r="D821" s="16" t="s">
        <v>34</v>
      </c>
      <c r="E821" s="78" t="s">
        <v>652</v>
      </c>
      <c r="F821" s="33">
        <v>600</v>
      </c>
      <c r="G821" s="24"/>
    </row>
    <row r="822" spans="1:7" ht="75" hidden="1">
      <c r="A822" s="37" t="s">
        <v>797</v>
      </c>
      <c r="B822" s="79"/>
      <c r="C822" s="60" t="s">
        <v>438</v>
      </c>
      <c r="D822" s="60" t="s">
        <v>34</v>
      </c>
      <c r="E822" s="80" t="s">
        <v>798</v>
      </c>
      <c r="F822" s="81"/>
      <c r="G822" s="61">
        <f>SUM(G823:G824)</f>
        <v>0</v>
      </c>
    </row>
    <row r="823" spans="1:7" ht="30" hidden="1">
      <c r="A823" s="82" t="s">
        <v>52</v>
      </c>
      <c r="B823" s="79"/>
      <c r="C823" s="60" t="s">
        <v>438</v>
      </c>
      <c r="D823" s="60" t="s">
        <v>34</v>
      </c>
      <c r="E823" s="80" t="s">
        <v>798</v>
      </c>
      <c r="F823" s="81">
        <v>200</v>
      </c>
      <c r="G823" s="61"/>
    </row>
    <row r="824" spans="1:7" ht="30" hidden="1">
      <c r="A824" s="37" t="s">
        <v>257</v>
      </c>
      <c r="B824" s="79"/>
      <c r="C824" s="60" t="s">
        <v>438</v>
      </c>
      <c r="D824" s="60" t="s">
        <v>34</v>
      </c>
      <c r="E824" s="80" t="s">
        <v>798</v>
      </c>
      <c r="F824" s="81">
        <v>600</v>
      </c>
      <c r="G824" s="61"/>
    </row>
    <row r="825" spans="1:7" ht="75">
      <c r="A825" s="23" t="s">
        <v>286</v>
      </c>
      <c r="B825" s="16"/>
      <c r="C825" s="16" t="s">
        <v>116</v>
      </c>
      <c r="D825" s="16" t="s">
        <v>34</v>
      </c>
      <c r="E825" s="78" t="s">
        <v>540</v>
      </c>
      <c r="F825" s="33"/>
      <c r="G825" s="24">
        <f>G826</f>
        <v>550813</v>
      </c>
    </row>
    <row r="826" spans="1:7" ht="45">
      <c r="A826" s="23" t="s">
        <v>541</v>
      </c>
      <c r="B826" s="16"/>
      <c r="C826" s="16" t="s">
        <v>116</v>
      </c>
      <c r="D826" s="16" t="s">
        <v>34</v>
      </c>
      <c r="E826" s="78" t="s">
        <v>542</v>
      </c>
      <c r="F826" s="33"/>
      <c r="G826" s="24">
        <f>G827+G828+G829</f>
        <v>550813</v>
      </c>
    </row>
    <row r="827" spans="1:7" ht="60">
      <c r="A827" s="23" t="s">
        <v>51</v>
      </c>
      <c r="B827" s="16"/>
      <c r="C827" s="16" t="s">
        <v>116</v>
      </c>
      <c r="D827" s="16" t="s">
        <v>34</v>
      </c>
      <c r="E827" s="83" t="s">
        <v>542</v>
      </c>
      <c r="F827" s="16" t="s">
        <v>91</v>
      </c>
      <c r="G827" s="24">
        <v>75555.8</v>
      </c>
    </row>
    <row r="828" spans="1:7" ht="30">
      <c r="A828" s="23" t="s">
        <v>52</v>
      </c>
      <c r="B828" s="16"/>
      <c r="C828" s="16" t="s">
        <v>116</v>
      </c>
      <c r="D828" s="16" t="s">
        <v>34</v>
      </c>
      <c r="E828" s="83" t="s">
        <v>542</v>
      </c>
      <c r="F828" s="16" t="s">
        <v>93</v>
      </c>
      <c r="G828" s="24">
        <v>1819</v>
      </c>
    </row>
    <row r="829" spans="1:7" ht="30">
      <c r="A829" s="23" t="s">
        <v>257</v>
      </c>
      <c r="B829" s="16"/>
      <c r="C829" s="16" t="s">
        <v>116</v>
      </c>
      <c r="D829" s="16" t="s">
        <v>34</v>
      </c>
      <c r="E829" s="83" t="s">
        <v>542</v>
      </c>
      <c r="F829" s="16" t="s">
        <v>125</v>
      </c>
      <c r="G829" s="24">
        <v>473438.2</v>
      </c>
    </row>
    <row r="830" spans="1:7" ht="15" hidden="1">
      <c r="A830" s="23" t="s">
        <v>953</v>
      </c>
      <c r="B830" s="58"/>
      <c r="C830" s="16" t="s">
        <v>116</v>
      </c>
      <c r="D830" s="16" t="s">
        <v>34</v>
      </c>
      <c r="E830" s="84" t="s">
        <v>799</v>
      </c>
      <c r="F830" s="16"/>
      <c r="G830" s="24">
        <f>G831</f>
        <v>0</v>
      </c>
    </row>
    <row r="831" spans="1:7" ht="45" hidden="1">
      <c r="A831" s="23" t="s">
        <v>534</v>
      </c>
      <c r="B831" s="58"/>
      <c r="C831" s="16" t="s">
        <v>116</v>
      </c>
      <c r="D831" s="16" t="s">
        <v>34</v>
      </c>
      <c r="E831" s="84" t="s">
        <v>800</v>
      </c>
      <c r="F831" s="16"/>
      <c r="G831" s="24">
        <f>G832</f>
        <v>0</v>
      </c>
    </row>
    <row r="832" spans="1:7" ht="30" hidden="1">
      <c r="A832" s="23" t="s">
        <v>801</v>
      </c>
      <c r="B832" s="58"/>
      <c r="C832" s="16" t="s">
        <v>116</v>
      </c>
      <c r="D832" s="16" t="s">
        <v>34</v>
      </c>
      <c r="E832" s="84" t="s">
        <v>802</v>
      </c>
      <c r="F832" s="16"/>
      <c r="G832" s="24">
        <f>G833</f>
        <v>0</v>
      </c>
    </row>
    <row r="833" spans="1:7" ht="30" customHeight="1" hidden="1">
      <c r="A833" s="23" t="s">
        <v>124</v>
      </c>
      <c r="B833" s="58"/>
      <c r="C833" s="16" t="s">
        <v>116</v>
      </c>
      <c r="D833" s="16" t="s">
        <v>34</v>
      </c>
      <c r="E833" s="84" t="s">
        <v>802</v>
      </c>
      <c r="F833" s="16" t="s">
        <v>125</v>
      </c>
      <c r="G833" s="24"/>
    </row>
    <row r="834" spans="1:7" ht="32.25" customHeight="1">
      <c r="A834" s="23" t="s">
        <v>1008</v>
      </c>
      <c r="B834" s="16"/>
      <c r="C834" s="16" t="s">
        <v>116</v>
      </c>
      <c r="D834" s="16" t="s">
        <v>34</v>
      </c>
      <c r="E834" s="15" t="s">
        <v>395</v>
      </c>
      <c r="F834" s="16"/>
      <c r="G834" s="24">
        <f>G835+G848+G851+G860+G864</f>
        <v>328180.9</v>
      </c>
    </row>
    <row r="835" spans="1:7" ht="26.25" customHeight="1">
      <c r="A835" s="23" t="s">
        <v>35</v>
      </c>
      <c r="B835" s="16"/>
      <c r="C835" s="16" t="s">
        <v>116</v>
      </c>
      <c r="D835" s="16" t="s">
        <v>34</v>
      </c>
      <c r="E835" s="17" t="s">
        <v>396</v>
      </c>
      <c r="F835" s="16"/>
      <c r="G835" s="24">
        <f>SUM(G844+G846)+G836+G841</f>
        <v>3630</v>
      </c>
    </row>
    <row r="836" spans="1:7" ht="15">
      <c r="A836" s="23" t="s">
        <v>403</v>
      </c>
      <c r="B836" s="16"/>
      <c r="C836" s="16" t="s">
        <v>116</v>
      </c>
      <c r="D836" s="16" t="s">
        <v>34</v>
      </c>
      <c r="E836" s="55" t="s">
        <v>543</v>
      </c>
      <c r="F836" s="16"/>
      <c r="G836" s="24">
        <f>SUM(G837:G840)</f>
        <v>3630</v>
      </c>
    </row>
    <row r="837" spans="1:7" ht="45" hidden="1">
      <c r="A837" s="23" t="s">
        <v>51</v>
      </c>
      <c r="B837" s="16"/>
      <c r="C837" s="16" t="s">
        <v>116</v>
      </c>
      <c r="D837" s="16" t="s">
        <v>34</v>
      </c>
      <c r="E837" s="55" t="s">
        <v>543</v>
      </c>
      <c r="F837" s="16" t="s">
        <v>91</v>
      </c>
      <c r="G837" s="24"/>
    </row>
    <row r="838" spans="1:7" ht="30">
      <c r="A838" s="23" t="s">
        <v>52</v>
      </c>
      <c r="B838" s="16"/>
      <c r="C838" s="16" t="s">
        <v>116</v>
      </c>
      <c r="D838" s="16" t="s">
        <v>34</v>
      </c>
      <c r="E838" s="55" t="s">
        <v>543</v>
      </c>
      <c r="F838" s="16" t="s">
        <v>93</v>
      </c>
      <c r="G838" s="24">
        <v>360.1</v>
      </c>
    </row>
    <row r="839" spans="1:7" ht="30" hidden="1">
      <c r="A839" s="23" t="s">
        <v>124</v>
      </c>
      <c r="B839" s="16"/>
      <c r="C839" s="16" t="s">
        <v>116</v>
      </c>
      <c r="D839" s="16" t="s">
        <v>34</v>
      </c>
      <c r="E839" s="55" t="s">
        <v>543</v>
      </c>
      <c r="F839" s="16" t="s">
        <v>125</v>
      </c>
      <c r="G839" s="24"/>
    </row>
    <row r="840" spans="1:7" ht="30">
      <c r="A840" s="23" t="s">
        <v>257</v>
      </c>
      <c r="B840" s="16"/>
      <c r="C840" s="16" t="s">
        <v>116</v>
      </c>
      <c r="D840" s="16" t="s">
        <v>34</v>
      </c>
      <c r="E840" s="55" t="s">
        <v>543</v>
      </c>
      <c r="F840" s="16" t="s">
        <v>125</v>
      </c>
      <c r="G840" s="24">
        <v>3269.9</v>
      </c>
    </row>
    <row r="841" spans="1:7" ht="75" hidden="1">
      <c r="A841" s="37" t="s">
        <v>803</v>
      </c>
      <c r="B841" s="60"/>
      <c r="C841" s="60" t="s">
        <v>116</v>
      </c>
      <c r="D841" s="60" t="s">
        <v>34</v>
      </c>
      <c r="E841" s="55" t="s">
        <v>804</v>
      </c>
      <c r="F841" s="60"/>
      <c r="G841" s="61">
        <f>G843+G842</f>
        <v>0</v>
      </c>
    </row>
    <row r="842" spans="1:7" ht="30" hidden="1">
      <c r="A842" s="37" t="s">
        <v>52</v>
      </c>
      <c r="B842" s="60"/>
      <c r="C842" s="60" t="s">
        <v>116</v>
      </c>
      <c r="D842" s="60" t="s">
        <v>34</v>
      </c>
      <c r="E842" s="80" t="s">
        <v>804</v>
      </c>
      <c r="F842" s="60" t="s">
        <v>93</v>
      </c>
      <c r="G842" s="61"/>
    </row>
    <row r="843" spans="1:7" ht="30" hidden="1">
      <c r="A843" s="37" t="s">
        <v>72</v>
      </c>
      <c r="B843" s="60"/>
      <c r="C843" s="60" t="s">
        <v>116</v>
      </c>
      <c r="D843" s="60" t="s">
        <v>34</v>
      </c>
      <c r="E843" s="80" t="s">
        <v>804</v>
      </c>
      <c r="F843" s="60" t="s">
        <v>125</v>
      </c>
      <c r="G843" s="61"/>
    </row>
    <row r="844" spans="1:7" ht="30" hidden="1">
      <c r="A844" s="23" t="s">
        <v>397</v>
      </c>
      <c r="B844" s="16"/>
      <c r="C844" s="16" t="s">
        <v>116</v>
      </c>
      <c r="D844" s="16" t="s">
        <v>34</v>
      </c>
      <c r="E844" s="15" t="s">
        <v>398</v>
      </c>
      <c r="F844" s="16"/>
      <c r="G844" s="24">
        <f>G845</f>
        <v>0</v>
      </c>
    </row>
    <row r="845" spans="1:7" ht="15" hidden="1">
      <c r="A845" s="23" t="s">
        <v>42</v>
      </c>
      <c r="B845" s="16"/>
      <c r="C845" s="16" t="s">
        <v>116</v>
      </c>
      <c r="D845" s="16" t="s">
        <v>34</v>
      </c>
      <c r="E845" s="15" t="s">
        <v>398</v>
      </c>
      <c r="F845" s="16" t="s">
        <v>101</v>
      </c>
      <c r="G845" s="24"/>
    </row>
    <row r="846" spans="1:7" ht="75" hidden="1">
      <c r="A846" s="23" t="s">
        <v>1019</v>
      </c>
      <c r="B846" s="16"/>
      <c r="C846" s="16" t="s">
        <v>116</v>
      </c>
      <c r="D846" s="16" t="s">
        <v>34</v>
      </c>
      <c r="E846" s="17" t="s">
        <v>400</v>
      </c>
      <c r="F846" s="16"/>
      <c r="G846" s="24">
        <f>G847</f>
        <v>0</v>
      </c>
    </row>
    <row r="847" spans="1:7" ht="30" hidden="1">
      <c r="A847" s="23" t="s">
        <v>72</v>
      </c>
      <c r="B847" s="16"/>
      <c r="C847" s="16" t="s">
        <v>116</v>
      </c>
      <c r="D847" s="16" t="s">
        <v>34</v>
      </c>
      <c r="E847" s="17" t="s">
        <v>400</v>
      </c>
      <c r="F847" s="16" t="s">
        <v>125</v>
      </c>
      <c r="G847" s="24"/>
    </row>
    <row r="848" spans="1:7" ht="45">
      <c r="A848" s="23" t="s">
        <v>26</v>
      </c>
      <c r="B848" s="16"/>
      <c r="C848" s="16" t="s">
        <v>116</v>
      </c>
      <c r="D848" s="16" t="s">
        <v>34</v>
      </c>
      <c r="E848" s="15" t="s">
        <v>401</v>
      </c>
      <c r="F848" s="16"/>
      <c r="G848" s="24">
        <f>SUM(G849)</f>
        <v>252490.3</v>
      </c>
    </row>
    <row r="849" spans="1:7" ht="15">
      <c r="A849" s="23" t="s">
        <v>403</v>
      </c>
      <c r="B849" s="16"/>
      <c r="C849" s="16" t="s">
        <v>116</v>
      </c>
      <c r="D849" s="16" t="s">
        <v>34</v>
      </c>
      <c r="E849" s="15" t="s">
        <v>404</v>
      </c>
      <c r="F849" s="16"/>
      <c r="G849" s="24">
        <f>G850</f>
        <v>252490.3</v>
      </c>
    </row>
    <row r="850" spans="1:7" ht="30">
      <c r="A850" s="23" t="s">
        <v>72</v>
      </c>
      <c r="B850" s="16"/>
      <c r="C850" s="16" t="s">
        <v>116</v>
      </c>
      <c r="D850" s="16" t="s">
        <v>34</v>
      </c>
      <c r="E850" s="15" t="s">
        <v>404</v>
      </c>
      <c r="F850" s="16" t="s">
        <v>125</v>
      </c>
      <c r="G850" s="24">
        <v>252490.3</v>
      </c>
    </row>
    <row r="851" spans="1:7" ht="15" hidden="1">
      <c r="A851" s="23" t="s">
        <v>154</v>
      </c>
      <c r="B851" s="16"/>
      <c r="C851" s="16" t="s">
        <v>116</v>
      </c>
      <c r="D851" s="16" t="s">
        <v>34</v>
      </c>
      <c r="E851" s="15" t="s">
        <v>452</v>
      </c>
      <c r="F851" s="16"/>
      <c r="G851" s="24">
        <f>SUM(G852)</f>
        <v>0</v>
      </c>
    </row>
    <row r="852" spans="1:7" ht="15" hidden="1">
      <c r="A852" s="23" t="s">
        <v>403</v>
      </c>
      <c r="B852" s="16"/>
      <c r="C852" s="16" t="s">
        <v>116</v>
      </c>
      <c r="D852" s="16" t="s">
        <v>34</v>
      </c>
      <c r="E852" s="15" t="s">
        <v>618</v>
      </c>
      <c r="F852" s="16"/>
      <c r="G852" s="24">
        <f>SUM(G853+G855+G857)</f>
        <v>0</v>
      </c>
    </row>
    <row r="853" spans="1:7" ht="15" hidden="1">
      <c r="A853" s="23" t="s">
        <v>405</v>
      </c>
      <c r="B853" s="16"/>
      <c r="C853" s="16" t="s">
        <v>116</v>
      </c>
      <c r="D853" s="16" t="s">
        <v>34</v>
      </c>
      <c r="E853" s="15" t="s">
        <v>406</v>
      </c>
      <c r="F853" s="16"/>
      <c r="G853" s="24">
        <f>G854</f>
        <v>0</v>
      </c>
    </row>
    <row r="854" spans="1:7" ht="30" hidden="1">
      <c r="A854" s="23" t="s">
        <v>72</v>
      </c>
      <c r="B854" s="16"/>
      <c r="C854" s="16" t="s">
        <v>116</v>
      </c>
      <c r="D854" s="16" t="s">
        <v>34</v>
      </c>
      <c r="E854" s="15" t="s">
        <v>406</v>
      </c>
      <c r="F854" s="16" t="s">
        <v>125</v>
      </c>
      <c r="G854" s="24"/>
    </row>
    <row r="855" spans="1:7" ht="15" hidden="1">
      <c r="A855" s="23" t="s">
        <v>407</v>
      </c>
      <c r="B855" s="16"/>
      <c r="C855" s="16" t="s">
        <v>116</v>
      </c>
      <c r="D855" s="16" t="s">
        <v>34</v>
      </c>
      <c r="E855" s="15" t="s">
        <v>408</v>
      </c>
      <c r="F855" s="16"/>
      <c r="G855" s="24">
        <f>G856</f>
        <v>0</v>
      </c>
    </row>
    <row r="856" spans="1:7" ht="30" hidden="1">
      <c r="A856" s="23" t="s">
        <v>72</v>
      </c>
      <c r="B856" s="16"/>
      <c r="C856" s="16" t="s">
        <v>116</v>
      </c>
      <c r="D856" s="16" t="s">
        <v>34</v>
      </c>
      <c r="E856" s="15" t="s">
        <v>408</v>
      </c>
      <c r="F856" s="16" t="s">
        <v>125</v>
      </c>
      <c r="G856" s="24"/>
    </row>
    <row r="857" spans="1:7" ht="15" hidden="1">
      <c r="A857" s="23" t="s">
        <v>409</v>
      </c>
      <c r="B857" s="16"/>
      <c r="C857" s="16" t="s">
        <v>116</v>
      </c>
      <c r="D857" s="16" t="s">
        <v>34</v>
      </c>
      <c r="E857" s="15" t="s">
        <v>410</v>
      </c>
      <c r="F857" s="16"/>
      <c r="G857" s="24">
        <f>G858</f>
        <v>0</v>
      </c>
    </row>
    <row r="858" spans="1:7" ht="30" hidden="1">
      <c r="A858" s="23" t="s">
        <v>72</v>
      </c>
      <c r="B858" s="16"/>
      <c r="C858" s="16" t="s">
        <v>116</v>
      </c>
      <c r="D858" s="16" t="s">
        <v>34</v>
      </c>
      <c r="E858" s="15" t="s">
        <v>410</v>
      </c>
      <c r="F858" s="16" t="s">
        <v>125</v>
      </c>
      <c r="G858" s="24"/>
    </row>
    <row r="859" spans="1:7" ht="30">
      <c r="A859" s="23" t="s">
        <v>45</v>
      </c>
      <c r="B859" s="16"/>
      <c r="C859" s="16" t="s">
        <v>116</v>
      </c>
      <c r="D859" s="16" t="s">
        <v>34</v>
      </c>
      <c r="E859" s="15" t="s">
        <v>411</v>
      </c>
      <c r="F859" s="16"/>
      <c r="G859" s="24">
        <f>SUM(G860)</f>
        <v>61945.200000000004</v>
      </c>
    </row>
    <row r="860" spans="1:7" ht="15">
      <c r="A860" s="23" t="s">
        <v>403</v>
      </c>
      <c r="B860" s="15"/>
      <c r="C860" s="16" t="s">
        <v>116</v>
      </c>
      <c r="D860" s="16" t="s">
        <v>34</v>
      </c>
      <c r="E860" s="15" t="s">
        <v>412</v>
      </c>
      <c r="F860" s="16"/>
      <c r="G860" s="24">
        <f>G861+G862+G863</f>
        <v>61945.200000000004</v>
      </c>
    </row>
    <row r="861" spans="1:7" ht="60">
      <c r="A861" s="26" t="s">
        <v>51</v>
      </c>
      <c r="B861" s="16"/>
      <c r="C861" s="16" t="s">
        <v>116</v>
      </c>
      <c r="D861" s="16" t="s">
        <v>34</v>
      </c>
      <c r="E861" s="15" t="s">
        <v>412</v>
      </c>
      <c r="F861" s="16" t="s">
        <v>91</v>
      </c>
      <c r="G861" s="24">
        <v>24513.3</v>
      </c>
    </row>
    <row r="862" spans="1:7" ht="30">
      <c r="A862" s="23" t="s">
        <v>52</v>
      </c>
      <c r="B862" s="16"/>
      <c r="C862" s="16" t="s">
        <v>116</v>
      </c>
      <c r="D862" s="16" t="s">
        <v>34</v>
      </c>
      <c r="E862" s="15" t="s">
        <v>412</v>
      </c>
      <c r="F862" s="16" t="s">
        <v>93</v>
      </c>
      <c r="G862" s="24">
        <v>35384</v>
      </c>
    </row>
    <row r="863" spans="1:7" ht="15">
      <c r="A863" s="23" t="s">
        <v>22</v>
      </c>
      <c r="B863" s="16"/>
      <c r="C863" s="16" t="s">
        <v>116</v>
      </c>
      <c r="D863" s="16" t="s">
        <v>34</v>
      </c>
      <c r="E863" s="15" t="s">
        <v>412</v>
      </c>
      <c r="F863" s="16" t="s">
        <v>98</v>
      </c>
      <c r="G863" s="24">
        <v>2047.9</v>
      </c>
    </row>
    <row r="864" spans="1:7" ht="30">
      <c r="A864" s="23" t="s">
        <v>1009</v>
      </c>
      <c r="B864" s="16"/>
      <c r="C864" s="16" t="s">
        <v>116</v>
      </c>
      <c r="D864" s="16" t="s">
        <v>34</v>
      </c>
      <c r="E864" s="15" t="s">
        <v>413</v>
      </c>
      <c r="F864" s="16"/>
      <c r="G864" s="24">
        <f>G865</f>
        <v>10115.4</v>
      </c>
    </row>
    <row r="865" spans="1:7" ht="15">
      <c r="A865" s="23" t="s">
        <v>35</v>
      </c>
      <c r="B865" s="16"/>
      <c r="C865" s="16" t="s">
        <v>116</v>
      </c>
      <c r="D865" s="16" t="s">
        <v>34</v>
      </c>
      <c r="E865" s="15" t="s">
        <v>414</v>
      </c>
      <c r="F865" s="16"/>
      <c r="G865" s="24">
        <f>SUM(G866:G867)</f>
        <v>10115.4</v>
      </c>
    </row>
    <row r="866" spans="1:7" ht="30">
      <c r="A866" s="23" t="s">
        <v>52</v>
      </c>
      <c r="B866" s="16"/>
      <c r="C866" s="16" t="s">
        <v>116</v>
      </c>
      <c r="D866" s="16" t="s">
        <v>34</v>
      </c>
      <c r="E866" s="15" t="s">
        <v>414</v>
      </c>
      <c r="F866" s="16" t="s">
        <v>93</v>
      </c>
      <c r="G866" s="24">
        <v>5301.2</v>
      </c>
    </row>
    <row r="867" spans="1:7" ht="30">
      <c r="A867" s="23" t="s">
        <v>72</v>
      </c>
      <c r="B867" s="16"/>
      <c r="C867" s="16" t="s">
        <v>116</v>
      </c>
      <c r="D867" s="16" t="s">
        <v>34</v>
      </c>
      <c r="E867" s="15" t="s">
        <v>414</v>
      </c>
      <c r="F867" s="16" t="s">
        <v>125</v>
      </c>
      <c r="G867" s="24">
        <v>4814.2</v>
      </c>
    </row>
    <row r="868" spans="1:7" ht="30" hidden="1">
      <c r="A868" s="23" t="s">
        <v>880</v>
      </c>
      <c r="B868" s="58"/>
      <c r="C868" s="16" t="s">
        <v>116</v>
      </c>
      <c r="D868" s="16" t="s">
        <v>34</v>
      </c>
      <c r="E868" s="84" t="s">
        <v>16</v>
      </c>
      <c r="F868" s="16"/>
      <c r="G868" s="24">
        <f>G871</f>
        <v>0</v>
      </c>
    </row>
    <row r="869" spans="1:7" ht="15" hidden="1">
      <c r="A869" s="23" t="s">
        <v>86</v>
      </c>
      <c r="B869" s="58"/>
      <c r="C869" s="16" t="s">
        <v>116</v>
      </c>
      <c r="D869" s="16" t="s">
        <v>34</v>
      </c>
      <c r="E869" s="84" t="s">
        <v>68</v>
      </c>
      <c r="F869" s="16"/>
      <c r="G869" s="24">
        <f>G870</f>
        <v>0</v>
      </c>
    </row>
    <row r="870" spans="1:7" ht="15" hidden="1">
      <c r="A870" s="23" t="s">
        <v>35</v>
      </c>
      <c r="B870" s="16"/>
      <c r="C870" s="16" t="s">
        <v>116</v>
      </c>
      <c r="D870" s="16" t="s">
        <v>34</v>
      </c>
      <c r="E870" s="84" t="s">
        <v>591</v>
      </c>
      <c r="F870" s="16"/>
      <c r="G870" s="24">
        <f>G871</f>
        <v>0</v>
      </c>
    </row>
    <row r="871" spans="1:7" ht="30" hidden="1">
      <c r="A871" s="23" t="s">
        <v>805</v>
      </c>
      <c r="B871" s="16"/>
      <c r="C871" s="16" t="s">
        <v>116</v>
      </c>
      <c r="D871" s="16" t="s">
        <v>34</v>
      </c>
      <c r="E871" s="55" t="s">
        <v>806</v>
      </c>
      <c r="F871" s="17"/>
      <c r="G871" s="24">
        <f>G872</f>
        <v>0</v>
      </c>
    </row>
    <row r="872" spans="1:7" ht="30" hidden="1">
      <c r="A872" s="23" t="s">
        <v>124</v>
      </c>
      <c r="B872" s="16"/>
      <c r="C872" s="16" t="s">
        <v>116</v>
      </c>
      <c r="D872" s="16" t="s">
        <v>34</v>
      </c>
      <c r="E872" s="55" t="s">
        <v>806</v>
      </c>
      <c r="F872" s="17">
        <v>600</v>
      </c>
      <c r="G872" s="24"/>
    </row>
    <row r="873" spans="1:7" ht="15">
      <c r="A873" s="23" t="s">
        <v>186</v>
      </c>
      <c r="B873" s="16"/>
      <c r="C873" s="16" t="s">
        <v>116</v>
      </c>
      <c r="D873" s="16" t="s">
        <v>44</v>
      </c>
      <c r="E873" s="17"/>
      <c r="F873" s="16"/>
      <c r="G873" s="24">
        <f>G902+G874+G896</f>
        <v>1109212.4</v>
      </c>
    </row>
    <row r="874" spans="1:7" ht="30">
      <c r="A874" s="23" t="s">
        <v>1010</v>
      </c>
      <c r="B874" s="16"/>
      <c r="C874" s="16" t="s">
        <v>116</v>
      </c>
      <c r="D874" s="16" t="s">
        <v>44</v>
      </c>
      <c r="E874" s="78" t="s">
        <v>223</v>
      </c>
      <c r="F874" s="33"/>
      <c r="G874" s="24">
        <f>G886+G875</f>
        <v>803018.4999999999</v>
      </c>
    </row>
    <row r="875" spans="1:7" ht="45">
      <c r="A875" s="37" t="s">
        <v>534</v>
      </c>
      <c r="B875" s="16"/>
      <c r="C875" s="16" t="s">
        <v>116</v>
      </c>
      <c r="D875" s="16" t="s">
        <v>44</v>
      </c>
      <c r="E875" s="78" t="s">
        <v>654</v>
      </c>
      <c r="F875" s="33"/>
      <c r="G875" s="24">
        <f>SUM(G876)+G879+G884+G881</f>
        <v>4406.2</v>
      </c>
    </row>
    <row r="876" spans="1:7" ht="45">
      <c r="A876" s="23" t="s">
        <v>656</v>
      </c>
      <c r="B876" s="16"/>
      <c r="C876" s="16" t="s">
        <v>116</v>
      </c>
      <c r="D876" s="16" t="s">
        <v>44</v>
      </c>
      <c r="E876" s="78" t="s">
        <v>655</v>
      </c>
      <c r="F876" s="33"/>
      <c r="G876" s="24">
        <f>SUM(G877:G878)</f>
        <v>2832.7</v>
      </c>
    </row>
    <row r="877" spans="1:7" ht="30">
      <c r="A877" s="23" t="s">
        <v>52</v>
      </c>
      <c r="B877" s="16"/>
      <c r="C877" s="16" t="s">
        <v>116</v>
      </c>
      <c r="D877" s="16" t="s">
        <v>44</v>
      </c>
      <c r="E877" s="78" t="s">
        <v>655</v>
      </c>
      <c r="F877" s="16" t="s">
        <v>93</v>
      </c>
      <c r="G877" s="24">
        <v>1174.3</v>
      </c>
    </row>
    <row r="878" spans="1:7" ht="30">
      <c r="A878" s="23" t="s">
        <v>72</v>
      </c>
      <c r="B878" s="16"/>
      <c r="C878" s="16" t="s">
        <v>116</v>
      </c>
      <c r="D878" s="16" t="s">
        <v>44</v>
      </c>
      <c r="E878" s="78" t="s">
        <v>655</v>
      </c>
      <c r="F878" s="16" t="s">
        <v>125</v>
      </c>
      <c r="G878" s="24">
        <v>1658.4</v>
      </c>
    </row>
    <row r="879" spans="1:7" ht="45">
      <c r="A879" s="23" t="s">
        <v>820</v>
      </c>
      <c r="B879" s="16"/>
      <c r="C879" s="16" t="s">
        <v>116</v>
      </c>
      <c r="D879" s="16" t="s">
        <v>44</v>
      </c>
      <c r="E879" s="78" t="s">
        <v>670</v>
      </c>
      <c r="F879" s="16"/>
      <c r="G879" s="24">
        <f>SUM(G880)</f>
        <v>503.4</v>
      </c>
    </row>
    <row r="880" spans="1:7" ht="30">
      <c r="A880" s="23" t="s">
        <v>72</v>
      </c>
      <c r="B880" s="16"/>
      <c r="C880" s="16" t="s">
        <v>116</v>
      </c>
      <c r="D880" s="16" t="s">
        <v>44</v>
      </c>
      <c r="E880" s="78" t="s">
        <v>670</v>
      </c>
      <c r="F880" s="16" t="s">
        <v>125</v>
      </c>
      <c r="G880" s="24">
        <v>503.4</v>
      </c>
    </row>
    <row r="881" spans="1:7" ht="90">
      <c r="A881" s="37" t="s">
        <v>807</v>
      </c>
      <c r="B881" s="79"/>
      <c r="C881" s="60" t="s">
        <v>116</v>
      </c>
      <c r="D881" s="60" t="s">
        <v>44</v>
      </c>
      <c r="E881" s="85" t="s">
        <v>946</v>
      </c>
      <c r="F881" s="60"/>
      <c r="G881" s="61">
        <f>G882+G883</f>
        <v>1070.1</v>
      </c>
    </row>
    <row r="882" spans="1:7" ht="30">
      <c r="A882" s="37" t="s">
        <v>52</v>
      </c>
      <c r="B882" s="79"/>
      <c r="C882" s="60" t="s">
        <v>116</v>
      </c>
      <c r="D882" s="60" t="s">
        <v>44</v>
      </c>
      <c r="E882" s="85" t="s">
        <v>946</v>
      </c>
      <c r="F882" s="60" t="s">
        <v>93</v>
      </c>
      <c r="G882" s="61">
        <v>280.1</v>
      </c>
    </row>
    <row r="883" spans="1:7" ht="30">
      <c r="A883" s="23" t="s">
        <v>72</v>
      </c>
      <c r="B883" s="79"/>
      <c r="C883" s="60" t="s">
        <v>116</v>
      </c>
      <c r="D883" s="60" t="s">
        <v>44</v>
      </c>
      <c r="E883" s="85" t="s">
        <v>946</v>
      </c>
      <c r="F883" s="60" t="s">
        <v>125</v>
      </c>
      <c r="G883" s="61">
        <v>790</v>
      </c>
    </row>
    <row r="884" spans="1:7" ht="45" hidden="1">
      <c r="A884" s="23" t="s">
        <v>671</v>
      </c>
      <c r="B884" s="16"/>
      <c r="C884" s="16" t="s">
        <v>116</v>
      </c>
      <c r="D884" s="16" t="s">
        <v>44</v>
      </c>
      <c r="E884" s="78" t="s">
        <v>672</v>
      </c>
      <c r="F884" s="16"/>
      <c r="G884" s="24">
        <f>SUM(G885)</f>
        <v>0</v>
      </c>
    </row>
    <row r="885" spans="1:7" ht="30" hidden="1">
      <c r="A885" s="23" t="s">
        <v>52</v>
      </c>
      <c r="B885" s="16"/>
      <c r="C885" s="16" t="s">
        <v>116</v>
      </c>
      <c r="D885" s="16" t="s">
        <v>44</v>
      </c>
      <c r="E885" s="78" t="s">
        <v>672</v>
      </c>
      <c r="F885" s="16" t="s">
        <v>93</v>
      </c>
      <c r="G885" s="24"/>
    </row>
    <row r="886" spans="1:7" ht="75">
      <c r="A886" s="23" t="s">
        <v>286</v>
      </c>
      <c r="B886" s="16"/>
      <c r="C886" s="16" t="s">
        <v>116</v>
      </c>
      <c r="D886" s="16" t="s">
        <v>44</v>
      </c>
      <c r="E886" s="83" t="s">
        <v>225</v>
      </c>
      <c r="F886" s="16"/>
      <c r="G886" s="24">
        <f>G887+G889+G892</f>
        <v>798612.2999999999</v>
      </c>
    </row>
    <row r="887" spans="1:7" ht="45">
      <c r="A887" s="23" t="s">
        <v>544</v>
      </c>
      <c r="B887" s="16"/>
      <c r="C887" s="16" t="s">
        <v>116</v>
      </c>
      <c r="D887" s="16" t="s">
        <v>44</v>
      </c>
      <c r="E887" s="83" t="s">
        <v>545</v>
      </c>
      <c r="F887" s="16"/>
      <c r="G887" s="24">
        <f>G888</f>
        <v>7180.6</v>
      </c>
    </row>
    <row r="888" spans="1:7" ht="30">
      <c r="A888" s="23" t="s">
        <v>124</v>
      </c>
      <c r="B888" s="16"/>
      <c r="C888" s="16" t="s">
        <v>116</v>
      </c>
      <c r="D888" s="16" t="s">
        <v>44</v>
      </c>
      <c r="E888" s="83" t="s">
        <v>545</v>
      </c>
      <c r="F888" s="16" t="s">
        <v>125</v>
      </c>
      <c r="G888" s="24">
        <v>7180.6</v>
      </c>
    </row>
    <row r="889" spans="1:7" ht="90">
      <c r="A889" s="23" t="s">
        <v>546</v>
      </c>
      <c r="B889" s="16"/>
      <c r="C889" s="16" t="s">
        <v>116</v>
      </c>
      <c r="D889" s="16" t="s">
        <v>44</v>
      </c>
      <c r="E889" s="83" t="s">
        <v>547</v>
      </c>
      <c r="F889" s="16"/>
      <c r="G889" s="24">
        <f>G890+G891</f>
        <v>42757.6</v>
      </c>
    </row>
    <row r="890" spans="1:7" ht="60">
      <c r="A890" s="26" t="s">
        <v>51</v>
      </c>
      <c r="B890" s="16"/>
      <c r="C890" s="16" t="s">
        <v>116</v>
      </c>
      <c r="D890" s="16" t="s">
        <v>44</v>
      </c>
      <c r="E890" s="83" t="s">
        <v>547</v>
      </c>
      <c r="F890" s="16" t="s">
        <v>91</v>
      </c>
      <c r="G890" s="24">
        <v>39539.2</v>
      </c>
    </row>
    <row r="891" spans="1:7" ht="30">
      <c r="A891" s="23" t="s">
        <v>52</v>
      </c>
      <c r="B891" s="16"/>
      <c r="C891" s="16" t="s">
        <v>116</v>
      </c>
      <c r="D891" s="16" t="s">
        <v>44</v>
      </c>
      <c r="E891" s="83" t="s">
        <v>547</v>
      </c>
      <c r="F891" s="16" t="s">
        <v>93</v>
      </c>
      <c r="G891" s="24">
        <v>3218.4</v>
      </c>
    </row>
    <row r="892" spans="1:7" ht="75">
      <c r="A892" s="23" t="s">
        <v>548</v>
      </c>
      <c r="B892" s="16"/>
      <c r="C892" s="16" t="s">
        <v>116</v>
      </c>
      <c r="D892" s="16" t="s">
        <v>44</v>
      </c>
      <c r="E892" s="83" t="s">
        <v>549</v>
      </c>
      <c r="F892" s="16"/>
      <c r="G892" s="24">
        <f>G893+G894+G895</f>
        <v>748674.1</v>
      </c>
    </row>
    <row r="893" spans="1:7" ht="60">
      <c r="A893" s="23" t="s">
        <v>51</v>
      </c>
      <c r="B893" s="16"/>
      <c r="C893" s="16" t="s">
        <v>116</v>
      </c>
      <c r="D893" s="16" t="s">
        <v>44</v>
      </c>
      <c r="E893" s="83" t="s">
        <v>549</v>
      </c>
      <c r="F893" s="16" t="s">
        <v>91</v>
      </c>
      <c r="G893" s="24">
        <v>284198.8</v>
      </c>
    </row>
    <row r="894" spans="1:7" ht="30">
      <c r="A894" s="23" t="s">
        <v>52</v>
      </c>
      <c r="B894" s="16"/>
      <c r="C894" s="16" t="s">
        <v>116</v>
      </c>
      <c r="D894" s="16" t="s">
        <v>44</v>
      </c>
      <c r="E894" s="83" t="s">
        <v>549</v>
      </c>
      <c r="F894" s="16" t="s">
        <v>93</v>
      </c>
      <c r="G894" s="24">
        <v>3527.2</v>
      </c>
    </row>
    <row r="895" spans="1:7" ht="30">
      <c r="A895" s="23" t="s">
        <v>124</v>
      </c>
      <c r="B895" s="16"/>
      <c r="C895" s="16" t="s">
        <v>116</v>
      </c>
      <c r="D895" s="16" t="s">
        <v>44</v>
      </c>
      <c r="E895" s="83" t="s">
        <v>549</v>
      </c>
      <c r="F895" s="16" t="s">
        <v>125</v>
      </c>
      <c r="G895" s="24">
        <v>460948.1</v>
      </c>
    </row>
    <row r="896" spans="1:7" ht="45">
      <c r="A896" s="86" t="s">
        <v>833</v>
      </c>
      <c r="B896" s="87"/>
      <c r="C896" s="87" t="s">
        <v>116</v>
      </c>
      <c r="D896" s="87" t="s">
        <v>44</v>
      </c>
      <c r="E896" s="88" t="s">
        <v>779</v>
      </c>
      <c r="F896" s="87"/>
      <c r="G896" s="89">
        <f>G897</f>
        <v>1500</v>
      </c>
    </row>
    <row r="897" spans="1:7" ht="15">
      <c r="A897" s="86" t="s">
        <v>154</v>
      </c>
      <c r="B897" s="87"/>
      <c r="C897" s="87" t="s">
        <v>116</v>
      </c>
      <c r="D897" s="87" t="s">
        <v>44</v>
      </c>
      <c r="E897" s="88" t="s">
        <v>947</v>
      </c>
      <c r="F897" s="87"/>
      <c r="G897" s="89">
        <f>G898</f>
        <v>1500</v>
      </c>
    </row>
    <row r="898" spans="1:7" ht="15">
      <c r="A898" s="86" t="s">
        <v>419</v>
      </c>
      <c r="B898" s="87"/>
      <c r="C898" s="87" t="s">
        <v>116</v>
      </c>
      <c r="D898" s="87" t="s">
        <v>44</v>
      </c>
      <c r="E898" s="88" t="s">
        <v>948</v>
      </c>
      <c r="F898" s="87"/>
      <c r="G898" s="89">
        <f>G899</f>
        <v>1500</v>
      </c>
    </row>
    <row r="899" spans="1:7" ht="30">
      <c r="A899" s="86" t="s">
        <v>409</v>
      </c>
      <c r="B899" s="87"/>
      <c r="C899" s="87" t="s">
        <v>116</v>
      </c>
      <c r="D899" s="87" t="s">
        <v>44</v>
      </c>
      <c r="E899" s="88" t="s">
        <v>949</v>
      </c>
      <c r="F899" s="87"/>
      <c r="G899" s="89">
        <f>SUM(G900:G901)</f>
        <v>1500</v>
      </c>
    </row>
    <row r="900" spans="1:7" ht="30">
      <c r="A900" s="281" t="s">
        <v>52</v>
      </c>
      <c r="B900" s="87"/>
      <c r="C900" s="87" t="s">
        <v>116</v>
      </c>
      <c r="D900" s="87" t="s">
        <v>44</v>
      </c>
      <c r="E900" s="88" t="s">
        <v>949</v>
      </c>
      <c r="F900" s="87" t="s">
        <v>93</v>
      </c>
      <c r="G900" s="89">
        <v>700</v>
      </c>
    </row>
    <row r="901" spans="1:7" ht="30">
      <c r="A901" s="86" t="s">
        <v>72</v>
      </c>
      <c r="B901" s="87"/>
      <c r="C901" s="87" t="s">
        <v>116</v>
      </c>
      <c r="D901" s="87" t="s">
        <v>44</v>
      </c>
      <c r="E901" s="88" t="s">
        <v>949</v>
      </c>
      <c r="F901" s="87" t="s">
        <v>125</v>
      </c>
      <c r="G901" s="89">
        <v>800</v>
      </c>
    </row>
    <row r="902" spans="1:7" ht="31.5" customHeight="1">
      <c r="A902" s="23" t="s">
        <v>1008</v>
      </c>
      <c r="B902" s="16"/>
      <c r="C902" s="16" t="s">
        <v>116</v>
      </c>
      <c r="D902" s="16" t="s">
        <v>44</v>
      </c>
      <c r="E902" s="15" t="s">
        <v>395</v>
      </c>
      <c r="F902" s="16"/>
      <c r="G902" s="24">
        <f>G903+G923+G926+G934+G944</f>
        <v>304693.9</v>
      </c>
    </row>
    <row r="903" spans="1:7" ht="18.75" customHeight="1">
      <c r="A903" s="23" t="s">
        <v>35</v>
      </c>
      <c r="B903" s="16"/>
      <c r="C903" s="16" t="s">
        <v>116</v>
      </c>
      <c r="D903" s="16" t="s">
        <v>44</v>
      </c>
      <c r="E903" s="17" t="s">
        <v>396</v>
      </c>
      <c r="F903" s="17"/>
      <c r="G903" s="24">
        <f>G909+G916+G919+G904+G912+G921+G914</f>
        <v>12404.6</v>
      </c>
    </row>
    <row r="904" spans="1:7" ht="14.25" customHeight="1">
      <c r="A904" s="23" t="s">
        <v>419</v>
      </c>
      <c r="B904" s="16"/>
      <c r="C904" s="16" t="s">
        <v>116</v>
      </c>
      <c r="D904" s="16" t="s">
        <v>44</v>
      </c>
      <c r="E904" s="55" t="s">
        <v>550</v>
      </c>
      <c r="F904" s="17"/>
      <c r="G904" s="24">
        <f>SUM(G905:G908)</f>
        <v>2681</v>
      </c>
    </row>
    <row r="905" spans="1:7" ht="45" hidden="1">
      <c r="A905" s="23" t="s">
        <v>51</v>
      </c>
      <c r="B905" s="16"/>
      <c r="C905" s="16" t="s">
        <v>116</v>
      </c>
      <c r="D905" s="16" t="s">
        <v>44</v>
      </c>
      <c r="E905" s="55" t="s">
        <v>550</v>
      </c>
      <c r="F905" s="17">
        <v>100</v>
      </c>
      <c r="G905" s="24"/>
    </row>
    <row r="906" spans="1:7" ht="30">
      <c r="A906" s="23" t="s">
        <v>52</v>
      </c>
      <c r="B906" s="16"/>
      <c r="C906" s="16" t="s">
        <v>116</v>
      </c>
      <c r="D906" s="16" t="s">
        <v>44</v>
      </c>
      <c r="E906" s="55" t="s">
        <v>550</v>
      </c>
      <c r="F906" s="17">
        <v>200</v>
      </c>
      <c r="G906" s="24">
        <v>1830</v>
      </c>
    </row>
    <row r="907" spans="1:7" ht="15">
      <c r="A907" s="23" t="s">
        <v>42</v>
      </c>
      <c r="B907" s="16"/>
      <c r="C907" s="16" t="s">
        <v>116</v>
      </c>
      <c r="D907" s="16" t="s">
        <v>44</v>
      </c>
      <c r="E907" s="55" t="s">
        <v>550</v>
      </c>
      <c r="F907" s="17">
        <v>300</v>
      </c>
      <c r="G907" s="24"/>
    </row>
    <row r="908" spans="1:7" ht="30">
      <c r="A908" s="23" t="s">
        <v>72</v>
      </c>
      <c r="B908" s="16"/>
      <c r="C908" s="16" t="s">
        <v>116</v>
      </c>
      <c r="D908" s="16" t="s">
        <v>44</v>
      </c>
      <c r="E908" s="55" t="s">
        <v>550</v>
      </c>
      <c r="F908" s="17">
        <v>600</v>
      </c>
      <c r="G908" s="24">
        <v>851</v>
      </c>
    </row>
    <row r="909" spans="1:7" ht="45">
      <c r="A909" s="23" t="s">
        <v>415</v>
      </c>
      <c r="B909" s="16"/>
      <c r="C909" s="16" t="s">
        <v>116</v>
      </c>
      <c r="D909" s="16" t="s">
        <v>44</v>
      </c>
      <c r="E909" s="17" t="s">
        <v>416</v>
      </c>
      <c r="F909" s="17"/>
      <c r="G909" s="24">
        <f>G910+G911</f>
        <v>1423.6</v>
      </c>
    </row>
    <row r="910" spans="1:7" ht="30">
      <c r="A910" s="23" t="s">
        <v>52</v>
      </c>
      <c r="B910" s="16"/>
      <c r="C910" s="16" t="s">
        <v>116</v>
      </c>
      <c r="D910" s="16" t="s">
        <v>44</v>
      </c>
      <c r="E910" s="17" t="s">
        <v>416</v>
      </c>
      <c r="F910" s="17">
        <v>200</v>
      </c>
      <c r="G910" s="24">
        <v>599.1</v>
      </c>
    </row>
    <row r="911" spans="1:7" ht="28.5" customHeight="1">
      <c r="A911" s="23" t="s">
        <v>72</v>
      </c>
      <c r="B911" s="16"/>
      <c r="C911" s="16" t="s">
        <v>116</v>
      </c>
      <c r="D911" s="16" t="s">
        <v>44</v>
      </c>
      <c r="E911" s="17" t="s">
        <v>416</v>
      </c>
      <c r="F911" s="17">
        <v>600</v>
      </c>
      <c r="G911" s="24">
        <v>824.5</v>
      </c>
    </row>
    <row r="912" spans="1:7" ht="0.75" customHeight="1" hidden="1">
      <c r="A912" s="23" t="s">
        <v>426</v>
      </c>
      <c r="B912" s="16"/>
      <c r="C912" s="16" t="s">
        <v>116</v>
      </c>
      <c r="D912" s="16" t="s">
        <v>44</v>
      </c>
      <c r="E912" s="55" t="s">
        <v>551</v>
      </c>
      <c r="F912" s="17"/>
      <c r="G912" s="24">
        <f>G913</f>
        <v>0</v>
      </c>
    </row>
    <row r="913" spans="1:7" ht="30" hidden="1">
      <c r="A913" s="23" t="s">
        <v>52</v>
      </c>
      <c r="B913" s="16"/>
      <c r="C913" s="16" t="s">
        <v>438</v>
      </c>
      <c r="D913" s="16" t="s">
        <v>44</v>
      </c>
      <c r="E913" s="55" t="s">
        <v>551</v>
      </c>
      <c r="F913" s="17">
        <v>200</v>
      </c>
      <c r="G913" s="24"/>
    </row>
    <row r="914" spans="1:7" ht="75" hidden="1">
      <c r="A914" s="37" t="s">
        <v>808</v>
      </c>
      <c r="B914" s="60"/>
      <c r="C914" s="60" t="s">
        <v>116</v>
      </c>
      <c r="D914" s="60" t="s">
        <v>44</v>
      </c>
      <c r="E914" s="80" t="s">
        <v>809</v>
      </c>
      <c r="F914" s="81"/>
      <c r="G914" s="61">
        <f>G915</f>
        <v>0</v>
      </c>
    </row>
    <row r="915" spans="1:7" ht="30" hidden="1">
      <c r="A915" s="37" t="s">
        <v>52</v>
      </c>
      <c r="B915" s="60"/>
      <c r="C915" s="60" t="s">
        <v>116</v>
      </c>
      <c r="D915" s="60" t="s">
        <v>44</v>
      </c>
      <c r="E915" s="80" t="s">
        <v>809</v>
      </c>
      <c r="F915" s="81">
        <v>200</v>
      </c>
      <c r="G915" s="61"/>
    </row>
    <row r="916" spans="1:7" ht="45">
      <c r="A916" s="23" t="s">
        <v>817</v>
      </c>
      <c r="B916" s="16"/>
      <c r="C916" s="16" t="s">
        <v>116</v>
      </c>
      <c r="D916" s="16" t="s">
        <v>44</v>
      </c>
      <c r="E916" s="17" t="s">
        <v>417</v>
      </c>
      <c r="F916" s="17"/>
      <c r="G916" s="24">
        <f>G917+G918</f>
        <v>8000</v>
      </c>
    </row>
    <row r="917" spans="1:7" ht="30">
      <c r="A917" s="23" t="s">
        <v>52</v>
      </c>
      <c r="B917" s="16"/>
      <c r="C917" s="16" t="s">
        <v>116</v>
      </c>
      <c r="D917" s="16" t="s">
        <v>44</v>
      </c>
      <c r="E917" s="17" t="s">
        <v>417</v>
      </c>
      <c r="F917" s="17">
        <v>200</v>
      </c>
      <c r="G917" s="24">
        <v>3366.7</v>
      </c>
    </row>
    <row r="918" spans="1:7" ht="28.5" customHeight="1">
      <c r="A918" s="23" t="s">
        <v>72</v>
      </c>
      <c r="B918" s="16"/>
      <c r="C918" s="16" t="s">
        <v>116</v>
      </c>
      <c r="D918" s="16" t="s">
        <v>44</v>
      </c>
      <c r="E918" s="17" t="s">
        <v>417</v>
      </c>
      <c r="F918" s="17">
        <v>600</v>
      </c>
      <c r="G918" s="24">
        <v>4633.3</v>
      </c>
    </row>
    <row r="919" spans="1:7" ht="45" hidden="1">
      <c r="A919" s="23" t="s">
        <v>1011</v>
      </c>
      <c r="B919" s="16"/>
      <c r="C919" s="16" t="s">
        <v>116</v>
      </c>
      <c r="D919" s="16" t="s">
        <v>44</v>
      </c>
      <c r="E919" s="17" t="s">
        <v>418</v>
      </c>
      <c r="F919" s="17"/>
      <c r="G919" s="24">
        <f>G920</f>
        <v>0</v>
      </c>
    </row>
    <row r="920" spans="1:7" ht="30" hidden="1">
      <c r="A920" s="23" t="s">
        <v>52</v>
      </c>
      <c r="B920" s="16"/>
      <c r="C920" s="16" t="s">
        <v>116</v>
      </c>
      <c r="D920" s="16" t="s">
        <v>44</v>
      </c>
      <c r="E920" s="17" t="s">
        <v>418</v>
      </c>
      <c r="F920" s="17">
        <v>200</v>
      </c>
      <c r="G920" s="24"/>
    </row>
    <row r="921" spans="1:7" ht="45">
      <c r="A921" s="23" t="s">
        <v>1056</v>
      </c>
      <c r="B921" s="16"/>
      <c r="C921" s="16" t="s">
        <v>438</v>
      </c>
      <c r="D921" s="16" t="s">
        <v>44</v>
      </c>
      <c r="E921" s="55" t="s">
        <v>571</v>
      </c>
      <c r="F921" s="17"/>
      <c r="G921" s="24">
        <f>G922</f>
        <v>300</v>
      </c>
    </row>
    <row r="922" spans="1:7" ht="30">
      <c r="A922" s="23" t="s">
        <v>72</v>
      </c>
      <c r="B922" s="16"/>
      <c r="C922" s="16" t="s">
        <v>438</v>
      </c>
      <c r="D922" s="16" t="s">
        <v>44</v>
      </c>
      <c r="E922" s="55" t="s">
        <v>571</v>
      </c>
      <c r="F922" s="17">
        <v>600</v>
      </c>
      <c r="G922" s="24">
        <v>300</v>
      </c>
    </row>
    <row r="923" spans="1:7" ht="45">
      <c r="A923" s="23" t="s">
        <v>26</v>
      </c>
      <c r="B923" s="16"/>
      <c r="C923" s="16" t="s">
        <v>116</v>
      </c>
      <c r="D923" s="16" t="s">
        <v>44</v>
      </c>
      <c r="E923" s="17" t="s">
        <v>401</v>
      </c>
      <c r="F923" s="16"/>
      <c r="G923" s="24">
        <f>SUM(G924)</f>
        <v>161916.4</v>
      </c>
    </row>
    <row r="924" spans="1:7" ht="15">
      <c r="A924" s="23" t="s">
        <v>419</v>
      </c>
      <c r="B924" s="16"/>
      <c r="C924" s="16" t="s">
        <v>116</v>
      </c>
      <c r="D924" s="16" t="s">
        <v>44</v>
      </c>
      <c r="E924" s="17" t="s">
        <v>420</v>
      </c>
      <c r="F924" s="16"/>
      <c r="G924" s="24">
        <f>G925</f>
        <v>161916.4</v>
      </c>
    </row>
    <row r="925" spans="1:7" ht="30">
      <c r="A925" s="23" t="s">
        <v>72</v>
      </c>
      <c r="B925" s="16"/>
      <c r="C925" s="16" t="s">
        <v>116</v>
      </c>
      <c r="D925" s="16" t="s">
        <v>44</v>
      </c>
      <c r="E925" s="17" t="s">
        <v>420</v>
      </c>
      <c r="F925" s="16" t="s">
        <v>125</v>
      </c>
      <c r="G925" s="24">
        <v>161916.4</v>
      </c>
    </row>
    <row r="926" spans="1:7" ht="15" hidden="1">
      <c r="A926" s="23" t="s">
        <v>154</v>
      </c>
      <c r="B926" s="16"/>
      <c r="C926" s="16" t="s">
        <v>116</v>
      </c>
      <c r="D926" s="16" t="s">
        <v>44</v>
      </c>
      <c r="E926" s="15" t="s">
        <v>452</v>
      </c>
      <c r="F926" s="16"/>
      <c r="G926" s="24">
        <f>SUM(G927)</f>
        <v>0</v>
      </c>
    </row>
    <row r="927" spans="1:7" ht="15" hidden="1">
      <c r="A927" s="23" t="s">
        <v>419</v>
      </c>
      <c r="B927" s="16"/>
      <c r="C927" s="16" t="s">
        <v>116</v>
      </c>
      <c r="D927" s="16" t="s">
        <v>44</v>
      </c>
      <c r="E927" s="15" t="s">
        <v>421</v>
      </c>
      <c r="F927" s="16"/>
      <c r="G927" s="24">
        <f>G929+G931+G933</f>
        <v>0</v>
      </c>
    </row>
    <row r="928" spans="1:7" ht="27.75" customHeight="1" hidden="1">
      <c r="A928" s="23" t="s">
        <v>405</v>
      </c>
      <c r="B928" s="16"/>
      <c r="C928" s="16" t="s">
        <v>116</v>
      </c>
      <c r="D928" s="16" t="s">
        <v>44</v>
      </c>
      <c r="E928" s="15" t="s">
        <v>422</v>
      </c>
      <c r="F928" s="16"/>
      <c r="G928" s="24">
        <f>G929</f>
        <v>0</v>
      </c>
    </row>
    <row r="929" spans="1:7" ht="30" hidden="1">
      <c r="A929" s="23" t="s">
        <v>72</v>
      </c>
      <c r="B929" s="16"/>
      <c r="C929" s="16" t="s">
        <v>116</v>
      </c>
      <c r="D929" s="16" t="s">
        <v>44</v>
      </c>
      <c r="E929" s="15" t="s">
        <v>422</v>
      </c>
      <c r="F929" s="16" t="s">
        <v>125</v>
      </c>
      <c r="G929" s="24"/>
    </row>
    <row r="930" spans="1:7" ht="18" customHeight="1" hidden="1">
      <c r="A930" s="23" t="s">
        <v>407</v>
      </c>
      <c r="B930" s="16"/>
      <c r="C930" s="16" t="s">
        <v>116</v>
      </c>
      <c r="D930" s="16" t="s">
        <v>44</v>
      </c>
      <c r="E930" s="15" t="s">
        <v>423</v>
      </c>
      <c r="F930" s="16"/>
      <c r="G930" s="24">
        <f>G931</f>
        <v>0</v>
      </c>
    </row>
    <row r="931" spans="1:7" ht="36.75" customHeight="1" hidden="1">
      <c r="A931" s="23" t="s">
        <v>72</v>
      </c>
      <c r="B931" s="16"/>
      <c r="C931" s="16" t="s">
        <v>116</v>
      </c>
      <c r="D931" s="16" t="s">
        <v>44</v>
      </c>
      <c r="E931" s="15" t="s">
        <v>423</v>
      </c>
      <c r="F931" s="16" t="s">
        <v>125</v>
      </c>
      <c r="G931" s="24"/>
    </row>
    <row r="932" spans="1:7" ht="15" hidden="1">
      <c r="A932" s="23" t="s">
        <v>409</v>
      </c>
      <c r="B932" s="16"/>
      <c r="C932" s="16" t="s">
        <v>116</v>
      </c>
      <c r="D932" s="16" t="s">
        <v>44</v>
      </c>
      <c r="E932" s="15" t="s">
        <v>424</v>
      </c>
      <c r="F932" s="16"/>
      <c r="G932" s="24">
        <f>G933</f>
        <v>0</v>
      </c>
    </row>
    <row r="933" spans="1:7" ht="30" hidden="1">
      <c r="A933" s="23" t="s">
        <v>72</v>
      </c>
      <c r="B933" s="16"/>
      <c r="C933" s="16" t="s">
        <v>116</v>
      </c>
      <c r="D933" s="16" t="s">
        <v>44</v>
      </c>
      <c r="E933" s="15" t="s">
        <v>424</v>
      </c>
      <c r="F933" s="16" t="s">
        <v>125</v>
      </c>
      <c r="G933" s="24"/>
    </row>
    <row r="934" spans="1:7" ht="30">
      <c r="A934" s="23" t="s">
        <v>45</v>
      </c>
      <c r="B934" s="16"/>
      <c r="C934" s="16" t="s">
        <v>116</v>
      </c>
      <c r="D934" s="16" t="s">
        <v>44</v>
      </c>
      <c r="E934" s="15" t="s">
        <v>411</v>
      </c>
      <c r="F934" s="15"/>
      <c r="G934" s="24">
        <f>SUM(G935+G940)</f>
        <v>126065.9</v>
      </c>
    </row>
    <row r="935" spans="1:7" ht="15">
      <c r="A935" s="23" t="s">
        <v>419</v>
      </c>
      <c r="B935" s="16"/>
      <c r="C935" s="16" t="s">
        <v>116</v>
      </c>
      <c r="D935" s="16" t="s">
        <v>44</v>
      </c>
      <c r="E935" s="15" t="s">
        <v>425</v>
      </c>
      <c r="F935" s="15"/>
      <c r="G935" s="24">
        <f>G936+G937+G939+G938</f>
        <v>115001.4</v>
      </c>
    </row>
    <row r="936" spans="1:7" ht="60">
      <c r="A936" s="26" t="s">
        <v>51</v>
      </c>
      <c r="B936" s="16"/>
      <c r="C936" s="16" t="s">
        <v>116</v>
      </c>
      <c r="D936" s="16" t="s">
        <v>44</v>
      </c>
      <c r="E936" s="15" t="s">
        <v>425</v>
      </c>
      <c r="F936" s="16" t="s">
        <v>91</v>
      </c>
      <c r="G936" s="24">
        <v>61550.5</v>
      </c>
    </row>
    <row r="937" spans="1:7" ht="30">
      <c r="A937" s="23" t="s">
        <v>52</v>
      </c>
      <c r="B937" s="16"/>
      <c r="C937" s="16" t="s">
        <v>116</v>
      </c>
      <c r="D937" s="16" t="s">
        <v>44</v>
      </c>
      <c r="E937" s="15" t="s">
        <v>425</v>
      </c>
      <c r="F937" s="16" t="s">
        <v>93</v>
      </c>
      <c r="G937" s="24">
        <v>40827</v>
      </c>
    </row>
    <row r="938" spans="1:7" ht="15" hidden="1">
      <c r="A938" s="23" t="s">
        <v>42</v>
      </c>
      <c r="B938" s="16"/>
      <c r="C938" s="16" t="s">
        <v>116</v>
      </c>
      <c r="D938" s="16" t="s">
        <v>44</v>
      </c>
      <c r="E938" s="15" t="s">
        <v>425</v>
      </c>
      <c r="F938" s="16" t="s">
        <v>101</v>
      </c>
      <c r="G938" s="24"/>
    </row>
    <row r="939" spans="1:7" ht="15">
      <c r="A939" s="23" t="s">
        <v>22</v>
      </c>
      <c r="B939" s="16"/>
      <c r="C939" s="16" t="s">
        <v>116</v>
      </c>
      <c r="D939" s="16" t="s">
        <v>44</v>
      </c>
      <c r="E939" s="15" t="s">
        <v>425</v>
      </c>
      <c r="F939" s="16" t="s">
        <v>98</v>
      </c>
      <c r="G939" s="24">
        <v>12623.9</v>
      </c>
    </row>
    <row r="940" spans="1:7" ht="15">
      <c r="A940" s="23" t="s">
        <v>426</v>
      </c>
      <c r="B940" s="16"/>
      <c r="C940" s="16" t="s">
        <v>116</v>
      </c>
      <c r="D940" s="16" t="s">
        <v>44</v>
      </c>
      <c r="E940" s="17" t="s">
        <v>427</v>
      </c>
      <c r="F940" s="17"/>
      <c r="G940" s="24">
        <f>G941+G942+G943</f>
        <v>11064.5</v>
      </c>
    </row>
    <row r="941" spans="1:7" ht="60">
      <c r="A941" s="26" t="s">
        <v>51</v>
      </c>
      <c r="B941" s="16"/>
      <c r="C941" s="16" t="s">
        <v>116</v>
      </c>
      <c r="D941" s="16" t="s">
        <v>44</v>
      </c>
      <c r="E941" s="17" t="s">
        <v>427</v>
      </c>
      <c r="F941" s="17">
        <v>100</v>
      </c>
      <c r="G941" s="24">
        <v>5562</v>
      </c>
    </row>
    <row r="942" spans="1:7" ht="30">
      <c r="A942" s="23" t="s">
        <v>52</v>
      </c>
      <c r="B942" s="16"/>
      <c r="C942" s="16" t="s">
        <v>116</v>
      </c>
      <c r="D942" s="16" t="s">
        <v>44</v>
      </c>
      <c r="E942" s="17" t="s">
        <v>427</v>
      </c>
      <c r="F942" s="17">
        <v>200</v>
      </c>
      <c r="G942" s="24">
        <v>4328.6</v>
      </c>
    </row>
    <row r="943" spans="1:7" ht="15">
      <c r="A943" s="23" t="s">
        <v>22</v>
      </c>
      <c r="B943" s="16"/>
      <c r="C943" s="16" t="s">
        <v>116</v>
      </c>
      <c r="D943" s="16" t="s">
        <v>44</v>
      </c>
      <c r="E943" s="17" t="s">
        <v>427</v>
      </c>
      <c r="F943" s="17">
        <v>800</v>
      </c>
      <c r="G943" s="24">
        <v>1173.9</v>
      </c>
    </row>
    <row r="944" spans="1:7" ht="30">
      <c r="A944" s="23" t="s">
        <v>1009</v>
      </c>
      <c r="B944" s="16"/>
      <c r="C944" s="16" t="s">
        <v>116</v>
      </c>
      <c r="D944" s="16" t="s">
        <v>44</v>
      </c>
      <c r="E944" s="15" t="s">
        <v>413</v>
      </c>
      <c r="F944" s="16"/>
      <c r="G944" s="24">
        <f>G945</f>
        <v>4307</v>
      </c>
    </row>
    <row r="945" spans="1:7" ht="15">
      <c r="A945" s="23" t="s">
        <v>35</v>
      </c>
      <c r="B945" s="16"/>
      <c r="C945" s="16" t="s">
        <v>116</v>
      </c>
      <c r="D945" s="16" t="s">
        <v>44</v>
      </c>
      <c r="E945" s="15" t="s">
        <v>414</v>
      </c>
      <c r="F945" s="16"/>
      <c r="G945" s="24">
        <f>SUM(G946:G947)</f>
        <v>4307</v>
      </c>
    </row>
    <row r="946" spans="1:7" ht="30">
      <c r="A946" s="23" t="s">
        <v>52</v>
      </c>
      <c r="B946" s="16"/>
      <c r="C946" s="16" t="s">
        <v>116</v>
      </c>
      <c r="D946" s="16" t="s">
        <v>44</v>
      </c>
      <c r="E946" s="15" t="s">
        <v>414</v>
      </c>
      <c r="F946" s="16" t="s">
        <v>93</v>
      </c>
      <c r="G946" s="24">
        <v>3170.3</v>
      </c>
    </row>
    <row r="947" spans="1:7" ht="30">
      <c r="A947" s="23" t="s">
        <v>72</v>
      </c>
      <c r="B947" s="16"/>
      <c r="C947" s="16" t="s">
        <v>116</v>
      </c>
      <c r="D947" s="16" t="s">
        <v>44</v>
      </c>
      <c r="E947" s="15" t="s">
        <v>414</v>
      </c>
      <c r="F947" s="16" t="s">
        <v>125</v>
      </c>
      <c r="G947" s="24">
        <v>1136.7</v>
      </c>
    </row>
    <row r="948" spans="1:7" ht="15">
      <c r="A948" s="23" t="s">
        <v>117</v>
      </c>
      <c r="B948" s="16"/>
      <c r="C948" s="16" t="s">
        <v>116</v>
      </c>
      <c r="D948" s="16" t="s">
        <v>54</v>
      </c>
      <c r="E948" s="16"/>
      <c r="F948" s="16"/>
      <c r="G948" s="24">
        <f>G949</f>
        <v>79983.5</v>
      </c>
    </row>
    <row r="949" spans="1:7" ht="30">
      <c r="A949" s="23" t="s">
        <v>1008</v>
      </c>
      <c r="B949" s="16"/>
      <c r="C949" s="16" t="s">
        <v>116</v>
      </c>
      <c r="D949" s="16" t="s">
        <v>54</v>
      </c>
      <c r="E949" s="84" t="s">
        <v>395</v>
      </c>
      <c r="F949" s="16"/>
      <c r="G949" s="24">
        <f>G953+G950+G960+G956</f>
        <v>79983.5</v>
      </c>
    </row>
    <row r="950" spans="1:7" ht="15">
      <c r="A950" s="23" t="s">
        <v>35</v>
      </c>
      <c r="B950" s="16"/>
      <c r="C950" s="16" t="s">
        <v>116</v>
      </c>
      <c r="D950" s="16" t="s">
        <v>54</v>
      </c>
      <c r="E950" s="55" t="s">
        <v>396</v>
      </c>
      <c r="F950" s="16"/>
      <c r="G950" s="24">
        <f>G951</f>
        <v>6763</v>
      </c>
    </row>
    <row r="951" spans="1:7" ht="15">
      <c r="A951" s="23" t="s">
        <v>428</v>
      </c>
      <c r="B951" s="16"/>
      <c r="C951" s="16" t="s">
        <v>116</v>
      </c>
      <c r="D951" s="16" t="s">
        <v>54</v>
      </c>
      <c r="E951" s="84" t="s">
        <v>552</v>
      </c>
      <c r="F951" s="16"/>
      <c r="G951" s="24">
        <f>G952</f>
        <v>6763</v>
      </c>
    </row>
    <row r="952" spans="1:7" ht="30">
      <c r="A952" s="23" t="s">
        <v>72</v>
      </c>
      <c r="B952" s="16"/>
      <c r="C952" s="16" t="s">
        <v>116</v>
      </c>
      <c r="D952" s="16" t="s">
        <v>54</v>
      </c>
      <c r="E952" s="84" t="s">
        <v>552</v>
      </c>
      <c r="F952" s="16" t="s">
        <v>125</v>
      </c>
      <c r="G952" s="24">
        <v>6763</v>
      </c>
    </row>
    <row r="953" spans="1:7" ht="45">
      <c r="A953" s="23" t="s">
        <v>26</v>
      </c>
      <c r="B953" s="16"/>
      <c r="C953" s="16" t="s">
        <v>116</v>
      </c>
      <c r="D953" s="16" t="s">
        <v>54</v>
      </c>
      <c r="E953" s="55" t="s">
        <v>401</v>
      </c>
      <c r="F953" s="16"/>
      <c r="G953" s="24">
        <f>SUM(G954)</f>
        <v>73220.5</v>
      </c>
    </row>
    <row r="954" spans="1:7" ht="15">
      <c r="A954" s="23" t="s">
        <v>428</v>
      </c>
      <c r="B954" s="16"/>
      <c r="C954" s="16" t="s">
        <v>116</v>
      </c>
      <c r="D954" s="16" t="s">
        <v>54</v>
      </c>
      <c r="E954" s="55" t="s">
        <v>429</v>
      </c>
      <c r="F954" s="16"/>
      <c r="G954" s="24">
        <f>G955</f>
        <v>73220.5</v>
      </c>
    </row>
    <row r="955" spans="1:7" ht="30">
      <c r="A955" s="23" t="s">
        <v>257</v>
      </c>
      <c r="B955" s="16"/>
      <c r="C955" s="16" t="s">
        <v>116</v>
      </c>
      <c r="D955" s="16" t="s">
        <v>54</v>
      </c>
      <c r="E955" s="55" t="s">
        <v>429</v>
      </c>
      <c r="F955" s="16" t="s">
        <v>125</v>
      </c>
      <c r="G955" s="24">
        <v>73220.5</v>
      </c>
    </row>
    <row r="956" spans="1:7" ht="15" hidden="1">
      <c r="A956" s="37" t="s">
        <v>154</v>
      </c>
      <c r="B956" s="60"/>
      <c r="C956" s="16" t="s">
        <v>116</v>
      </c>
      <c r="D956" s="16" t="s">
        <v>54</v>
      </c>
      <c r="E956" s="85" t="s">
        <v>452</v>
      </c>
      <c r="F956" s="60"/>
      <c r="G956" s="61">
        <f>G957</f>
        <v>0</v>
      </c>
    </row>
    <row r="957" spans="1:7" ht="15" hidden="1">
      <c r="A957" s="37" t="s">
        <v>428</v>
      </c>
      <c r="B957" s="60"/>
      <c r="C957" s="16" t="s">
        <v>116</v>
      </c>
      <c r="D957" s="16" t="s">
        <v>54</v>
      </c>
      <c r="E957" s="85" t="s">
        <v>810</v>
      </c>
      <c r="F957" s="60"/>
      <c r="G957" s="61">
        <f>G958</f>
        <v>0</v>
      </c>
    </row>
    <row r="958" spans="1:7" ht="15" hidden="1">
      <c r="A958" s="37" t="s">
        <v>409</v>
      </c>
      <c r="B958" s="60"/>
      <c r="C958" s="16" t="s">
        <v>116</v>
      </c>
      <c r="D958" s="16" t="s">
        <v>54</v>
      </c>
      <c r="E958" s="85" t="s">
        <v>811</v>
      </c>
      <c r="F958" s="60"/>
      <c r="G958" s="61">
        <f>G959</f>
        <v>0</v>
      </c>
    </row>
    <row r="959" spans="1:7" ht="30" hidden="1">
      <c r="A959" s="37" t="s">
        <v>72</v>
      </c>
      <c r="B959" s="60"/>
      <c r="C959" s="16" t="s">
        <v>116</v>
      </c>
      <c r="D959" s="16" t="s">
        <v>54</v>
      </c>
      <c r="E959" s="85" t="s">
        <v>811</v>
      </c>
      <c r="F959" s="60" t="s">
        <v>125</v>
      </c>
      <c r="G959" s="61"/>
    </row>
    <row r="960" spans="1:7" ht="30" hidden="1">
      <c r="A960" s="23" t="s">
        <v>1009</v>
      </c>
      <c r="B960" s="16"/>
      <c r="C960" s="16" t="s">
        <v>116</v>
      </c>
      <c r="D960" s="16" t="s">
        <v>54</v>
      </c>
      <c r="E960" s="84" t="s">
        <v>413</v>
      </c>
      <c r="F960" s="16"/>
      <c r="G960" s="24">
        <f>G961</f>
        <v>0</v>
      </c>
    </row>
    <row r="961" spans="1:7" ht="15" hidden="1">
      <c r="A961" s="23" t="s">
        <v>35</v>
      </c>
      <c r="B961" s="16"/>
      <c r="C961" s="16" t="s">
        <v>116</v>
      </c>
      <c r="D961" s="16" t="s">
        <v>54</v>
      </c>
      <c r="E961" s="84" t="s">
        <v>414</v>
      </c>
      <c r="F961" s="16"/>
      <c r="G961" s="24">
        <f>SUM(G962)</f>
        <v>0</v>
      </c>
    </row>
    <row r="962" spans="1:7" ht="30" hidden="1">
      <c r="A962" s="23" t="s">
        <v>72</v>
      </c>
      <c r="B962" s="16"/>
      <c r="C962" s="16" t="s">
        <v>116</v>
      </c>
      <c r="D962" s="16" t="s">
        <v>54</v>
      </c>
      <c r="E962" s="84" t="s">
        <v>414</v>
      </c>
      <c r="F962" s="16" t="s">
        <v>125</v>
      </c>
      <c r="G962" s="24"/>
    </row>
    <row r="963" spans="1:7" ht="15">
      <c r="A963" s="23" t="s">
        <v>430</v>
      </c>
      <c r="B963" s="16"/>
      <c r="C963" s="16" t="s">
        <v>116</v>
      </c>
      <c r="D963" s="16" t="s">
        <v>116</v>
      </c>
      <c r="E963" s="16"/>
      <c r="F963" s="16"/>
      <c r="G963" s="24">
        <f>SUM(G975+G978+G981)+G964+G970</f>
        <v>29876.4</v>
      </c>
    </row>
    <row r="964" spans="1:7" ht="30">
      <c r="A964" s="23" t="s">
        <v>1010</v>
      </c>
      <c r="B964" s="16"/>
      <c r="C964" s="16" t="s">
        <v>116</v>
      </c>
      <c r="D964" s="16" t="s">
        <v>116</v>
      </c>
      <c r="E964" s="78" t="s">
        <v>223</v>
      </c>
      <c r="F964" s="16"/>
      <c r="G964" s="24">
        <f>SUM(G965)</f>
        <v>19861.5</v>
      </c>
    </row>
    <row r="965" spans="1:7" ht="45">
      <c r="A965" s="23" t="s">
        <v>534</v>
      </c>
      <c r="B965" s="16"/>
      <c r="C965" s="16" t="s">
        <v>116</v>
      </c>
      <c r="D965" s="16" t="s">
        <v>116</v>
      </c>
      <c r="E965" s="78" t="s">
        <v>654</v>
      </c>
      <c r="F965" s="16"/>
      <c r="G965" s="24">
        <f>SUM(G966)</f>
        <v>19861.5</v>
      </c>
    </row>
    <row r="966" spans="1:7" ht="15">
      <c r="A966" s="23" t="s">
        <v>673</v>
      </c>
      <c r="B966" s="16"/>
      <c r="C966" s="16" t="s">
        <v>116</v>
      </c>
      <c r="D966" s="16" t="s">
        <v>116</v>
      </c>
      <c r="E966" s="16" t="s">
        <v>674</v>
      </c>
      <c r="F966" s="16"/>
      <c r="G966" s="24">
        <f>SUM(G967:G969)</f>
        <v>19861.5</v>
      </c>
    </row>
    <row r="967" spans="1:7" ht="30">
      <c r="A967" s="23" t="s">
        <v>52</v>
      </c>
      <c r="B967" s="16"/>
      <c r="C967" s="16" t="s">
        <v>116</v>
      </c>
      <c r="D967" s="16" t="s">
        <v>116</v>
      </c>
      <c r="E967" s="16" t="s">
        <v>674</v>
      </c>
      <c r="F967" s="31" t="s">
        <v>93</v>
      </c>
      <c r="G967" s="24">
        <v>15079.8</v>
      </c>
    </row>
    <row r="968" spans="1:7" ht="30">
      <c r="A968" s="23" t="s">
        <v>257</v>
      </c>
      <c r="B968" s="16"/>
      <c r="C968" s="16" t="s">
        <v>116</v>
      </c>
      <c r="D968" s="16" t="s">
        <v>116</v>
      </c>
      <c r="E968" s="16" t="s">
        <v>674</v>
      </c>
      <c r="F968" s="31" t="s">
        <v>125</v>
      </c>
      <c r="G968" s="24">
        <v>4781.7</v>
      </c>
    </row>
    <row r="969" spans="1:7" ht="15" hidden="1">
      <c r="A969" s="23" t="s">
        <v>22</v>
      </c>
      <c r="B969" s="16"/>
      <c r="C969" s="16" t="s">
        <v>116</v>
      </c>
      <c r="D969" s="16" t="s">
        <v>116</v>
      </c>
      <c r="E969" s="16" t="s">
        <v>674</v>
      </c>
      <c r="F969" s="31" t="s">
        <v>98</v>
      </c>
      <c r="G969" s="24"/>
    </row>
    <row r="970" spans="1:7" ht="45">
      <c r="A970" s="37" t="s">
        <v>1012</v>
      </c>
      <c r="B970" s="60"/>
      <c r="C970" s="60" t="s">
        <v>116</v>
      </c>
      <c r="D970" s="60" t="s">
        <v>116</v>
      </c>
      <c r="E970" s="85" t="s">
        <v>812</v>
      </c>
      <c r="F970" s="60"/>
      <c r="G970" s="61">
        <f>G971</f>
        <v>296.4</v>
      </c>
    </row>
    <row r="971" spans="1:7" ht="45">
      <c r="A971" s="37" t="s">
        <v>534</v>
      </c>
      <c r="B971" s="60"/>
      <c r="C971" s="60" t="s">
        <v>116</v>
      </c>
      <c r="D971" s="60" t="s">
        <v>116</v>
      </c>
      <c r="E971" s="85" t="s">
        <v>813</v>
      </c>
      <c r="F971" s="60"/>
      <c r="G971" s="61">
        <f>G972</f>
        <v>296.4</v>
      </c>
    </row>
    <row r="972" spans="1:7" ht="15">
      <c r="A972" s="37" t="s">
        <v>814</v>
      </c>
      <c r="B972" s="60"/>
      <c r="C972" s="60" t="s">
        <v>116</v>
      </c>
      <c r="D972" s="60" t="s">
        <v>116</v>
      </c>
      <c r="E972" s="85" t="s">
        <v>815</v>
      </c>
      <c r="F972" s="60"/>
      <c r="G972" s="61">
        <f>G974+G973</f>
        <v>296.4</v>
      </c>
    </row>
    <row r="973" spans="1:7" ht="45">
      <c r="A973" s="37" t="s">
        <v>534</v>
      </c>
      <c r="B973" s="60"/>
      <c r="C973" s="60" t="s">
        <v>116</v>
      </c>
      <c r="D973" s="60" t="s">
        <v>116</v>
      </c>
      <c r="E973" s="85" t="s">
        <v>815</v>
      </c>
      <c r="F973" s="60" t="s">
        <v>91</v>
      </c>
      <c r="G973" s="61">
        <v>35</v>
      </c>
    </row>
    <row r="974" spans="1:7" ht="30">
      <c r="A974" s="37" t="s">
        <v>52</v>
      </c>
      <c r="B974" s="60"/>
      <c r="C974" s="60" t="s">
        <v>116</v>
      </c>
      <c r="D974" s="60" t="s">
        <v>116</v>
      </c>
      <c r="E974" s="85" t="s">
        <v>815</v>
      </c>
      <c r="F974" s="60" t="s">
        <v>93</v>
      </c>
      <c r="G974" s="61">
        <v>261.4</v>
      </c>
    </row>
    <row r="975" spans="1:7" ht="30">
      <c r="A975" s="23" t="s">
        <v>1013</v>
      </c>
      <c r="B975" s="31"/>
      <c r="C975" s="31" t="s">
        <v>116</v>
      </c>
      <c r="D975" s="31" t="s">
        <v>116</v>
      </c>
      <c r="E975" s="31" t="s">
        <v>252</v>
      </c>
      <c r="F975" s="31"/>
      <c r="G975" s="27">
        <f>G976</f>
        <v>78</v>
      </c>
    </row>
    <row r="976" spans="1:7" ht="15">
      <c r="A976" s="23" t="s">
        <v>35</v>
      </c>
      <c r="B976" s="31"/>
      <c r="C976" s="31" t="s">
        <v>116</v>
      </c>
      <c r="D976" s="31" t="s">
        <v>116</v>
      </c>
      <c r="E976" s="31" t="s">
        <v>431</v>
      </c>
      <c r="F976" s="31"/>
      <c r="G976" s="27">
        <f>SUM(G977)</f>
        <v>78</v>
      </c>
    </row>
    <row r="977" spans="1:7" ht="30">
      <c r="A977" s="23" t="s">
        <v>52</v>
      </c>
      <c r="B977" s="31"/>
      <c r="C977" s="31" t="s">
        <v>116</v>
      </c>
      <c r="D977" s="31" t="s">
        <v>116</v>
      </c>
      <c r="E977" s="31" t="s">
        <v>431</v>
      </c>
      <c r="F977" s="31" t="s">
        <v>93</v>
      </c>
      <c r="G977" s="27">
        <v>78</v>
      </c>
    </row>
    <row r="978" spans="1:7" ht="45">
      <c r="A978" s="23" t="s">
        <v>1014</v>
      </c>
      <c r="B978" s="31"/>
      <c r="C978" s="31" t="s">
        <v>116</v>
      </c>
      <c r="D978" s="31" t="s">
        <v>116</v>
      </c>
      <c r="E978" s="31" t="s">
        <v>433</v>
      </c>
      <c r="F978" s="31"/>
      <c r="G978" s="27">
        <f>G979</f>
        <v>78.5</v>
      </c>
    </row>
    <row r="979" spans="1:7" ht="15">
      <c r="A979" s="23" t="s">
        <v>35</v>
      </c>
      <c r="B979" s="31"/>
      <c r="C979" s="31" t="s">
        <v>116</v>
      </c>
      <c r="D979" s="31" t="s">
        <v>116</v>
      </c>
      <c r="E979" s="31" t="s">
        <v>434</v>
      </c>
      <c r="F979" s="31"/>
      <c r="G979" s="27">
        <f>SUM(G980)</f>
        <v>78.5</v>
      </c>
    </row>
    <row r="980" spans="1:7" ht="30">
      <c r="A980" s="23" t="s">
        <v>52</v>
      </c>
      <c r="B980" s="31"/>
      <c r="C980" s="31" t="s">
        <v>116</v>
      </c>
      <c r="D980" s="31" t="s">
        <v>116</v>
      </c>
      <c r="E980" s="31" t="s">
        <v>434</v>
      </c>
      <c r="F980" s="31" t="s">
        <v>93</v>
      </c>
      <c r="G980" s="27">
        <v>78.5</v>
      </c>
    </row>
    <row r="981" spans="1:7" ht="30">
      <c r="A981" s="23" t="s">
        <v>1008</v>
      </c>
      <c r="B981" s="31"/>
      <c r="C981" s="31" t="s">
        <v>116</v>
      </c>
      <c r="D981" s="31" t="s">
        <v>116</v>
      </c>
      <c r="E981" s="15" t="s">
        <v>395</v>
      </c>
      <c r="F981" s="31"/>
      <c r="G981" s="27">
        <f>G982+G991</f>
        <v>9562</v>
      </c>
    </row>
    <row r="982" spans="1:7" ht="15">
      <c r="A982" s="23" t="s">
        <v>35</v>
      </c>
      <c r="B982" s="31"/>
      <c r="C982" s="31" t="s">
        <v>116</v>
      </c>
      <c r="D982" s="31" t="s">
        <v>116</v>
      </c>
      <c r="E982" s="15" t="s">
        <v>396</v>
      </c>
      <c r="F982" s="31"/>
      <c r="G982" s="27">
        <f>SUM(G983+G987)</f>
        <v>6000</v>
      </c>
    </row>
    <row r="983" spans="1:7" ht="15">
      <c r="A983" s="38" t="s">
        <v>436</v>
      </c>
      <c r="B983" s="16"/>
      <c r="C983" s="16" t="s">
        <v>116</v>
      </c>
      <c r="D983" s="16" t="s">
        <v>116</v>
      </c>
      <c r="E983" s="16" t="s">
        <v>437</v>
      </c>
      <c r="F983" s="31"/>
      <c r="G983" s="27">
        <f>SUM(G984:G985)+G986</f>
        <v>3026</v>
      </c>
    </row>
    <row r="984" spans="1:7" ht="29.25" customHeight="1">
      <c r="A984" s="23" t="s">
        <v>52</v>
      </c>
      <c r="B984" s="31"/>
      <c r="C984" s="31" t="s">
        <v>116</v>
      </c>
      <c r="D984" s="31" t="s">
        <v>116</v>
      </c>
      <c r="E984" s="17" t="s">
        <v>437</v>
      </c>
      <c r="F984" s="31" t="s">
        <v>93</v>
      </c>
      <c r="G984" s="27">
        <v>3026</v>
      </c>
    </row>
    <row r="985" spans="1:7" ht="30" hidden="1">
      <c r="A985" s="23" t="s">
        <v>257</v>
      </c>
      <c r="B985" s="31"/>
      <c r="C985" s="31" t="s">
        <v>116</v>
      </c>
      <c r="D985" s="31" t="s">
        <v>116</v>
      </c>
      <c r="E985" s="17" t="s">
        <v>437</v>
      </c>
      <c r="F985" s="31" t="s">
        <v>125</v>
      </c>
      <c r="G985" s="27"/>
    </row>
    <row r="986" spans="1:7" ht="15" hidden="1">
      <c r="A986" s="23" t="s">
        <v>22</v>
      </c>
      <c r="B986" s="31"/>
      <c r="C986" s="31" t="s">
        <v>116</v>
      </c>
      <c r="D986" s="31" t="s">
        <v>116</v>
      </c>
      <c r="E986" s="17" t="s">
        <v>437</v>
      </c>
      <c r="F986" s="31" t="s">
        <v>98</v>
      </c>
      <c r="G986" s="27"/>
    </row>
    <row r="987" spans="1:7" ht="30">
      <c r="A987" s="23" t="s">
        <v>818</v>
      </c>
      <c r="B987" s="31"/>
      <c r="C987" s="31" t="s">
        <v>438</v>
      </c>
      <c r="D987" s="31" t="s">
        <v>116</v>
      </c>
      <c r="E987" s="15" t="s">
        <v>439</v>
      </c>
      <c r="F987" s="31"/>
      <c r="G987" s="27">
        <f>SUM(G988:G990)</f>
        <v>2974</v>
      </c>
    </row>
    <row r="988" spans="1:7" ht="30">
      <c r="A988" s="23" t="s">
        <v>52</v>
      </c>
      <c r="B988" s="31"/>
      <c r="C988" s="31" t="s">
        <v>438</v>
      </c>
      <c r="D988" s="31" t="s">
        <v>116</v>
      </c>
      <c r="E988" s="15" t="s">
        <v>439</v>
      </c>
      <c r="F988" s="31" t="s">
        <v>93</v>
      </c>
      <c r="G988" s="27">
        <v>2974</v>
      </c>
    </row>
    <row r="989" spans="1:7" ht="30" hidden="1">
      <c r="A989" s="23" t="s">
        <v>72</v>
      </c>
      <c r="B989" s="31"/>
      <c r="C989" s="31" t="s">
        <v>438</v>
      </c>
      <c r="D989" s="31" t="s">
        <v>116</v>
      </c>
      <c r="E989" s="15" t="s">
        <v>439</v>
      </c>
      <c r="F989" s="31" t="s">
        <v>125</v>
      </c>
      <c r="G989" s="27"/>
    </row>
    <row r="990" spans="1:7" ht="15" hidden="1">
      <c r="A990" s="23" t="s">
        <v>22</v>
      </c>
      <c r="B990" s="31"/>
      <c r="C990" s="31" t="s">
        <v>438</v>
      </c>
      <c r="D990" s="31" t="s">
        <v>116</v>
      </c>
      <c r="E990" s="15" t="s">
        <v>439</v>
      </c>
      <c r="F990" s="31" t="s">
        <v>98</v>
      </c>
      <c r="G990" s="27"/>
    </row>
    <row r="991" spans="1:7" ht="30">
      <c r="A991" s="23" t="s">
        <v>1001</v>
      </c>
      <c r="B991" s="16"/>
      <c r="C991" s="16" t="s">
        <v>116</v>
      </c>
      <c r="D991" s="16" t="s">
        <v>116</v>
      </c>
      <c r="E991" s="16" t="s">
        <v>440</v>
      </c>
      <c r="F991" s="16"/>
      <c r="G991" s="24">
        <f>G992+G1001</f>
        <v>3562</v>
      </c>
    </row>
    <row r="992" spans="1:7" ht="15">
      <c r="A992" s="23" t="s">
        <v>35</v>
      </c>
      <c r="B992" s="16"/>
      <c r="C992" s="16" t="s">
        <v>116</v>
      </c>
      <c r="D992" s="16" t="s">
        <v>116</v>
      </c>
      <c r="E992" s="16" t="s">
        <v>441</v>
      </c>
      <c r="F992" s="16"/>
      <c r="G992" s="24">
        <f>G996+G999+G993</f>
        <v>3562</v>
      </c>
    </row>
    <row r="993" spans="1:7" ht="15">
      <c r="A993" s="37" t="s">
        <v>814</v>
      </c>
      <c r="B993" s="60"/>
      <c r="C993" s="60" t="s">
        <v>116</v>
      </c>
      <c r="D993" s="60" t="s">
        <v>116</v>
      </c>
      <c r="E993" s="80" t="s">
        <v>816</v>
      </c>
      <c r="F993" s="60"/>
      <c r="G993" s="61">
        <f>G995+G994</f>
        <v>532</v>
      </c>
    </row>
    <row r="994" spans="1:7" ht="45" hidden="1">
      <c r="A994" s="37" t="s">
        <v>51</v>
      </c>
      <c r="B994" s="60"/>
      <c r="C994" s="60" t="s">
        <v>116</v>
      </c>
      <c r="D994" s="60" t="s">
        <v>116</v>
      </c>
      <c r="E994" s="80" t="s">
        <v>816</v>
      </c>
      <c r="F994" s="60" t="s">
        <v>91</v>
      </c>
      <c r="G994" s="61"/>
    </row>
    <row r="995" spans="1:7" ht="30">
      <c r="A995" s="37" t="s">
        <v>52</v>
      </c>
      <c r="B995" s="60"/>
      <c r="C995" s="60" t="s">
        <v>116</v>
      </c>
      <c r="D995" s="60" t="s">
        <v>116</v>
      </c>
      <c r="E995" s="80" t="s">
        <v>816</v>
      </c>
      <c r="F995" s="60" t="s">
        <v>93</v>
      </c>
      <c r="G995" s="61">
        <v>532</v>
      </c>
    </row>
    <row r="996" spans="1:7" ht="15">
      <c r="A996" s="23" t="s">
        <v>442</v>
      </c>
      <c r="B996" s="15"/>
      <c r="C996" s="16" t="s">
        <v>116</v>
      </c>
      <c r="D996" s="16" t="s">
        <v>116</v>
      </c>
      <c r="E996" s="16" t="s">
        <v>443</v>
      </c>
      <c r="F996" s="16"/>
      <c r="G996" s="24">
        <f>SUM(G997:G998)</f>
        <v>3000</v>
      </c>
    </row>
    <row r="997" spans="1:7" ht="29.25" customHeight="1">
      <c r="A997" s="23" t="s">
        <v>52</v>
      </c>
      <c r="B997" s="15"/>
      <c r="C997" s="16" t="s">
        <v>116</v>
      </c>
      <c r="D997" s="16" t="s">
        <v>116</v>
      </c>
      <c r="E997" s="16" t="s">
        <v>443</v>
      </c>
      <c r="F997" s="16" t="s">
        <v>93</v>
      </c>
      <c r="G997" s="24">
        <v>3000</v>
      </c>
    </row>
    <row r="998" spans="1:7" ht="30" hidden="1">
      <c r="A998" s="23" t="s">
        <v>72</v>
      </c>
      <c r="B998" s="15"/>
      <c r="C998" s="16" t="s">
        <v>116</v>
      </c>
      <c r="D998" s="16" t="s">
        <v>116</v>
      </c>
      <c r="E998" s="16" t="s">
        <v>443</v>
      </c>
      <c r="F998" s="16" t="s">
        <v>125</v>
      </c>
      <c r="G998" s="24"/>
    </row>
    <row r="999" spans="1:7" ht="15">
      <c r="A999" s="23" t="s">
        <v>819</v>
      </c>
      <c r="B999" s="16"/>
      <c r="C999" s="16" t="s">
        <v>116</v>
      </c>
      <c r="D999" s="16" t="s">
        <v>116</v>
      </c>
      <c r="E999" s="17" t="s">
        <v>444</v>
      </c>
      <c r="F999" s="16"/>
      <c r="G999" s="24">
        <f>SUM(G1000)</f>
        <v>30</v>
      </c>
    </row>
    <row r="1000" spans="1:7" ht="29.25" customHeight="1">
      <c r="A1000" s="23" t="s">
        <v>52</v>
      </c>
      <c r="B1000" s="16"/>
      <c r="C1000" s="16" t="s">
        <v>116</v>
      </c>
      <c r="D1000" s="16" t="s">
        <v>116</v>
      </c>
      <c r="E1000" s="17" t="s">
        <v>444</v>
      </c>
      <c r="F1000" s="16" t="s">
        <v>93</v>
      </c>
      <c r="G1000" s="24">
        <v>30</v>
      </c>
    </row>
    <row r="1001" spans="1:7" ht="15" hidden="1">
      <c r="A1001" s="23" t="s">
        <v>45</v>
      </c>
      <c r="B1001" s="16"/>
      <c r="C1001" s="16" t="s">
        <v>116</v>
      </c>
      <c r="D1001" s="16" t="s">
        <v>116</v>
      </c>
      <c r="E1001" s="15" t="s">
        <v>445</v>
      </c>
      <c r="F1001" s="16"/>
      <c r="G1001" s="24">
        <f>SUM(G1002)</f>
        <v>0</v>
      </c>
    </row>
    <row r="1002" spans="1:7" ht="13.5" customHeight="1" hidden="1">
      <c r="A1002" s="32" t="s">
        <v>446</v>
      </c>
      <c r="B1002" s="16"/>
      <c r="C1002" s="16" t="s">
        <v>116</v>
      </c>
      <c r="D1002" s="16" t="s">
        <v>116</v>
      </c>
      <c r="E1002" s="15" t="s">
        <v>447</v>
      </c>
      <c r="F1002" s="16"/>
      <c r="G1002" s="24">
        <f>G1003+G1004+G1005</f>
        <v>0</v>
      </c>
    </row>
    <row r="1003" spans="1:7" ht="45" hidden="1">
      <c r="A1003" s="26" t="s">
        <v>51</v>
      </c>
      <c r="B1003" s="16"/>
      <c r="C1003" s="16" t="s">
        <v>116</v>
      </c>
      <c r="D1003" s="16" t="s">
        <v>116</v>
      </c>
      <c r="E1003" s="15" t="s">
        <v>447</v>
      </c>
      <c r="F1003" s="16" t="s">
        <v>91</v>
      </c>
      <c r="G1003" s="24"/>
    </row>
    <row r="1004" spans="1:7" ht="30" hidden="1">
      <c r="A1004" s="23" t="s">
        <v>52</v>
      </c>
      <c r="B1004" s="16"/>
      <c r="C1004" s="16" t="s">
        <v>116</v>
      </c>
      <c r="D1004" s="16" t="s">
        <v>116</v>
      </c>
      <c r="E1004" s="15" t="s">
        <v>447</v>
      </c>
      <c r="F1004" s="16" t="s">
        <v>93</v>
      </c>
      <c r="G1004" s="24"/>
    </row>
    <row r="1005" spans="1:7" ht="15" hidden="1">
      <c r="A1005" s="23" t="s">
        <v>22</v>
      </c>
      <c r="B1005" s="16"/>
      <c r="C1005" s="16" t="s">
        <v>116</v>
      </c>
      <c r="D1005" s="16" t="s">
        <v>116</v>
      </c>
      <c r="E1005" s="15" t="s">
        <v>447</v>
      </c>
      <c r="F1005" s="16" t="s">
        <v>98</v>
      </c>
      <c r="G1005" s="24"/>
    </row>
    <row r="1006" spans="1:7" ht="15">
      <c r="A1006" s="23" t="s">
        <v>188</v>
      </c>
      <c r="B1006" s="15"/>
      <c r="C1006" s="16" t="s">
        <v>116</v>
      </c>
      <c r="D1006" s="16" t="s">
        <v>178</v>
      </c>
      <c r="E1006" s="15"/>
      <c r="F1006" s="15"/>
      <c r="G1006" s="27">
        <f>G1015+G1007</f>
        <v>59735.09999999999</v>
      </c>
    </row>
    <row r="1007" spans="1:7" ht="30">
      <c r="A1007" s="23" t="s">
        <v>1010</v>
      </c>
      <c r="B1007" s="16"/>
      <c r="C1007" s="16" t="s">
        <v>116</v>
      </c>
      <c r="D1007" s="16" t="s">
        <v>178</v>
      </c>
      <c r="E1007" s="78" t="s">
        <v>223</v>
      </c>
      <c r="F1007" s="33"/>
      <c r="G1007" s="27">
        <f>G1011+G1008</f>
        <v>4097.9</v>
      </c>
    </row>
    <row r="1008" spans="1:7" ht="45">
      <c r="A1008" s="23" t="s">
        <v>534</v>
      </c>
      <c r="B1008" s="16"/>
      <c r="C1008" s="16" t="s">
        <v>116</v>
      </c>
      <c r="D1008" s="16" t="s">
        <v>178</v>
      </c>
      <c r="E1008" s="78" t="s">
        <v>654</v>
      </c>
      <c r="F1008" s="33"/>
      <c r="G1008" s="27">
        <f>SUM(G1009)</f>
        <v>1120</v>
      </c>
    </row>
    <row r="1009" spans="1:7" ht="15">
      <c r="A1009" s="23" t="s">
        <v>675</v>
      </c>
      <c r="B1009" s="16"/>
      <c r="C1009" s="16" t="s">
        <v>116</v>
      </c>
      <c r="D1009" s="16" t="s">
        <v>178</v>
      </c>
      <c r="E1009" s="78" t="s">
        <v>676</v>
      </c>
      <c r="F1009" s="33"/>
      <c r="G1009" s="27">
        <f>SUM(G1010)</f>
        <v>1120</v>
      </c>
    </row>
    <row r="1010" spans="1:7" ht="30">
      <c r="A1010" s="23" t="s">
        <v>52</v>
      </c>
      <c r="B1010" s="16"/>
      <c r="C1010" s="16" t="s">
        <v>116</v>
      </c>
      <c r="D1010" s="16" t="s">
        <v>178</v>
      </c>
      <c r="E1010" s="78" t="s">
        <v>676</v>
      </c>
      <c r="F1010" s="33">
        <v>200</v>
      </c>
      <c r="G1010" s="27">
        <v>1120</v>
      </c>
    </row>
    <row r="1011" spans="1:7" ht="75">
      <c r="A1011" s="23" t="s">
        <v>553</v>
      </c>
      <c r="B1011" s="16"/>
      <c r="C1011" s="16" t="s">
        <v>116</v>
      </c>
      <c r="D1011" s="16" t="s">
        <v>178</v>
      </c>
      <c r="E1011" s="55" t="s">
        <v>225</v>
      </c>
      <c r="F1011" s="16"/>
      <c r="G1011" s="27">
        <f>G1012</f>
        <v>2977.9</v>
      </c>
    </row>
    <row r="1012" spans="1:7" ht="45">
      <c r="A1012" s="23" t="s">
        <v>554</v>
      </c>
      <c r="B1012" s="16"/>
      <c r="C1012" s="16" t="s">
        <v>116</v>
      </c>
      <c r="D1012" s="16" t="s">
        <v>178</v>
      </c>
      <c r="E1012" s="55" t="s">
        <v>555</v>
      </c>
      <c r="F1012" s="16"/>
      <c r="G1012" s="27">
        <f>G1013+G1014</f>
        <v>2977.9</v>
      </c>
    </row>
    <row r="1013" spans="1:7" ht="45">
      <c r="A1013" s="23" t="s">
        <v>51</v>
      </c>
      <c r="B1013" s="16"/>
      <c r="C1013" s="16" t="s">
        <v>116</v>
      </c>
      <c r="D1013" s="16" t="s">
        <v>178</v>
      </c>
      <c r="E1013" s="55" t="s">
        <v>555</v>
      </c>
      <c r="F1013" s="16" t="s">
        <v>91</v>
      </c>
      <c r="G1013" s="27">
        <v>2575.4</v>
      </c>
    </row>
    <row r="1014" spans="1:7" ht="30">
      <c r="A1014" s="23" t="s">
        <v>52</v>
      </c>
      <c r="B1014" s="16"/>
      <c r="C1014" s="16" t="s">
        <v>116</v>
      </c>
      <c r="D1014" s="16" t="s">
        <v>178</v>
      </c>
      <c r="E1014" s="55" t="s">
        <v>555</v>
      </c>
      <c r="F1014" s="16" t="s">
        <v>93</v>
      </c>
      <c r="G1014" s="27">
        <v>402.5</v>
      </c>
    </row>
    <row r="1015" spans="1:7" ht="30">
      <c r="A1015" s="23" t="s">
        <v>1008</v>
      </c>
      <c r="B1015" s="31"/>
      <c r="C1015" s="31" t="s">
        <v>116</v>
      </c>
      <c r="D1015" s="31" t="s">
        <v>178</v>
      </c>
      <c r="E1015" s="15" t="s">
        <v>395</v>
      </c>
      <c r="F1015" s="15"/>
      <c r="G1015" s="27">
        <f>SUM(G1028)+G1016+G1025+G1021</f>
        <v>55637.19999999999</v>
      </c>
    </row>
    <row r="1016" spans="1:7" ht="15">
      <c r="A1016" s="23" t="s">
        <v>35</v>
      </c>
      <c r="B1016" s="16"/>
      <c r="C1016" s="16" t="s">
        <v>116</v>
      </c>
      <c r="D1016" s="16" t="s">
        <v>178</v>
      </c>
      <c r="E1016" s="55" t="s">
        <v>396</v>
      </c>
      <c r="F1016" s="16"/>
      <c r="G1016" s="24">
        <f>SUM(G1017+G1019)</f>
        <v>1560</v>
      </c>
    </row>
    <row r="1017" spans="1:7" ht="15">
      <c r="A1017" s="38" t="s">
        <v>1032</v>
      </c>
      <c r="B1017" s="16"/>
      <c r="C1017" s="16" t="s">
        <v>116</v>
      </c>
      <c r="D1017" s="16" t="s">
        <v>178</v>
      </c>
      <c r="E1017" s="55" t="s">
        <v>562</v>
      </c>
      <c r="F1017" s="16"/>
      <c r="G1017" s="24">
        <f>G1018</f>
        <v>1290</v>
      </c>
    </row>
    <row r="1018" spans="1:7" ht="30">
      <c r="A1018" s="23" t="s">
        <v>52</v>
      </c>
      <c r="B1018" s="16"/>
      <c r="C1018" s="16" t="s">
        <v>116</v>
      </c>
      <c r="D1018" s="16" t="s">
        <v>178</v>
      </c>
      <c r="E1018" s="55" t="s">
        <v>562</v>
      </c>
      <c r="F1018" s="16" t="s">
        <v>93</v>
      </c>
      <c r="G1018" s="24">
        <v>1290</v>
      </c>
    </row>
    <row r="1019" spans="1:7" ht="30">
      <c r="A1019" s="23" t="s">
        <v>821</v>
      </c>
      <c r="B1019" s="16"/>
      <c r="C1019" s="16" t="s">
        <v>116</v>
      </c>
      <c r="D1019" s="16" t="s">
        <v>178</v>
      </c>
      <c r="E1019" s="55" t="s">
        <v>418</v>
      </c>
      <c r="F1019" s="17"/>
      <c r="G1019" s="24">
        <f>G1020</f>
        <v>270</v>
      </c>
    </row>
    <row r="1020" spans="1:7" ht="30">
      <c r="A1020" s="23" t="s">
        <v>52</v>
      </c>
      <c r="B1020" s="16"/>
      <c r="C1020" s="16" t="s">
        <v>116</v>
      </c>
      <c r="D1020" s="16" t="s">
        <v>178</v>
      </c>
      <c r="E1020" s="55" t="s">
        <v>418</v>
      </c>
      <c r="F1020" s="17">
        <v>200</v>
      </c>
      <c r="G1020" s="24">
        <v>270</v>
      </c>
    </row>
    <row r="1021" spans="1:7" ht="15">
      <c r="A1021" s="90" t="s">
        <v>45</v>
      </c>
      <c r="B1021" s="87"/>
      <c r="C1021" s="87" t="s">
        <v>116</v>
      </c>
      <c r="D1021" s="91" t="s">
        <v>178</v>
      </c>
      <c r="E1021" s="92" t="s">
        <v>411</v>
      </c>
      <c r="F1021" s="93"/>
      <c r="G1021" s="89">
        <f>G1022</f>
        <v>1095.6</v>
      </c>
    </row>
    <row r="1022" spans="1:7" ht="45">
      <c r="A1022" s="90" t="s">
        <v>554</v>
      </c>
      <c r="B1022" s="87"/>
      <c r="C1022" s="87" t="s">
        <v>116</v>
      </c>
      <c r="D1022" s="91" t="s">
        <v>178</v>
      </c>
      <c r="E1022" s="92" t="s">
        <v>950</v>
      </c>
      <c r="F1022" s="93"/>
      <c r="G1022" s="89">
        <f>G1023+G1024</f>
        <v>1095.6</v>
      </c>
    </row>
    <row r="1023" spans="1:7" ht="45">
      <c r="A1023" s="90" t="s">
        <v>51</v>
      </c>
      <c r="B1023" s="87"/>
      <c r="C1023" s="87" t="s">
        <v>116</v>
      </c>
      <c r="D1023" s="91" t="s">
        <v>178</v>
      </c>
      <c r="E1023" s="92" t="s">
        <v>950</v>
      </c>
      <c r="F1023" s="93" t="s">
        <v>91</v>
      </c>
      <c r="G1023" s="89">
        <f>785.4+132.6</f>
        <v>918</v>
      </c>
    </row>
    <row r="1024" spans="1:7" ht="30">
      <c r="A1024" s="86" t="s">
        <v>52</v>
      </c>
      <c r="B1024" s="87"/>
      <c r="C1024" s="87" t="s">
        <v>116</v>
      </c>
      <c r="D1024" s="91" t="s">
        <v>178</v>
      </c>
      <c r="E1024" s="92" t="s">
        <v>950</v>
      </c>
      <c r="F1024" s="93" t="s">
        <v>93</v>
      </c>
      <c r="G1024" s="89">
        <v>177.6</v>
      </c>
    </row>
    <row r="1025" spans="1:7" ht="30">
      <c r="A1025" s="281" t="s">
        <v>1009</v>
      </c>
      <c r="B1025" s="16"/>
      <c r="C1025" s="16" t="s">
        <v>116</v>
      </c>
      <c r="D1025" s="16" t="s">
        <v>178</v>
      </c>
      <c r="E1025" s="15" t="s">
        <v>413</v>
      </c>
      <c r="F1025" s="17"/>
      <c r="G1025" s="24">
        <f>SUM(G1026)</f>
        <v>398</v>
      </c>
    </row>
    <row r="1026" spans="1:7" ht="15">
      <c r="A1026" s="23" t="s">
        <v>35</v>
      </c>
      <c r="B1026" s="16"/>
      <c r="C1026" s="16" t="s">
        <v>116</v>
      </c>
      <c r="D1026" s="16" t="s">
        <v>178</v>
      </c>
      <c r="E1026" s="15" t="s">
        <v>414</v>
      </c>
      <c r="F1026" s="17"/>
      <c r="G1026" s="24">
        <f>SUM(G1027)</f>
        <v>398</v>
      </c>
    </row>
    <row r="1027" spans="1:7" ht="30">
      <c r="A1027" s="23" t="s">
        <v>52</v>
      </c>
      <c r="B1027" s="16"/>
      <c r="C1027" s="16" t="s">
        <v>116</v>
      </c>
      <c r="D1027" s="16" t="s">
        <v>178</v>
      </c>
      <c r="E1027" s="15" t="s">
        <v>414</v>
      </c>
      <c r="F1027" s="17">
        <v>200</v>
      </c>
      <c r="G1027" s="24">
        <v>398</v>
      </c>
    </row>
    <row r="1028" spans="1:7" ht="30">
      <c r="A1028" s="23" t="s">
        <v>1031</v>
      </c>
      <c r="B1028" s="16"/>
      <c r="C1028" s="16" t="s">
        <v>116</v>
      </c>
      <c r="D1028" s="16" t="s">
        <v>178</v>
      </c>
      <c r="E1028" s="84" t="s">
        <v>448</v>
      </c>
      <c r="F1028" s="16"/>
      <c r="G1028" s="24">
        <f>SUM(G1035+G1029)</f>
        <v>52583.59999999999</v>
      </c>
    </row>
    <row r="1029" spans="1:7" ht="30">
      <c r="A1029" s="86" t="s">
        <v>80</v>
      </c>
      <c r="B1029" s="87"/>
      <c r="C1029" s="87" t="s">
        <v>116</v>
      </c>
      <c r="D1029" s="87" t="s">
        <v>178</v>
      </c>
      <c r="E1029" s="94" t="s">
        <v>951</v>
      </c>
      <c r="F1029" s="87"/>
      <c r="G1029" s="89">
        <f>G1030+G1033</f>
        <v>13641.2</v>
      </c>
    </row>
    <row r="1030" spans="1:7" ht="15">
      <c r="A1030" s="86" t="s">
        <v>82</v>
      </c>
      <c r="B1030" s="87"/>
      <c r="C1030" s="87" t="s">
        <v>116</v>
      </c>
      <c r="D1030" s="87" t="s">
        <v>178</v>
      </c>
      <c r="E1030" s="94" t="s">
        <v>952</v>
      </c>
      <c r="F1030" s="87"/>
      <c r="G1030" s="89">
        <f>+G1031+G1032</f>
        <v>13456.2</v>
      </c>
    </row>
    <row r="1031" spans="1:7" ht="45">
      <c r="A1031" s="86" t="s">
        <v>51</v>
      </c>
      <c r="B1031" s="87"/>
      <c r="C1031" s="87" t="s">
        <v>116</v>
      </c>
      <c r="D1031" s="87" t="s">
        <v>178</v>
      </c>
      <c r="E1031" s="94" t="s">
        <v>952</v>
      </c>
      <c r="F1031" s="87" t="s">
        <v>91</v>
      </c>
      <c r="G1031" s="89">
        <v>13456</v>
      </c>
    </row>
    <row r="1032" spans="1:7" ht="30">
      <c r="A1032" s="86" t="s">
        <v>52</v>
      </c>
      <c r="B1032" s="87"/>
      <c r="C1032" s="87" t="s">
        <v>116</v>
      </c>
      <c r="D1032" s="87" t="s">
        <v>178</v>
      </c>
      <c r="E1032" s="94" t="s">
        <v>952</v>
      </c>
      <c r="F1032" s="87" t="s">
        <v>93</v>
      </c>
      <c r="G1032" s="89">
        <v>0.2</v>
      </c>
    </row>
    <row r="1033" spans="1:7" ht="15">
      <c r="A1033" s="86" t="s">
        <v>1029</v>
      </c>
      <c r="B1033" s="87"/>
      <c r="C1033" s="87" t="s">
        <v>116</v>
      </c>
      <c r="D1033" s="87" t="s">
        <v>178</v>
      </c>
      <c r="E1033" s="94" t="s">
        <v>1030</v>
      </c>
      <c r="F1033" s="87"/>
      <c r="G1033" s="89">
        <f>SUM(G1034)</f>
        <v>185</v>
      </c>
    </row>
    <row r="1034" spans="1:7" ht="30">
      <c r="A1034" s="86" t="s">
        <v>52</v>
      </c>
      <c r="B1034" s="87"/>
      <c r="C1034" s="87" t="s">
        <v>116</v>
      </c>
      <c r="D1034" s="87" t="s">
        <v>178</v>
      </c>
      <c r="E1034" s="94" t="s">
        <v>1030</v>
      </c>
      <c r="F1034" s="87" t="s">
        <v>93</v>
      </c>
      <c r="G1034" s="89">
        <v>185</v>
      </c>
    </row>
    <row r="1035" spans="1:7" ht="15">
      <c r="A1035" s="23" t="s">
        <v>45</v>
      </c>
      <c r="B1035" s="16"/>
      <c r="C1035" s="16" t="s">
        <v>116</v>
      </c>
      <c r="D1035" s="16" t="s">
        <v>178</v>
      </c>
      <c r="E1035" s="17" t="s">
        <v>449</v>
      </c>
      <c r="F1035" s="16"/>
      <c r="G1035" s="24">
        <f>SUM(G1036)</f>
        <v>38942.399999999994</v>
      </c>
    </row>
    <row r="1036" spans="1:7" ht="15">
      <c r="A1036" s="38" t="s">
        <v>1032</v>
      </c>
      <c r="B1036" s="16"/>
      <c r="C1036" s="16" t="s">
        <v>116</v>
      </c>
      <c r="D1036" s="16" t="s">
        <v>178</v>
      </c>
      <c r="E1036" s="17" t="s">
        <v>450</v>
      </c>
      <c r="F1036" s="16"/>
      <c r="G1036" s="24">
        <f>G1037+G1038+G1039</f>
        <v>38942.399999999994</v>
      </c>
    </row>
    <row r="1037" spans="1:7" ht="45">
      <c r="A1037" s="26" t="s">
        <v>51</v>
      </c>
      <c r="B1037" s="16"/>
      <c r="C1037" s="16" t="s">
        <v>116</v>
      </c>
      <c r="D1037" s="16" t="s">
        <v>178</v>
      </c>
      <c r="E1037" s="17" t="s">
        <v>450</v>
      </c>
      <c r="F1037" s="16" t="s">
        <v>91</v>
      </c>
      <c r="G1037" s="24">
        <v>30001.9</v>
      </c>
    </row>
    <row r="1038" spans="1:7" ht="30">
      <c r="A1038" s="23" t="s">
        <v>52</v>
      </c>
      <c r="B1038" s="16"/>
      <c r="C1038" s="16" t="s">
        <v>116</v>
      </c>
      <c r="D1038" s="16" t="s">
        <v>178</v>
      </c>
      <c r="E1038" s="17" t="s">
        <v>450</v>
      </c>
      <c r="F1038" s="16" t="s">
        <v>93</v>
      </c>
      <c r="G1038" s="24">
        <v>8495.3</v>
      </c>
    </row>
    <row r="1039" spans="1:7" ht="15">
      <c r="A1039" s="23" t="s">
        <v>22</v>
      </c>
      <c r="B1039" s="16"/>
      <c r="C1039" s="16" t="s">
        <v>116</v>
      </c>
      <c r="D1039" s="16" t="s">
        <v>178</v>
      </c>
      <c r="E1039" s="17" t="s">
        <v>450</v>
      </c>
      <c r="F1039" s="16" t="s">
        <v>98</v>
      </c>
      <c r="G1039" s="24">
        <v>445.2</v>
      </c>
    </row>
    <row r="1040" spans="1:7" ht="15">
      <c r="A1040" s="23" t="s">
        <v>30</v>
      </c>
      <c r="B1040" s="31"/>
      <c r="C1040" s="31" t="s">
        <v>31</v>
      </c>
      <c r="D1040" s="31" t="s">
        <v>32</v>
      </c>
      <c r="E1040" s="15"/>
      <c r="F1040" s="15"/>
      <c r="G1040" s="27">
        <f>SUM(G1041+G1048+G1066)</f>
        <v>69430.5</v>
      </c>
    </row>
    <row r="1041" spans="1:7" ht="15">
      <c r="A1041" s="23" t="s">
        <v>53</v>
      </c>
      <c r="B1041" s="16"/>
      <c r="C1041" s="16" t="s">
        <v>31</v>
      </c>
      <c r="D1041" s="16" t="s">
        <v>54</v>
      </c>
      <c r="E1041" s="55"/>
      <c r="F1041" s="16"/>
      <c r="G1041" s="24">
        <f>G1042</f>
        <v>5113</v>
      </c>
    </row>
    <row r="1042" spans="1:7" ht="30">
      <c r="A1042" s="23" t="s">
        <v>894</v>
      </c>
      <c r="B1042" s="31"/>
      <c r="C1042" s="31" t="s">
        <v>31</v>
      </c>
      <c r="D1042" s="31" t="s">
        <v>54</v>
      </c>
      <c r="E1042" s="84" t="s">
        <v>465</v>
      </c>
      <c r="F1042" s="16"/>
      <c r="G1042" s="24">
        <f>G1043</f>
        <v>5113</v>
      </c>
    </row>
    <row r="1043" spans="1:7" ht="30">
      <c r="A1043" s="23" t="s">
        <v>485</v>
      </c>
      <c r="B1043" s="31"/>
      <c r="C1043" s="31" t="s">
        <v>31</v>
      </c>
      <c r="D1043" s="31" t="s">
        <v>54</v>
      </c>
      <c r="E1043" s="84" t="s">
        <v>486</v>
      </c>
      <c r="F1043" s="16"/>
      <c r="G1043" s="24">
        <f>G1044</f>
        <v>5113</v>
      </c>
    </row>
    <row r="1044" spans="1:7" ht="75">
      <c r="A1044" s="23" t="s">
        <v>286</v>
      </c>
      <c r="B1044" s="31"/>
      <c r="C1044" s="31" t="s">
        <v>31</v>
      </c>
      <c r="D1044" s="31" t="s">
        <v>54</v>
      </c>
      <c r="E1044" s="31" t="s">
        <v>487</v>
      </c>
      <c r="F1044" s="16"/>
      <c r="G1044" s="24">
        <f>G1045</f>
        <v>5113</v>
      </c>
    </row>
    <row r="1045" spans="1:7" ht="30">
      <c r="A1045" s="23" t="s">
        <v>557</v>
      </c>
      <c r="B1045" s="31"/>
      <c r="C1045" s="31" t="s">
        <v>31</v>
      </c>
      <c r="D1045" s="31" t="s">
        <v>54</v>
      </c>
      <c r="E1045" s="84" t="s">
        <v>511</v>
      </c>
      <c r="F1045" s="16"/>
      <c r="G1045" s="24">
        <f>G1046+G1047</f>
        <v>5113</v>
      </c>
    </row>
    <row r="1046" spans="1:7" ht="15">
      <c r="A1046" s="23" t="s">
        <v>42</v>
      </c>
      <c r="B1046" s="31"/>
      <c r="C1046" s="31" t="s">
        <v>31</v>
      </c>
      <c r="D1046" s="31" t="s">
        <v>54</v>
      </c>
      <c r="E1046" s="84" t="s">
        <v>511</v>
      </c>
      <c r="F1046" s="31" t="s">
        <v>101</v>
      </c>
      <c r="G1046" s="24">
        <v>4656</v>
      </c>
    </row>
    <row r="1047" spans="1:7" ht="30">
      <c r="A1047" s="23" t="s">
        <v>124</v>
      </c>
      <c r="B1047" s="16"/>
      <c r="C1047" s="31" t="s">
        <v>31</v>
      </c>
      <c r="D1047" s="31" t="s">
        <v>54</v>
      </c>
      <c r="E1047" s="84" t="s">
        <v>511</v>
      </c>
      <c r="F1047" s="16" t="s">
        <v>125</v>
      </c>
      <c r="G1047" s="24">
        <v>457</v>
      </c>
    </row>
    <row r="1048" spans="1:7" ht="15">
      <c r="A1048" s="23" t="s">
        <v>191</v>
      </c>
      <c r="B1048" s="15"/>
      <c r="C1048" s="16" t="s">
        <v>31</v>
      </c>
      <c r="D1048" s="16" t="s">
        <v>13</v>
      </c>
      <c r="E1048" s="84"/>
      <c r="F1048" s="15"/>
      <c r="G1048" s="27">
        <f>SUM(G1049+G1053+G1060)</f>
        <v>64317.5</v>
      </c>
    </row>
    <row r="1049" spans="1:7" ht="30">
      <c r="A1049" s="23" t="s">
        <v>1015</v>
      </c>
      <c r="B1049" s="16"/>
      <c r="C1049" s="16" t="s">
        <v>31</v>
      </c>
      <c r="D1049" s="16" t="s">
        <v>13</v>
      </c>
      <c r="E1049" s="83" t="s">
        <v>223</v>
      </c>
      <c r="F1049" s="16"/>
      <c r="G1049" s="27">
        <f>G1050</f>
        <v>22335</v>
      </c>
    </row>
    <row r="1050" spans="1:7" ht="75">
      <c r="A1050" s="23" t="s">
        <v>553</v>
      </c>
      <c r="B1050" s="16"/>
      <c r="C1050" s="16" t="s">
        <v>31</v>
      </c>
      <c r="D1050" s="16" t="s">
        <v>13</v>
      </c>
      <c r="E1050" s="83" t="s">
        <v>225</v>
      </c>
      <c r="F1050" s="15"/>
      <c r="G1050" s="27">
        <f>G1051</f>
        <v>22335</v>
      </c>
    </row>
    <row r="1051" spans="1:7" ht="30">
      <c r="A1051" s="23" t="s">
        <v>558</v>
      </c>
      <c r="B1051" s="16"/>
      <c r="C1051" s="16" t="s">
        <v>31</v>
      </c>
      <c r="D1051" s="16" t="s">
        <v>13</v>
      </c>
      <c r="E1051" s="83" t="s">
        <v>559</v>
      </c>
      <c r="F1051" s="16"/>
      <c r="G1051" s="27">
        <f>G1052</f>
        <v>22335</v>
      </c>
    </row>
    <row r="1052" spans="1:7" ht="15">
      <c r="A1052" s="23" t="s">
        <v>42</v>
      </c>
      <c r="B1052" s="16"/>
      <c r="C1052" s="16" t="s">
        <v>31</v>
      </c>
      <c r="D1052" s="16" t="s">
        <v>13</v>
      </c>
      <c r="E1052" s="83" t="s">
        <v>559</v>
      </c>
      <c r="F1052" s="16" t="s">
        <v>101</v>
      </c>
      <c r="G1052" s="27">
        <v>22335</v>
      </c>
    </row>
    <row r="1053" spans="1:7" ht="30">
      <c r="A1053" s="23" t="s">
        <v>1007</v>
      </c>
      <c r="B1053" s="16"/>
      <c r="C1053" s="16" t="s">
        <v>31</v>
      </c>
      <c r="D1053" s="16" t="s">
        <v>13</v>
      </c>
      <c r="E1053" s="78" t="s">
        <v>538</v>
      </c>
      <c r="F1053" s="16"/>
      <c r="G1053" s="27">
        <f>G1057+G1054</f>
        <v>38982.5</v>
      </c>
    </row>
    <row r="1054" spans="1:7" ht="45">
      <c r="A1054" s="23" t="s">
        <v>534</v>
      </c>
      <c r="B1054" s="16"/>
      <c r="C1054" s="16" t="s">
        <v>31</v>
      </c>
      <c r="D1054" s="16" t="s">
        <v>13</v>
      </c>
      <c r="E1054" s="78" t="s">
        <v>651</v>
      </c>
      <c r="F1054" s="16"/>
      <c r="G1054" s="27">
        <f>SUM(G1055)</f>
        <v>7294.7</v>
      </c>
    </row>
    <row r="1055" spans="1:7" ht="60">
      <c r="A1055" s="23" t="s">
        <v>677</v>
      </c>
      <c r="B1055" s="16"/>
      <c r="C1055" s="16" t="s">
        <v>31</v>
      </c>
      <c r="D1055" s="16" t="s">
        <v>13</v>
      </c>
      <c r="E1055" s="78" t="s">
        <v>678</v>
      </c>
      <c r="F1055" s="16"/>
      <c r="G1055" s="27">
        <f>SUM(G1056)</f>
        <v>7294.7</v>
      </c>
    </row>
    <row r="1056" spans="1:7" ht="15">
      <c r="A1056" s="23" t="s">
        <v>42</v>
      </c>
      <c r="B1056" s="16"/>
      <c r="C1056" s="16" t="s">
        <v>31</v>
      </c>
      <c r="D1056" s="16" t="s">
        <v>13</v>
      </c>
      <c r="E1056" s="78" t="s">
        <v>678</v>
      </c>
      <c r="F1056" s="16" t="s">
        <v>101</v>
      </c>
      <c r="G1056" s="27">
        <v>7294.7</v>
      </c>
    </row>
    <row r="1057" spans="1:7" ht="75">
      <c r="A1057" s="23" t="s">
        <v>553</v>
      </c>
      <c r="B1057" s="16"/>
      <c r="C1057" s="16" t="s">
        <v>31</v>
      </c>
      <c r="D1057" s="16" t="s">
        <v>13</v>
      </c>
      <c r="E1057" s="78" t="s">
        <v>540</v>
      </c>
      <c r="F1057" s="16"/>
      <c r="G1057" s="27">
        <f>G1058</f>
        <v>31687.8</v>
      </c>
    </row>
    <row r="1058" spans="1:7" ht="60">
      <c r="A1058" s="23" t="s">
        <v>560</v>
      </c>
      <c r="B1058" s="16"/>
      <c r="C1058" s="16" t="s">
        <v>31</v>
      </c>
      <c r="D1058" s="16" t="s">
        <v>13</v>
      </c>
      <c r="E1058" s="83" t="s">
        <v>561</v>
      </c>
      <c r="F1058" s="16"/>
      <c r="G1058" s="27">
        <f>G1059</f>
        <v>31687.8</v>
      </c>
    </row>
    <row r="1059" spans="1:7" ht="15">
      <c r="A1059" s="23" t="s">
        <v>42</v>
      </c>
      <c r="B1059" s="31"/>
      <c r="C1059" s="16" t="s">
        <v>31</v>
      </c>
      <c r="D1059" s="16" t="s">
        <v>13</v>
      </c>
      <c r="E1059" s="83" t="s">
        <v>561</v>
      </c>
      <c r="F1059" s="16">
        <v>300</v>
      </c>
      <c r="G1059" s="27">
        <v>31687.8</v>
      </c>
    </row>
    <row r="1060" spans="1:7" ht="30">
      <c r="A1060" s="23" t="s">
        <v>1008</v>
      </c>
      <c r="B1060" s="15"/>
      <c r="C1060" s="16" t="s">
        <v>31</v>
      </c>
      <c r="D1060" s="16" t="s">
        <v>13</v>
      </c>
      <c r="E1060" s="15" t="s">
        <v>395</v>
      </c>
      <c r="F1060" s="15"/>
      <c r="G1060" s="27">
        <f>SUM(G1061)</f>
        <v>3000</v>
      </c>
    </row>
    <row r="1061" spans="1:7" ht="15">
      <c r="A1061" s="23" t="s">
        <v>35</v>
      </c>
      <c r="B1061" s="16"/>
      <c r="C1061" s="16" t="s">
        <v>31</v>
      </c>
      <c r="D1061" s="16" t="s">
        <v>13</v>
      </c>
      <c r="E1061" s="17" t="s">
        <v>396</v>
      </c>
      <c r="F1061" s="16"/>
      <c r="G1061" s="24">
        <f>SUM(G1062+G1064)</f>
        <v>3000</v>
      </c>
    </row>
    <row r="1062" spans="1:7" ht="30" hidden="1">
      <c r="A1062" s="23" t="s">
        <v>397</v>
      </c>
      <c r="B1062" s="16"/>
      <c r="C1062" s="16" t="s">
        <v>31</v>
      </c>
      <c r="D1062" s="16" t="s">
        <v>13</v>
      </c>
      <c r="E1062" s="15" t="s">
        <v>398</v>
      </c>
      <c r="F1062" s="16"/>
      <c r="G1062" s="24">
        <f>G1063</f>
        <v>0</v>
      </c>
    </row>
    <row r="1063" spans="1:7" s="22" customFormat="1" ht="15" hidden="1">
      <c r="A1063" s="23" t="s">
        <v>42</v>
      </c>
      <c r="B1063" s="16"/>
      <c r="C1063" s="16" t="s">
        <v>31</v>
      </c>
      <c r="D1063" s="16" t="s">
        <v>13</v>
      </c>
      <c r="E1063" s="15" t="s">
        <v>398</v>
      </c>
      <c r="F1063" s="16" t="s">
        <v>101</v>
      </c>
      <c r="G1063" s="24"/>
    </row>
    <row r="1064" spans="1:7" ht="90">
      <c r="A1064" s="23" t="s">
        <v>1020</v>
      </c>
      <c r="B1064" s="16"/>
      <c r="C1064" s="16" t="s">
        <v>31</v>
      </c>
      <c r="D1064" s="16" t="s">
        <v>13</v>
      </c>
      <c r="E1064" s="15" t="s">
        <v>451</v>
      </c>
      <c r="F1064" s="16"/>
      <c r="G1064" s="24">
        <f>G1065</f>
        <v>3000</v>
      </c>
    </row>
    <row r="1065" spans="1:7" ht="15">
      <c r="A1065" s="23" t="s">
        <v>42</v>
      </c>
      <c r="B1065" s="16"/>
      <c r="C1065" s="16" t="s">
        <v>31</v>
      </c>
      <c r="D1065" s="16" t="s">
        <v>13</v>
      </c>
      <c r="E1065" s="15" t="s">
        <v>451</v>
      </c>
      <c r="F1065" s="16" t="s">
        <v>101</v>
      </c>
      <c r="G1065" s="24">
        <v>3000</v>
      </c>
    </row>
    <row r="1066" spans="1:7" ht="15" hidden="1">
      <c r="A1066" s="23" t="s">
        <v>77</v>
      </c>
      <c r="B1066" s="65"/>
      <c r="C1066" s="31" t="s">
        <v>31</v>
      </c>
      <c r="D1066" s="31" t="s">
        <v>78</v>
      </c>
      <c r="E1066" s="31"/>
      <c r="F1066" s="34"/>
      <c r="G1066" s="27">
        <f>G1067</f>
        <v>0</v>
      </c>
    </row>
    <row r="1067" spans="1:7" ht="30" hidden="1">
      <c r="A1067" s="23" t="s">
        <v>880</v>
      </c>
      <c r="B1067" s="65"/>
      <c r="C1067" s="31" t="s">
        <v>31</v>
      </c>
      <c r="D1067" s="31" t="s">
        <v>78</v>
      </c>
      <c r="E1067" s="15" t="s">
        <v>16</v>
      </c>
      <c r="F1067" s="34"/>
      <c r="G1067" s="27">
        <f>G1068</f>
        <v>0</v>
      </c>
    </row>
    <row r="1068" spans="1:7" ht="15" hidden="1">
      <c r="A1068" s="23" t="s">
        <v>86</v>
      </c>
      <c r="B1068" s="65"/>
      <c r="C1068" s="31" t="s">
        <v>31</v>
      </c>
      <c r="D1068" s="31" t="s">
        <v>78</v>
      </c>
      <c r="E1068" s="15" t="s">
        <v>68</v>
      </c>
      <c r="F1068" s="15"/>
      <c r="G1068" s="27">
        <f>SUM(G1070)</f>
        <v>0</v>
      </c>
    </row>
    <row r="1069" spans="1:7" ht="15" hidden="1">
      <c r="A1069" s="23" t="s">
        <v>35</v>
      </c>
      <c r="B1069" s="65"/>
      <c r="C1069" s="31" t="s">
        <v>31</v>
      </c>
      <c r="D1069" s="31" t="s">
        <v>78</v>
      </c>
      <c r="E1069" s="15" t="s">
        <v>591</v>
      </c>
      <c r="F1069" s="15"/>
      <c r="G1069" s="27">
        <f>G1070</f>
        <v>0</v>
      </c>
    </row>
    <row r="1070" spans="1:7" ht="15" hidden="1">
      <c r="A1070" s="23" t="s">
        <v>37</v>
      </c>
      <c r="B1070" s="65"/>
      <c r="C1070" s="31" t="s">
        <v>31</v>
      </c>
      <c r="D1070" s="31" t="s">
        <v>78</v>
      </c>
      <c r="E1070" s="15" t="s">
        <v>592</v>
      </c>
      <c r="F1070" s="15"/>
      <c r="G1070" s="27">
        <f>G1071</f>
        <v>0</v>
      </c>
    </row>
    <row r="1071" spans="1:7" ht="30" hidden="1">
      <c r="A1071" s="23" t="s">
        <v>124</v>
      </c>
      <c r="B1071" s="65"/>
      <c r="C1071" s="31" t="s">
        <v>31</v>
      </c>
      <c r="D1071" s="31" t="s">
        <v>78</v>
      </c>
      <c r="E1071" s="15" t="s">
        <v>592</v>
      </c>
      <c r="F1071" s="15">
        <v>600</v>
      </c>
      <c r="G1071" s="27"/>
    </row>
    <row r="1072" spans="1:7" ht="15">
      <c r="A1072" s="276" t="s">
        <v>1024</v>
      </c>
      <c r="B1072" s="95" t="s">
        <v>114</v>
      </c>
      <c r="C1072" s="95"/>
      <c r="D1072" s="95"/>
      <c r="E1072" s="95"/>
      <c r="F1072" s="95"/>
      <c r="G1072" s="96">
        <f>G1073+G1086+G1193</f>
        <v>245395.49999999997</v>
      </c>
    </row>
    <row r="1073" spans="1:7" ht="15">
      <c r="A1073" s="23" t="s">
        <v>115</v>
      </c>
      <c r="B1073" s="16"/>
      <c r="C1073" s="16" t="s">
        <v>116</v>
      </c>
      <c r="D1073" s="16"/>
      <c r="E1073" s="16"/>
      <c r="F1073" s="16"/>
      <c r="G1073" s="24">
        <f>G1074</f>
        <v>85091.09999999999</v>
      </c>
    </row>
    <row r="1074" spans="1:7" ht="15">
      <c r="A1074" s="82" t="s">
        <v>117</v>
      </c>
      <c r="B1074" s="60"/>
      <c r="C1074" s="60" t="s">
        <v>116</v>
      </c>
      <c r="D1074" s="60" t="s">
        <v>54</v>
      </c>
      <c r="E1074" s="60"/>
      <c r="F1074" s="97"/>
      <c r="G1074" s="61">
        <f>G1075+G1081</f>
        <v>85091.09999999999</v>
      </c>
    </row>
    <row r="1075" spans="1:7" ht="30">
      <c r="A1075" s="37" t="s">
        <v>931</v>
      </c>
      <c r="B1075" s="98"/>
      <c r="C1075" s="60" t="s">
        <v>116</v>
      </c>
      <c r="D1075" s="60" t="s">
        <v>54</v>
      </c>
      <c r="E1075" s="60" t="s">
        <v>690</v>
      </c>
      <c r="F1075" s="97"/>
      <c r="G1075" s="61">
        <f>G1076</f>
        <v>184.9</v>
      </c>
    </row>
    <row r="1076" spans="1:7" ht="15">
      <c r="A1076" s="99" t="s">
        <v>159</v>
      </c>
      <c r="B1076" s="98"/>
      <c r="C1076" s="60" t="s">
        <v>116</v>
      </c>
      <c r="D1076" s="60" t="s">
        <v>54</v>
      </c>
      <c r="E1076" s="60" t="s">
        <v>932</v>
      </c>
      <c r="F1076" s="97"/>
      <c r="G1076" s="61">
        <f>G1077</f>
        <v>184.9</v>
      </c>
    </row>
    <row r="1077" spans="1:7" ht="45">
      <c r="A1077" s="99" t="s">
        <v>534</v>
      </c>
      <c r="B1077" s="98"/>
      <c r="C1077" s="60" t="s">
        <v>116</v>
      </c>
      <c r="D1077" s="60" t="s">
        <v>54</v>
      </c>
      <c r="E1077" s="60" t="s">
        <v>933</v>
      </c>
      <c r="F1077" s="97"/>
      <c r="G1077" s="61">
        <f>G1078</f>
        <v>184.9</v>
      </c>
    </row>
    <row r="1078" spans="1:7" ht="15">
      <c r="A1078" s="100" t="s">
        <v>934</v>
      </c>
      <c r="B1078" s="98"/>
      <c r="C1078" s="60" t="s">
        <v>116</v>
      </c>
      <c r="D1078" s="60" t="s">
        <v>54</v>
      </c>
      <c r="E1078" s="60" t="s">
        <v>935</v>
      </c>
      <c r="F1078" s="97"/>
      <c r="G1078" s="61">
        <f>G1079</f>
        <v>184.9</v>
      </c>
    </row>
    <row r="1079" spans="1:7" ht="45">
      <c r="A1079" s="99" t="s">
        <v>936</v>
      </c>
      <c r="B1079" s="98"/>
      <c r="C1079" s="60" t="s">
        <v>116</v>
      </c>
      <c r="D1079" s="60" t="s">
        <v>54</v>
      </c>
      <c r="E1079" s="60" t="s">
        <v>937</v>
      </c>
      <c r="F1079" s="97"/>
      <c r="G1079" s="61">
        <f>G1080</f>
        <v>184.9</v>
      </c>
    </row>
    <row r="1080" spans="1:7" ht="30">
      <c r="A1080" s="82" t="s">
        <v>124</v>
      </c>
      <c r="B1080" s="98"/>
      <c r="C1080" s="60" t="s">
        <v>116</v>
      </c>
      <c r="D1080" s="60" t="s">
        <v>54</v>
      </c>
      <c r="E1080" s="60" t="s">
        <v>937</v>
      </c>
      <c r="F1080" s="97" t="s">
        <v>125</v>
      </c>
      <c r="G1080" s="61">
        <v>184.9</v>
      </c>
    </row>
    <row r="1081" spans="1:7" ht="15">
      <c r="A1081" s="82" t="s">
        <v>938</v>
      </c>
      <c r="B1081" s="60"/>
      <c r="C1081" s="60" t="s">
        <v>116</v>
      </c>
      <c r="D1081" s="60" t="s">
        <v>54</v>
      </c>
      <c r="E1081" s="60" t="s">
        <v>118</v>
      </c>
      <c r="F1081" s="97"/>
      <c r="G1081" s="61">
        <f>SUM(G1082)</f>
        <v>84906.2</v>
      </c>
    </row>
    <row r="1082" spans="1:7" ht="15">
      <c r="A1082" s="82" t="s">
        <v>119</v>
      </c>
      <c r="B1082" s="60"/>
      <c r="C1082" s="60" t="s">
        <v>116</v>
      </c>
      <c r="D1082" s="60" t="s">
        <v>54</v>
      </c>
      <c r="E1082" s="60" t="s">
        <v>120</v>
      </c>
      <c r="F1082" s="97"/>
      <c r="G1082" s="61">
        <f>G1083</f>
        <v>84906.2</v>
      </c>
    </row>
    <row r="1083" spans="1:7" ht="45">
      <c r="A1083" s="82" t="s">
        <v>26</v>
      </c>
      <c r="B1083" s="60"/>
      <c r="C1083" s="60" t="s">
        <v>116</v>
      </c>
      <c r="D1083" s="60" t="s">
        <v>54</v>
      </c>
      <c r="E1083" s="60" t="s">
        <v>121</v>
      </c>
      <c r="F1083" s="97"/>
      <c r="G1083" s="61">
        <f>G1084</f>
        <v>84906.2</v>
      </c>
    </row>
    <row r="1084" spans="1:7" ht="15">
      <c r="A1084" s="82" t="s">
        <v>122</v>
      </c>
      <c r="B1084" s="60"/>
      <c r="C1084" s="60" t="s">
        <v>116</v>
      </c>
      <c r="D1084" s="60" t="s">
        <v>54</v>
      </c>
      <c r="E1084" s="60" t="s">
        <v>123</v>
      </c>
      <c r="F1084" s="97"/>
      <c r="G1084" s="61">
        <f>G1085</f>
        <v>84906.2</v>
      </c>
    </row>
    <row r="1085" spans="1:7" ht="30">
      <c r="A1085" s="82" t="s">
        <v>124</v>
      </c>
      <c r="B1085" s="60"/>
      <c r="C1085" s="60" t="s">
        <v>116</v>
      </c>
      <c r="D1085" s="60" t="s">
        <v>54</v>
      </c>
      <c r="E1085" s="60" t="s">
        <v>123</v>
      </c>
      <c r="F1085" s="97" t="s">
        <v>125</v>
      </c>
      <c r="G1085" s="61">
        <v>84906.2</v>
      </c>
    </row>
    <row r="1086" spans="1:7" ht="15">
      <c r="A1086" s="23" t="s">
        <v>126</v>
      </c>
      <c r="B1086" s="16"/>
      <c r="C1086" s="16" t="s">
        <v>15</v>
      </c>
      <c r="D1086" s="16"/>
      <c r="E1086" s="16"/>
      <c r="F1086" s="16"/>
      <c r="G1086" s="24">
        <f>SUM(G1087+G1153)</f>
        <v>159915</v>
      </c>
    </row>
    <row r="1087" spans="1:7" ht="15">
      <c r="A1087" s="23" t="s">
        <v>127</v>
      </c>
      <c r="B1087" s="16"/>
      <c r="C1087" s="16" t="s">
        <v>15</v>
      </c>
      <c r="D1087" s="16" t="s">
        <v>34</v>
      </c>
      <c r="E1087" s="16"/>
      <c r="F1087" s="16"/>
      <c r="G1087" s="24">
        <f>G1096+G1088+G1148</f>
        <v>121627.40000000001</v>
      </c>
    </row>
    <row r="1088" spans="1:7" ht="30">
      <c r="A1088" s="82" t="s">
        <v>944</v>
      </c>
      <c r="B1088" s="60"/>
      <c r="C1088" s="60" t="s">
        <v>15</v>
      </c>
      <c r="D1088" s="60" t="s">
        <v>34</v>
      </c>
      <c r="E1088" s="60" t="s">
        <v>690</v>
      </c>
      <c r="F1088" s="60"/>
      <c r="G1088" s="61">
        <f>G1089</f>
        <v>15.1</v>
      </c>
    </row>
    <row r="1089" spans="1:7" ht="15">
      <c r="A1089" s="82" t="s">
        <v>945</v>
      </c>
      <c r="B1089" s="60"/>
      <c r="C1089" s="60" t="s">
        <v>15</v>
      </c>
      <c r="D1089" s="60" t="s">
        <v>34</v>
      </c>
      <c r="E1089" s="60" t="s">
        <v>691</v>
      </c>
      <c r="F1089" s="60"/>
      <c r="G1089" s="61">
        <f>G1090+G1093</f>
        <v>15.1</v>
      </c>
    </row>
    <row r="1090" spans="1:7" ht="45">
      <c r="A1090" s="82" t="s">
        <v>534</v>
      </c>
      <c r="B1090" s="60"/>
      <c r="C1090" s="60" t="s">
        <v>15</v>
      </c>
      <c r="D1090" s="60" t="s">
        <v>34</v>
      </c>
      <c r="E1090" s="60" t="s">
        <v>692</v>
      </c>
      <c r="F1090" s="60"/>
      <c r="G1090" s="61">
        <f>G1091</f>
        <v>15.1</v>
      </c>
    </row>
    <row r="1091" spans="1:7" ht="15">
      <c r="A1091" s="82" t="s">
        <v>1045</v>
      </c>
      <c r="B1091" s="60"/>
      <c r="C1091" s="60" t="s">
        <v>15</v>
      </c>
      <c r="D1091" s="60" t="s">
        <v>34</v>
      </c>
      <c r="E1091" s="60" t="s">
        <v>685</v>
      </c>
      <c r="F1091" s="60"/>
      <c r="G1091" s="61">
        <f>G1092</f>
        <v>15.1</v>
      </c>
    </row>
    <row r="1092" spans="1:7" ht="28.5" customHeight="1">
      <c r="A1092" s="82" t="s">
        <v>52</v>
      </c>
      <c r="B1092" s="60"/>
      <c r="C1092" s="60" t="s">
        <v>15</v>
      </c>
      <c r="D1092" s="60" t="s">
        <v>34</v>
      </c>
      <c r="E1092" s="60" t="s">
        <v>685</v>
      </c>
      <c r="F1092" s="60" t="s">
        <v>93</v>
      </c>
      <c r="G1092" s="61">
        <v>15.1</v>
      </c>
    </row>
    <row r="1093" spans="1:7" ht="15" hidden="1">
      <c r="A1093" s="82" t="s">
        <v>686</v>
      </c>
      <c r="B1093" s="60"/>
      <c r="C1093" s="60" t="s">
        <v>15</v>
      </c>
      <c r="D1093" s="60" t="s">
        <v>34</v>
      </c>
      <c r="E1093" s="60" t="s">
        <v>687</v>
      </c>
      <c r="F1093" s="60"/>
      <c r="G1093" s="61">
        <f>G1094</f>
        <v>0</v>
      </c>
    </row>
    <row r="1094" spans="1:7" ht="15" hidden="1">
      <c r="A1094" s="82" t="s">
        <v>688</v>
      </c>
      <c r="B1094" s="60"/>
      <c r="C1094" s="60" t="s">
        <v>15</v>
      </c>
      <c r="D1094" s="60" t="s">
        <v>34</v>
      </c>
      <c r="E1094" s="60" t="s">
        <v>689</v>
      </c>
      <c r="F1094" s="60"/>
      <c r="G1094" s="61">
        <f>G1095</f>
        <v>0</v>
      </c>
    </row>
    <row r="1095" spans="1:7" ht="45" hidden="1">
      <c r="A1095" s="82" t="s">
        <v>51</v>
      </c>
      <c r="B1095" s="60"/>
      <c r="C1095" s="60" t="s">
        <v>15</v>
      </c>
      <c r="D1095" s="60" t="s">
        <v>34</v>
      </c>
      <c r="E1095" s="60" t="s">
        <v>689</v>
      </c>
      <c r="F1095" s="60" t="s">
        <v>91</v>
      </c>
      <c r="G1095" s="61"/>
    </row>
    <row r="1096" spans="1:7" ht="15">
      <c r="A1096" s="23" t="s">
        <v>938</v>
      </c>
      <c r="B1096" s="16"/>
      <c r="C1096" s="16" t="s">
        <v>15</v>
      </c>
      <c r="D1096" s="16" t="s">
        <v>34</v>
      </c>
      <c r="E1096" s="16" t="s">
        <v>118</v>
      </c>
      <c r="F1096" s="16"/>
      <c r="G1096" s="24">
        <f>G1097+G1106+G1112+G1116+G1127</f>
        <v>121312.3</v>
      </c>
    </row>
    <row r="1097" spans="1:7" ht="15">
      <c r="A1097" s="23" t="s">
        <v>128</v>
      </c>
      <c r="B1097" s="16"/>
      <c r="C1097" s="16" t="s">
        <v>15</v>
      </c>
      <c r="D1097" s="16" t="s">
        <v>34</v>
      </c>
      <c r="E1097" s="16" t="s">
        <v>129</v>
      </c>
      <c r="F1097" s="16"/>
      <c r="G1097" s="24">
        <f>G1098+G1101</f>
        <v>61539.5</v>
      </c>
    </row>
    <row r="1098" spans="1:7" ht="45">
      <c r="A1098" s="23" t="s">
        <v>26</v>
      </c>
      <c r="B1098" s="16"/>
      <c r="C1098" s="16" t="s">
        <v>15</v>
      </c>
      <c r="D1098" s="16" t="s">
        <v>34</v>
      </c>
      <c r="E1098" s="16" t="s">
        <v>130</v>
      </c>
      <c r="F1098" s="16"/>
      <c r="G1098" s="24">
        <f>G1099</f>
        <v>35673</v>
      </c>
    </row>
    <row r="1099" spans="1:7" ht="15">
      <c r="A1099" s="23" t="s">
        <v>131</v>
      </c>
      <c r="B1099" s="16"/>
      <c r="C1099" s="16" t="s">
        <v>15</v>
      </c>
      <c r="D1099" s="16" t="s">
        <v>34</v>
      </c>
      <c r="E1099" s="16" t="s">
        <v>132</v>
      </c>
      <c r="F1099" s="16"/>
      <c r="G1099" s="24">
        <f>G1100</f>
        <v>35673</v>
      </c>
    </row>
    <row r="1100" spans="1:7" ht="30">
      <c r="A1100" s="23" t="s">
        <v>124</v>
      </c>
      <c r="B1100" s="16"/>
      <c r="C1100" s="16" t="s">
        <v>15</v>
      </c>
      <c r="D1100" s="16" t="s">
        <v>34</v>
      </c>
      <c r="E1100" s="16" t="s">
        <v>132</v>
      </c>
      <c r="F1100" s="16" t="s">
        <v>125</v>
      </c>
      <c r="G1100" s="24">
        <v>35673</v>
      </c>
    </row>
    <row r="1101" spans="1:7" ht="15">
      <c r="A1101" s="23" t="s">
        <v>45</v>
      </c>
      <c r="B1101" s="16"/>
      <c r="C1101" s="16" t="s">
        <v>15</v>
      </c>
      <c r="D1101" s="16" t="s">
        <v>34</v>
      </c>
      <c r="E1101" s="16" t="s">
        <v>133</v>
      </c>
      <c r="F1101" s="16"/>
      <c r="G1101" s="24">
        <f>G1102</f>
        <v>25866.5</v>
      </c>
    </row>
    <row r="1102" spans="1:7" ht="15">
      <c r="A1102" s="23" t="s">
        <v>131</v>
      </c>
      <c r="B1102" s="16"/>
      <c r="C1102" s="16" t="s">
        <v>15</v>
      </c>
      <c r="D1102" s="16" t="s">
        <v>34</v>
      </c>
      <c r="E1102" s="16" t="s">
        <v>134</v>
      </c>
      <c r="F1102" s="16"/>
      <c r="G1102" s="24">
        <f>G1103+G1104+G1105</f>
        <v>25866.5</v>
      </c>
    </row>
    <row r="1103" spans="1:7" ht="45">
      <c r="A1103" s="23" t="s">
        <v>51</v>
      </c>
      <c r="B1103" s="16"/>
      <c r="C1103" s="16" t="s">
        <v>15</v>
      </c>
      <c r="D1103" s="16" t="s">
        <v>34</v>
      </c>
      <c r="E1103" s="16" t="s">
        <v>134</v>
      </c>
      <c r="F1103" s="16" t="s">
        <v>91</v>
      </c>
      <c r="G1103" s="24">
        <v>20496.7</v>
      </c>
    </row>
    <row r="1104" spans="1:7" ht="30">
      <c r="A1104" s="23" t="s">
        <v>52</v>
      </c>
      <c r="B1104" s="16"/>
      <c r="C1104" s="16" t="s">
        <v>15</v>
      </c>
      <c r="D1104" s="16" t="s">
        <v>34</v>
      </c>
      <c r="E1104" s="16" t="s">
        <v>134</v>
      </c>
      <c r="F1104" s="16" t="s">
        <v>93</v>
      </c>
      <c r="G1104" s="27">
        <v>5036.8</v>
      </c>
    </row>
    <row r="1105" spans="1:7" ht="15">
      <c r="A1105" s="23" t="s">
        <v>22</v>
      </c>
      <c r="B1105" s="16"/>
      <c r="C1105" s="16" t="s">
        <v>15</v>
      </c>
      <c r="D1105" s="16" t="s">
        <v>34</v>
      </c>
      <c r="E1105" s="16" t="s">
        <v>134</v>
      </c>
      <c r="F1105" s="16" t="s">
        <v>98</v>
      </c>
      <c r="G1105" s="24">
        <v>333</v>
      </c>
    </row>
    <row r="1106" spans="1:7" ht="15">
      <c r="A1106" s="23" t="s">
        <v>136</v>
      </c>
      <c r="B1106" s="16"/>
      <c r="C1106" s="16" t="s">
        <v>15</v>
      </c>
      <c r="D1106" s="16" t="s">
        <v>34</v>
      </c>
      <c r="E1106" s="16" t="s">
        <v>137</v>
      </c>
      <c r="F1106" s="16"/>
      <c r="G1106" s="24">
        <f>G1107</f>
        <v>46392.1</v>
      </c>
    </row>
    <row r="1107" spans="1:7" ht="15">
      <c r="A1107" s="23" t="s">
        <v>45</v>
      </c>
      <c r="B1107" s="16"/>
      <c r="C1107" s="16" t="s">
        <v>15</v>
      </c>
      <c r="D1107" s="16" t="s">
        <v>34</v>
      </c>
      <c r="E1107" s="16" t="s">
        <v>138</v>
      </c>
      <c r="F1107" s="16"/>
      <c r="G1107" s="24">
        <f>G1108</f>
        <v>46392.1</v>
      </c>
    </row>
    <row r="1108" spans="1:7" ht="15">
      <c r="A1108" s="23" t="s">
        <v>139</v>
      </c>
      <c r="B1108" s="16"/>
      <c r="C1108" s="16" t="s">
        <v>15</v>
      </c>
      <c r="D1108" s="16" t="s">
        <v>34</v>
      </c>
      <c r="E1108" s="16" t="s">
        <v>140</v>
      </c>
      <c r="F1108" s="16"/>
      <c r="G1108" s="24">
        <f>G1109+G1110+G1111</f>
        <v>46392.1</v>
      </c>
    </row>
    <row r="1109" spans="1:7" ht="45">
      <c r="A1109" s="23" t="s">
        <v>51</v>
      </c>
      <c r="B1109" s="16"/>
      <c r="C1109" s="16" t="s">
        <v>15</v>
      </c>
      <c r="D1109" s="16" t="s">
        <v>34</v>
      </c>
      <c r="E1109" s="16" t="s">
        <v>140</v>
      </c>
      <c r="F1109" s="16" t="s">
        <v>91</v>
      </c>
      <c r="G1109" s="24">
        <v>39191.7</v>
      </c>
    </row>
    <row r="1110" spans="1:7" ht="30">
      <c r="A1110" s="23" t="s">
        <v>52</v>
      </c>
      <c r="B1110" s="16"/>
      <c r="C1110" s="16" t="s">
        <v>15</v>
      </c>
      <c r="D1110" s="16" t="s">
        <v>34</v>
      </c>
      <c r="E1110" s="16" t="s">
        <v>140</v>
      </c>
      <c r="F1110" s="16" t="s">
        <v>93</v>
      </c>
      <c r="G1110" s="27">
        <v>6723.8</v>
      </c>
    </row>
    <row r="1111" spans="1:7" ht="15">
      <c r="A1111" s="23" t="s">
        <v>22</v>
      </c>
      <c r="B1111" s="16"/>
      <c r="C1111" s="16" t="s">
        <v>15</v>
      </c>
      <c r="D1111" s="16" t="s">
        <v>34</v>
      </c>
      <c r="E1111" s="16" t="s">
        <v>140</v>
      </c>
      <c r="F1111" s="16" t="s">
        <v>98</v>
      </c>
      <c r="G1111" s="24">
        <v>476.6</v>
      </c>
    </row>
    <row r="1112" spans="1:7" ht="15">
      <c r="A1112" s="23" t="s">
        <v>141</v>
      </c>
      <c r="B1112" s="16"/>
      <c r="C1112" s="16" t="s">
        <v>15</v>
      </c>
      <c r="D1112" s="16" t="s">
        <v>34</v>
      </c>
      <c r="E1112" s="16" t="s">
        <v>142</v>
      </c>
      <c r="F1112" s="16"/>
      <c r="G1112" s="24">
        <f>G1113</f>
        <v>8707.3</v>
      </c>
    </row>
    <row r="1113" spans="1:7" ht="45">
      <c r="A1113" s="23" t="s">
        <v>26</v>
      </c>
      <c r="B1113" s="16"/>
      <c r="C1113" s="16" t="s">
        <v>15</v>
      </c>
      <c r="D1113" s="16" t="s">
        <v>34</v>
      </c>
      <c r="E1113" s="16" t="s">
        <v>143</v>
      </c>
      <c r="F1113" s="16"/>
      <c r="G1113" s="24">
        <f>G1114</f>
        <v>8707.3</v>
      </c>
    </row>
    <row r="1114" spans="1:7" ht="15">
      <c r="A1114" s="23" t="s">
        <v>144</v>
      </c>
      <c r="B1114" s="16"/>
      <c r="C1114" s="16" t="s">
        <v>15</v>
      </c>
      <c r="D1114" s="16" t="s">
        <v>34</v>
      </c>
      <c r="E1114" s="16" t="s">
        <v>145</v>
      </c>
      <c r="F1114" s="16"/>
      <c r="G1114" s="24">
        <f>G1115</f>
        <v>8707.3</v>
      </c>
    </row>
    <row r="1115" spans="1:7" ht="30">
      <c r="A1115" s="23" t="s">
        <v>124</v>
      </c>
      <c r="B1115" s="16"/>
      <c r="C1115" s="16" t="s">
        <v>15</v>
      </c>
      <c r="D1115" s="16" t="s">
        <v>34</v>
      </c>
      <c r="E1115" s="16" t="s">
        <v>145</v>
      </c>
      <c r="F1115" s="16" t="s">
        <v>125</v>
      </c>
      <c r="G1115" s="24">
        <v>8707.3</v>
      </c>
    </row>
    <row r="1116" spans="1:7" ht="30">
      <c r="A1116" s="37" t="s">
        <v>152</v>
      </c>
      <c r="B1116" s="79"/>
      <c r="C1116" s="16" t="s">
        <v>15</v>
      </c>
      <c r="D1116" s="16" t="s">
        <v>34</v>
      </c>
      <c r="E1116" s="60" t="s">
        <v>153</v>
      </c>
      <c r="F1116" s="16"/>
      <c r="G1116" s="24">
        <f>SUM(G1121+G1117)</f>
        <v>2498.7000000000003</v>
      </c>
    </row>
    <row r="1117" spans="1:7" ht="15">
      <c r="A1117" s="37" t="s">
        <v>35</v>
      </c>
      <c r="B1117" s="101"/>
      <c r="C1117" s="60" t="s">
        <v>15</v>
      </c>
      <c r="D1117" s="60" t="s">
        <v>34</v>
      </c>
      <c r="E1117" s="60" t="s">
        <v>574</v>
      </c>
      <c r="F1117" s="79"/>
      <c r="G1117" s="61">
        <f>G1118</f>
        <v>98.4</v>
      </c>
    </row>
    <row r="1118" spans="1:7" ht="15">
      <c r="A1118" s="37" t="s">
        <v>156</v>
      </c>
      <c r="B1118" s="101"/>
      <c r="C1118" s="60" t="s">
        <v>15</v>
      </c>
      <c r="D1118" s="60" t="s">
        <v>34</v>
      </c>
      <c r="E1118" s="60" t="s">
        <v>939</v>
      </c>
      <c r="F1118" s="79"/>
      <c r="G1118" s="61">
        <f>G1119</f>
        <v>98.4</v>
      </c>
    </row>
    <row r="1119" spans="1:7" ht="15">
      <c r="A1119" s="37" t="s">
        <v>131</v>
      </c>
      <c r="B1119" s="101"/>
      <c r="C1119" s="60" t="s">
        <v>15</v>
      </c>
      <c r="D1119" s="60" t="s">
        <v>34</v>
      </c>
      <c r="E1119" s="60" t="s">
        <v>575</v>
      </c>
      <c r="F1119" s="60"/>
      <c r="G1119" s="61">
        <f>G1120</f>
        <v>98.4</v>
      </c>
    </row>
    <row r="1120" spans="1:7" ht="30">
      <c r="A1120" s="37" t="s">
        <v>52</v>
      </c>
      <c r="B1120" s="101"/>
      <c r="C1120" s="60" t="s">
        <v>15</v>
      </c>
      <c r="D1120" s="60" t="s">
        <v>34</v>
      </c>
      <c r="E1120" s="60" t="s">
        <v>575</v>
      </c>
      <c r="F1120" s="60" t="s">
        <v>93</v>
      </c>
      <c r="G1120" s="61">
        <v>98.4</v>
      </c>
    </row>
    <row r="1121" spans="1:7" ht="15">
      <c r="A1121" s="37" t="s">
        <v>154</v>
      </c>
      <c r="B1121" s="79"/>
      <c r="C1121" s="16" t="s">
        <v>15</v>
      </c>
      <c r="D1121" s="16" t="s">
        <v>34</v>
      </c>
      <c r="E1121" s="60" t="s">
        <v>155</v>
      </c>
      <c r="F1121" s="60"/>
      <c r="G1121" s="24">
        <f>SUM(G1122)</f>
        <v>2400.3</v>
      </c>
    </row>
    <row r="1122" spans="1:7" ht="15">
      <c r="A1122" s="37" t="s">
        <v>584</v>
      </c>
      <c r="B1122" s="79"/>
      <c r="C1122" s="16" t="s">
        <v>15</v>
      </c>
      <c r="D1122" s="16" t="s">
        <v>34</v>
      </c>
      <c r="E1122" s="60" t="s">
        <v>1040</v>
      </c>
      <c r="F1122" s="60"/>
      <c r="G1122" s="24">
        <f>SUM(G1123)</f>
        <v>2400.3</v>
      </c>
    </row>
    <row r="1123" spans="1:7" ht="15">
      <c r="A1123" s="37" t="s">
        <v>144</v>
      </c>
      <c r="B1123" s="79"/>
      <c r="C1123" s="16" t="s">
        <v>15</v>
      </c>
      <c r="D1123" s="16" t="s">
        <v>34</v>
      </c>
      <c r="E1123" s="60" t="s">
        <v>1041</v>
      </c>
      <c r="F1123" s="60"/>
      <c r="G1123" s="24">
        <f>SUM(G1124)</f>
        <v>2400.3</v>
      </c>
    </row>
    <row r="1124" spans="1:7" ht="28.5" customHeight="1">
      <c r="A1124" s="37" t="s">
        <v>72</v>
      </c>
      <c r="B1124" s="79"/>
      <c r="C1124" s="16" t="s">
        <v>15</v>
      </c>
      <c r="D1124" s="16" t="s">
        <v>34</v>
      </c>
      <c r="E1124" s="60" t="s">
        <v>1041</v>
      </c>
      <c r="F1124" s="60" t="s">
        <v>125</v>
      </c>
      <c r="G1124" s="24">
        <v>2400.3</v>
      </c>
    </row>
    <row r="1125" spans="1:7" ht="15" hidden="1">
      <c r="A1125" s="37" t="s">
        <v>409</v>
      </c>
      <c r="B1125" s="79"/>
      <c r="C1125" s="16" t="s">
        <v>15</v>
      </c>
      <c r="D1125" s="16" t="s">
        <v>34</v>
      </c>
      <c r="E1125" s="60" t="s">
        <v>573</v>
      </c>
      <c r="F1125" s="60"/>
      <c r="G1125" s="24">
        <f>SUM(G1126)</f>
        <v>0</v>
      </c>
    </row>
    <row r="1126" spans="1:7" ht="30" hidden="1">
      <c r="A1126" s="37" t="s">
        <v>72</v>
      </c>
      <c r="B1126" s="79"/>
      <c r="C1126" s="16" t="s">
        <v>15</v>
      </c>
      <c r="D1126" s="16" t="s">
        <v>34</v>
      </c>
      <c r="E1126" s="60" t="s">
        <v>573</v>
      </c>
      <c r="F1126" s="60" t="s">
        <v>125</v>
      </c>
      <c r="G1126" s="24"/>
    </row>
    <row r="1127" spans="1:7" ht="15">
      <c r="A1127" s="37" t="s">
        <v>159</v>
      </c>
      <c r="B1127" s="79"/>
      <c r="C1127" s="16" t="s">
        <v>15</v>
      </c>
      <c r="D1127" s="16" t="s">
        <v>34</v>
      </c>
      <c r="E1127" s="60" t="s">
        <v>160</v>
      </c>
      <c r="F1127" s="16"/>
      <c r="G1127" s="24">
        <f>SUM(G1128)+G1136</f>
        <v>2174.7000000000003</v>
      </c>
    </row>
    <row r="1128" spans="1:7" ht="15">
      <c r="A1128" s="37" t="s">
        <v>35</v>
      </c>
      <c r="B1128" s="79"/>
      <c r="C1128" s="16" t="s">
        <v>15</v>
      </c>
      <c r="D1128" s="16" t="s">
        <v>34</v>
      </c>
      <c r="E1128" s="60" t="s">
        <v>578</v>
      </c>
      <c r="F1128" s="16"/>
      <c r="G1128" s="24">
        <f>SUM(G1129)</f>
        <v>2053.9</v>
      </c>
    </row>
    <row r="1129" spans="1:7" ht="15">
      <c r="A1129" s="37" t="s">
        <v>156</v>
      </c>
      <c r="B1129" s="79"/>
      <c r="C1129" s="16" t="s">
        <v>15</v>
      </c>
      <c r="D1129" s="16" t="s">
        <v>34</v>
      </c>
      <c r="E1129" s="60" t="s">
        <v>579</v>
      </c>
      <c r="F1129" s="16"/>
      <c r="G1129" s="24">
        <f>SUM(G1132+G1130+G1134)</f>
        <v>2053.9</v>
      </c>
    </row>
    <row r="1130" spans="1:7" ht="15">
      <c r="A1130" s="37" t="s">
        <v>131</v>
      </c>
      <c r="B1130" s="101"/>
      <c r="C1130" s="60" t="s">
        <v>15</v>
      </c>
      <c r="D1130" s="60" t="s">
        <v>34</v>
      </c>
      <c r="E1130" s="60" t="s">
        <v>580</v>
      </c>
      <c r="F1130" s="60"/>
      <c r="G1130" s="61">
        <f>G1131</f>
        <v>1128.3</v>
      </c>
    </row>
    <row r="1131" spans="1:7" ht="30">
      <c r="A1131" s="37" t="s">
        <v>52</v>
      </c>
      <c r="B1131" s="101"/>
      <c r="C1131" s="60" t="s">
        <v>15</v>
      </c>
      <c r="D1131" s="60" t="s">
        <v>34</v>
      </c>
      <c r="E1131" s="60" t="s">
        <v>580</v>
      </c>
      <c r="F1131" s="60" t="s">
        <v>93</v>
      </c>
      <c r="G1131" s="61">
        <v>1128.3</v>
      </c>
    </row>
    <row r="1132" spans="1:7" ht="15">
      <c r="A1132" s="37" t="s">
        <v>139</v>
      </c>
      <c r="B1132" s="79"/>
      <c r="C1132" s="16" t="s">
        <v>15</v>
      </c>
      <c r="D1132" s="16" t="s">
        <v>34</v>
      </c>
      <c r="E1132" s="60" t="s">
        <v>581</v>
      </c>
      <c r="F1132" s="60"/>
      <c r="G1132" s="24">
        <f>SUM(G1133)</f>
        <v>453</v>
      </c>
    </row>
    <row r="1133" spans="1:7" ht="30">
      <c r="A1133" s="37" t="s">
        <v>52</v>
      </c>
      <c r="B1133" s="79"/>
      <c r="C1133" s="16" t="s">
        <v>15</v>
      </c>
      <c r="D1133" s="16" t="s">
        <v>34</v>
      </c>
      <c r="E1133" s="60" t="s">
        <v>581</v>
      </c>
      <c r="F1133" s="60" t="s">
        <v>93</v>
      </c>
      <c r="G1133" s="24">
        <v>453</v>
      </c>
    </row>
    <row r="1134" spans="1:7" ht="15">
      <c r="A1134" s="102" t="s">
        <v>940</v>
      </c>
      <c r="B1134" s="101"/>
      <c r="C1134" s="60" t="s">
        <v>15</v>
      </c>
      <c r="D1134" s="60" t="s">
        <v>34</v>
      </c>
      <c r="E1134" s="60" t="s">
        <v>582</v>
      </c>
      <c r="F1134" s="60"/>
      <c r="G1134" s="61">
        <f>G1135</f>
        <v>472.6</v>
      </c>
    </row>
    <row r="1135" spans="1:7" ht="30">
      <c r="A1135" s="37" t="s">
        <v>52</v>
      </c>
      <c r="B1135" s="101"/>
      <c r="C1135" s="60" t="s">
        <v>15</v>
      </c>
      <c r="D1135" s="60" t="s">
        <v>34</v>
      </c>
      <c r="E1135" s="60" t="s">
        <v>582</v>
      </c>
      <c r="F1135" s="60" t="s">
        <v>93</v>
      </c>
      <c r="G1135" s="61">
        <f>47.6+425</f>
        <v>472.6</v>
      </c>
    </row>
    <row r="1136" spans="1:7" ht="15">
      <c r="A1136" s="37" t="s">
        <v>154</v>
      </c>
      <c r="B1136" s="79"/>
      <c r="C1136" s="60" t="s">
        <v>15</v>
      </c>
      <c r="D1136" s="60" t="s">
        <v>34</v>
      </c>
      <c r="E1136" s="60" t="s">
        <v>161</v>
      </c>
      <c r="F1136" s="60"/>
      <c r="G1136" s="61">
        <f>G1137+G1140+G1143</f>
        <v>120.80000000000001</v>
      </c>
    </row>
    <row r="1137" spans="1:7" ht="15">
      <c r="A1137" s="37" t="s">
        <v>584</v>
      </c>
      <c r="B1137" s="79"/>
      <c r="C1137" s="60" t="s">
        <v>15</v>
      </c>
      <c r="D1137" s="60" t="s">
        <v>34</v>
      </c>
      <c r="E1137" s="60" t="s">
        <v>585</v>
      </c>
      <c r="F1137" s="60"/>
      <c r="G1137" s="61">
        <f>G1138</f>
        <v>46.1</v>
      </c>
    </row>
    <row r="1138" spans="1:7" ht="15">
      <c r="A1138" s="37" t="s">
        <v>131</v>
      </c>
      <c r="B1138" s="79"/>
      <c r="C1138" s="60" t="s">
        <v>15</v>
      </c>
      <c r="D1138" s="60" t="s">
        <v>34</v>
      </c>
      <c r="E1138" s="60" t="s">
        <v>608</v>
      </c>
      <c r="F1138" s="60"/>
      <c r="G1138" s="61">
        <f>G1139</f>
        <v>46.1</v>
      </c>
    </row>
    <row r="1139" spans="1:7" ht="27" customHeight="1">
      <c r="A1139" s="37" t="s">
        <v>124</v>
      </c>
      <c r="B1139" s="79"/>
      <c r="C1139" s="60" t="s">
        <v>15</v>
      </c>
      <c r="D1139" s="60" t="s">
        <v>34</v>
      </c>
      <c r="E1139" s="60" t="s">
        <v>608</v>
      </c>
      <c r="F1139" s="60" t="s">
        <v>125</v>
      </c>
      <c r="G1139" s="61">
        <v>46.1</v>
      </c>
    </row>
    <row r="1140" spans="1:7" ht="15" hidden="1">
      <c r="A1140" s="37" t="s">
        <v>300</v>
      </c>
      <c r="B1140" s="79"/>
      <c r="C1140" s="60" t="s">
        <v>15</v>
      </c>
      <c r="D1140" s="60" t="s">
        <v>34</v>
      </c>
      <c r="E1140" s="60" t="s">
        <v>609</v>
      </c>
      <c r="F1140" s="60"/>
      <c r="G1140" s="61">
        <f>G1141</f>
        <v>0</v>
      </c>
    </row>
    <row r="1141" spans="1:7" ht="15" hidden="1">
      <c r="A1141" s="37" t="s">
        <v>122</v>
      </c>
      <c r="B1141" s="79"/>
      <c r="C1141" s="60" t="s">
        <v>15</v>
      </c>
      <c r="D1141" s="60" t="s">
        <v>34</v>
      </c>
      <c r="E1141" s="60" t="s">
        <v>610</v>
      </c>
      <c r="F1141" s="60"/>
      <c r="G1141" s="61">
        <f>G1142</f>
        <v>0</v>
      </c>
    </row>
    <row r="1142" spans="1:7" ht="30" hidden="1">
      <c r="A1142" s="37" t="s">
        <v>124</v>
      </c>
      <c r="B1142" s="79"/>
      <c r="C1142" s="60" t="s">
        <v>15</v>
      </c>
      <c r="D1142" s="60" t="s">
        <v>34</v>
      </c>
      <c r="E1142" s="60" t="s">
        <v>610</v>
      </c>
      <c r="F1142" s="60" t="s">
        <v>125</v>
      </c>
      <c r="G1142" s="61"/>
    </row>
    <row r="1143" spans="1:7" ht="14.25" customHeight="1">
      <c r="A1143" s="37" t="s">
        <v>409</v>
      </c>
      <c r="B1143" s="79"/>
      <c r="C1143" s="60" t="s">
        <v>15</v>
      </c>
      <c r="D1143" s="60" t="s">
        <v>34</v>
      </c>
      <c r="E1143" s="60" t="s">
        <v>587</v>
      </c>
      <c r="F1143" s="60"/>
      <c r="G1143" s="61">
        <f>G1144+G1146</f>
        <v>74.7</v>
      </c>
    </row>
    <row r="1144" spans="1:7" ht="15" hidden="1">
      <c r="A1144" s="37" t="s">
        <v>122</v>
      </c>
      <c r="B1144" s="79"/>
      <c r="C1144" s="60" t="s">
        <v>15</v>
      </c>
      <c r="D1144" s="60" t="s">
        <v>34</v>
      </c>
      <c r="E1144" s="60" t="s">
        <v>588</v>
      </c>
      <c r="F1144" s="60"/>
      <c r="G1144" s="61">
        <f>G1145</f>
        <v>0</v>
      </c>
    </row>
    <row r="1145" spans="1:7" ht="30" hidden="1">
      <c r="A1145" s="37" t="s">
        <v>124</v>
      </c>
      <c r="B1145" s="79"/>
      <c r="C1145" s="60" t="s">
        <v>15</v>
      </c>
      <c r="D1145" s="60" t="s">
        <v>34</v>
      </c>
      <c r="E1145" s="60" t="s">
        <v>588</v>
      </c>
      <c r="F1145" s="60" t="s">
        <v>125</v>
      </c>
      <c r="G1145" s="61"/>
    </row>
    <row r="1146" spans="1:7" ht="15">
      <c r="A1146" s="37" t="s">
        <v>131</v>
      </c>
      <c r="B1146" s="79"/>
      <c r="C1146" s="60" t="s">
        <v>15</v>
      </c>
      <c r="D1146" s="60" t="s">
        <v>34</v>
      </c>
      <c r="E1146" s="60" t="s">
        <v>693</v>
      </c>
      <c r="F1146" s="60"/>
      <c r="G1146" s="61">
        <f>G1147</f>
        <v>74.7</v>
      </c>
    </row>
    <row r="1147" spans="1:7" ht="30">
      <c r="A1147" s="37" t="s">
        <v>124</v>
      </c>
      <c r="B1147" s="79"/>
      <c r="C1147" s="60" t="s">
        <v>15</v>
      </c>
      <c r="D1147" s="60" t="s">
        <v>34</v>
      </c>
      <c r="E1147" s="60" t="s">
        <v>693</v>
      </c>
      <c r="F1147" s="60" t="s">
        <v>125</v>
      </c>
      <c r="G1147" s="61">
        <v>74.7</v>
      </c>
    </row>
    <row r="1148" spans="1:7" ht="30">
      <c r="A1148" s="37" t="s">
        <v>880</v>
      </c>
      <c r="B1148" s="103"/>
      <c r="C1148" s="104" t="s">
        <v>15</v>
      </c>
      <c r="D1148" s="104" t="s">
        <v>34</v>
      </c>
      <c r="E1148" s="105" t="s">
        <v>16</v>
      </c>
      <c r="F1148" s="105"/>
      <c r="G1148" s="106">
        <f>G1149</f>
        <v>300</v>
      </c>
    </row>
    <row r="1149" spans="1:7" ht="15">
      <c r="A1149" s="37" t="s">
        <v>86</v>
      </c>
      <c r="B1149" s="103"/>
      <c r="C1149" s="104" t="s">
        <v>15</v>
      </c>
      <c r="D1149" s="104" t="s">
        <v>34</v>
      </c>
      <c r="E1149" s="105" t="s">
        <v>68</v>
      </c>
      <c r="F1149" s="105"/>
      <c r="G1149" s="106">
        <f>G1150</f>
        <v>300</v>
      </c>
    </row>
    <row r="1150" spans="1:7" ht="15">
      <c r="A1150" s="37" t="s">
        <v>35</v>
      </c>
      <c r="B1150" s="103"/>
      <c r="C1150" s="104" t="s">
        <v>15</v>
      </c>
      <c r="D1150" s="104" t="s">
        <v>34</v>
      </c>
      <c r="E1150" s="105" t="s">
        <v>591</v>
      </c>
      <c r="F1150" s="105"/>
      <c r="G1150" s="106">
        <f>G1151</f>
        <v>300</v>
      </c>
    </row>
    <row r="1151" spans="1:7" ht="15">
      <c r="A1151" s="37" t="s">
        <v>37</v>
      </c>
      <c r="B1151" s="103"/>
      <c r="C1151" s="104" t="s">
        <v>15</v>
      </c>
      <c r="D1151" s="104" t="s">
        <v>34</v>
      </c>
      <c r="E1151" s="105" t="s">
        <v>592</v>
      </c>
      <c r="F1151" s="105"/>
      <c r="G1151" s="106">
        <f>G1152</f>
        <v>300</v>
      </c>
    </row>
    <row r="1152" spans="1:7" ht="30">
      <c r="A1152" s="37" t="s">
        <v>124</v>
      </c>
      <c r="B1152" s="103"/>
      <c r="C1152" s="104" t="s">
        <v>15</v>
      </c>
      <c r="D1152" s="104" t="s">
        <v>34</v>
      </c>
      <c r="E1152" s="105" t="s">
        <v>592</v>
      </c>
      <c r="F1152" s="105">
        <v>600</v>
      </c>
      <c r="G1152" s="106">
        <v>300</v>
      </c>
    </row>
    <row r="1153" spans="1:7" ht="15">
      <c r="A1153" s="102" t="s">
        <v>146</v>
      </c>
      <c r="B1153" s="79"/>
      <c r="C1153" s="60" t="s">
        <v>15</v>
      </c>
      <c r="D1153" s="60" t="s">
        <v>13</v>
      </c>
      <c r="E1153" s="60"/>
      <c r="F1153" s="79"/>
      <c r="G1153" s="61">
        <f>G1154</f>
        <v>38287.6</v>
      </c>
    </row>
    <row r="1154" spans="1:7" ht="15">
      <c r="A1154" s="37" t="s">
        <v>938</v>
      </c>
      <c r="B1154" s="79"/>
      <c r="C1154" s="60" t="s">
        <v>15</v>
      </c>
      <c r="D1154" s="60" t="s">
        <v>13</v>
      </c>
      <c r="E1154" s="60" t="s">
        <v>118</v>
      </c>
      <c r="F1154" s="79"/>
      <c r="G1154" s="61">
        <f>G1155+G1163+G1172+G1183</f>
        <v>38287.6</v>
      </c>
    </row>
    <row r="1155" spans="1:7" ht="30" hidden="1">
      <c r="A1155" s="37" t="s">
        <v>152</v>
      </c>
      <c r="B1155" s="79"/>
      <c r="C1155" s="60" t="s">
        <v>15</v>
      </c>
      <c r="D1155" s="60" t="s">
        <v>13</v>
      </c>
      <c r="E1155" s="60" t="s">
        <v>153</v>
      </c>
      <c r="F1155" s="79"/>
      <c r="G1155" s="61">
        <f>G1159+G1156</f>
        <v>0</v>
      </c>
    </row>
    <row r="1156" spans="1:7" ht="15" hidden="1">
      <c r="A1156" s="82" t="s">
        <v>35</v>
      </c>
      <c r="B1156" s="79"/>
      <c r="C1156" s="60" t="s">
        <v>15</v>
      </c>
      <c r="D1156" s="60" t="s">
        <v>13</v>
      </c>
      <c r="E1156" s="60" t="s">
        <v>574</v>
      </c>
      <c r="F1156" s="79"/>
      <c r="G1156" s="61">
        <f>G1157</f>
        <v>0</v>
      </c>
    </row>
    <row r="1157" spans="1:7" ht="15" hidden="1">
      <c r="A1157" s="82" t="s">
        <v>131</v>
      </c>
      <c r="B1157" s="79"/>
      <c r="C1157" s="60" t="s">
        <v>15</v>
      </c>
      <c r="D1157" s="60" t="s">
        <v>13</v>
      </c>
      <c r="E1157" s="60" t="s">
        <v>575</v>
      </c>
      <c r="F1157" s="79"/>
      <c r="G1157" s="61">
        <f>G1158</f>
        <v>0</v>
      </c>
    </row>
    <row r="1158" spans="1:7" ht="30" hidden="1">
      <c r="A1158" s="82" t="s">
        <v>52</v>
      </c>
      <c r="B1158" s="79"/>
      <c r="C1158" s="60" t="s">
        <v>15</v>
      </c>
      <c r="D1158" s="60" t="s">
        <v>13</v>
      </c>
      <c r="E1158" s="60" t="s">
        <v>575</v>
      </c>
      <c r="F1158" s="60" t="s">
        <v>93</v>
      </c>
      <c r="G1158" s="61"/>
    </row>
    <row r="1159" spans="1:7" ht="15" hidden="1">
      <c r="A1159" s="37" t="s">
        <v>154</v>
      </c>
      <c r="B1159" s="79"/>
      <c r="C1159" s="60" t="s">
        <v>15</v>
      </c>
      <c r="D1159" s="60" t="s">
        <v>13</v>
      </c>
      <c r="E1159" s="60" t="s">
        <v>155</v>
      </c>
      <c r="F1159" s="60"/>
      <c r="G1159" s="61">
        <f>G1160</f>
        <v>0</v>
      </c>
    </row>
    <row r="1160" spans="1:7" ht="15" hidden="1">
      <c r="A1160" s="37" t="s">
        <v>144</v>
      </c>
      <c r="B1160" s="79"/>
      <c r="C1160" s="60" t="s">
        <v>15</v>
      </c>
      <c r="D1160" s="60" t="s">
        <v>13</v>
      </c>
      <c r="E1160" s="60" t="s">
        <v>572</v>
      </c>
      <c r="F1160" s="60"/>
      <c r="G1160" s="61">
        <f>G1161</f>
        <v>0</v>
      </c>
    </row>
    <row r="1161" spans="1:7" ht="15" hidden="1">
      <c r="A1161" s="37" t="s">
        <v>409</v>
      </c>
      <c r="B1161" s="79"/>
      <c r="C1161" s="60" t="s">
        <v>15</v>
      </c>
      <c r="D1161" s="60" t="s">
        <v>13</v>
      </c>
      <c r="E1161" s="60" t="s">
        <v>573</v>
      </c>
      <c r="F1161" s="60"/>
      <c r="G1161" s="61">
        <f>G1162</f>
        <v>0</v>
      </c>
    </row>
    <row r="1162" spans="1:7" ht="30" hidden="1">
      <c r="A1162" s="37" t="s">
        <v>72</v>
      </c>
      <c r="B1162" s="79"/>
      <c r="C1162" s="60" t="s">
        <v>15</v>
      </c>
      <c r="D1162" s="60" t="s">
        <v>13</v>
      </c>
      <c r="E1162" s="60" t="s">
        <v>573</v>
      </c>
      <c r="F1162" s="60" t="s">
        <v>125</v>
      </c>
      <c r="G1162" s="61"/>
    </row>
    <row r="1163" spans="1:7" ht="15">
      <c r="A1163" s="37" t="s">
        <v>157</v>
      </c>
      <c r="B1163" s="79"/>
      <c r="C1163" s="60" t="s">
        <v>15</v>
      </c>
      <c r="D1163" s="60" t="s">
        <v>13</v>
      </c>
      <c r="E1163" s="60" t="s">
        <v>158</v>
      </c>
      <c r="F1163" s="60"/>
      <c r="G1163" s="61">
        <f>G1164+G1168</f>
        <v>3355.8</v>
      </c>
    </row>
    <row r="1164" spans="1:7" ht="15">
      <c r="A1164" s="37" t="s">
        <v>35</v>
      </c>
      <c r="B1164" s="79"/>
      <c r="C1164" s="60" t="s">
        <v>15</v>
      </c>
      <c r="D1164" s="60" t="s">
        <v>13</v>
      </c>
      <c r="E1164" s="60" t="s">
        <v>576</v>
      </c>
      <c r="F1164" s="60"/>
      <c r="G1164" s="61">
        <f>G1165</f>
        <v>3155.8</v>
      </c>
    </row>
    <row r="1165" spans="1:7" s="107" customFormat="1" ht="14.25" customHeight="1">
      <c r="A1165" s="37" t="s">
        <v>156</v>
      </c>
      <c r="B1165" s="79"/>
      <c r="C1165" s="60" t="s">
        <v>15</v>
      </c>
      <c r="D1165" s="60" t="s">
        <v>13</v>
      </c>
      <c r="E1165" s="60" t="s">
        <v>577</v>
      </c>
      <c r="F1165" s="60"/>
      <c r="G1165" s="61">
        <f>G1166+G1167</f>
        <v>3155.8</v>
      </c>
    </row>
    <row r="1166" spans="1:7" ht="18.75" customHeight="1" hidden="1">
      <c r="A1166" s="37" t="s">
        <v>135</v>
      </c>
      <c r="B1166" s="79"/>
      <c r="C1166" s="60" t="s">
        <v>15</v>
      </c>
      <c r="D1166" s="60" t="s">
        <v>13</v>
      </c>
      <c r="E1166" s="60" t="s">
        <v>577</v>
      </c>
      <c r="F1166" s="60" t="s">
        <v>91</v>
      </c>
      <c r="G1166" s="61"/>
    </row>
    <row r="1167" spans="1:7" ht="30.75" customHeight="1">
      <c r="A1167" s="37" t="s">
        <v>52</v>
      </c>
      <c r="B1167" s="79"/>
      <c r="C1167" s="60" t="s">
        <v>15</v>
      </c>
      <c r="D1167" s="60" t="s">
        <v>13</v>
      </c>
      <c r="E1167" s="60" t="s">
        <v>577</v>
      </c>
      <c r="F1167" s="60" t="s">
        <v>93</v>
      </c>
      <c r="G1167" s="61">
        <v>3155.8</v>
      </c>
    </row>
    <row r="1168" spans="1:7" ht="15.75">
      <c r="A1168" s="287" t="s">
        <v>154</v>
      </c>
      <c r="B1168" s="288"/>
      <c r="C1168" s="16" t="s">
        <v>15</v>
      </c>
      <c r="D1168" s="60" t="s">
        <v>13</v>
      </c>
      <c r="E1168" s="16" t="s">
        <v>1042</v>
      </c>
      <c r="F1168" s="292"/>
      <c r="G1168" s="24">
        <f>G1169</f>
        <v>200</v>
      </c>
    </row>
    <row r="1169" spans="1:7" ht="15.75">
      <c r="A1169" s="287" t="s">
        <v>131</v>
      </c>
      <c r="B1169" s="289"/>
      <c r="C1169" s="16" t="s">
        <v>15</v>
      </c>
      <c r="D1169" s="16" t="s">
        <v>13</v>
      </c>
      <c r="E1169" s="16" t="s">
        <v>1043</v>
      </c>
      <c r="F1169" s="292"/>
      <c r="G1169" s="24">
        <f>G1170</f>
        <v>200</v>
      </c>
    </row>
    <row r="1170" spans="1:7" ht="15.75">
      <c r="A1170" s="287" t="s">
        <v>409</v>
      </c>
      <c r="B1170" s="289"/>
      <c r="C1170" s="16" t="s">
        <v>15</v>
      </c>
      <c r="D1170" s="16" t="s">
        <v>13</v>
      </c>
      <c r="E1170" s="16" t="s">
        <v>1044</v>
      </c>
      <c r="F1170" s="292"/>
      <c r="G1170" s="24">
        <f>G1171</f>
        <v>200</v>
      </c>
    </row>
    <row r="1171" spans="1:7" ht="31.5">
      <c r="A1171" s="287" t="s">
        <v>124</v>
      </c>
      <c r="B1171" s="289"/>
      <c r="C1171" s="16" t="s">
        <v>15</v>
      </c>
      <c r="D1171" s="16" t="s">
        <v>13</v>
      </c>
      <c r="E1171" s="16" t="s">
        <v>1044</v>
      </c>
      <c r="F1171" s="292" t="s">
        <v>125</v>
      </c>
      <c r="G1171" s="24">
        <v>200</v>
      </c>
    </row>
    <row r="1172" spans="1:7" ht="31.5">
      <c r="A1172" s="291" t="s">
        <v>159</v>
      </c>
      <c r="B1172" s="290"/>
      <c r="C1172" s="16" t="s">
        <v>15</v>
      </c>
      <c r="D1172" s="16" t="s">
        <v>13</v>
      </c>
      <c r="E1172" s="16" t="s">
        <v>160</v>
      </c>
      <c r="F1172" s="172"/>
      <c r="G1172" s="24">
        <f>SUM(G1173)</f>
        <v>753.1999999999999</v>
      </c>
    </row>
    <row r="1173" spans="1:7" ht="15.75">
      <c r="A1173" s="291" t="s">
        <v>154</v>
      </c>
      <c r="B1173" s="290"/>
      <c r="C1173" s="16" t="s">
        <v>15</v>
      </c>
      <c r="D1173" s="16" t="s">
        <v>13</v>
      </c>
      <c r="E1173" s="16" t="s">
        <v>161</v>
      </c>
      <c r="F1173" s="172"/>
      <c r="G1173" s="24">
        <f>SUM(G1174+G1177+G1180)</f>
        <v>753.1999999999999</v>
      </c>
    </row>
    <row r="1174" spans="1:7" ht="15.75">
      <c r="A1174" s="291" t="s">
        <v>584</v>
      </c>
      <c r="B1174" s="290"/>
      <c r="C1174" s="16" t="s">
        <v>15</v>
      </c>
      <c r="D1174" s="16" t="s">
        <v>13</v>
      </c>
      <c r="E1174" s="16" t="s">
        <v>585</v>
      </c>
      <c r="F1174" s="16"/>
      <c r="G1174" s="24">
        <f>G1175</f>
        <v>636.5</v>
      </c>
    </row>
    <row r="1175" spans="1:7" ht="15.75">
      <c r="A1175" s="291" t="s">
        <v>122</v>
      </c>
      <c r="B1175" s="290"/>
      <c r="C1175" s="16" t="s">
        <v>15</v>
      </c>
      <c r="D1175" s="16" t="s">
        <v>13</v>
      </c>
      <c r="E1175" s="16" t="s">
        <v>586</v>
      </c>
      <c r="F1175" s="16"/>
      <c r="G1175" s="24">
        <f>G1176</f>
        <v>636.5</v>
      </c>
    </row>
    <row r="1176" spans="1:7" ht="31.5">
      <c r="A1176" s="291" t="s">
        <v>124</v>
      </c>
      <c r="B1176" s="290"/>
      <c r="C1176" s="16" t="s">
        <v>15</v>
      </c>
      <c r="D1176" s="16" t="s">
        <v>13</v>
      </c>
      <c r="E1176" s="16" t="s">
        <v>586</v>
      </c>
      <c r="F1176" s="16" t="s">
        <v>125</v>
      </c>
      <c r="G1176" s="24">
        <v>636.5</v>
      </c>
    </row>
    <row r="1177" spans="1:7" ht="31.5">
      <c r="A1177" s="291" t="s">
        <v>300</v>
      </c>
      <c r="B1177" s="290"/>
      <c r="C1177" s="16" t="s">
        <v>15</v>
      </c>
      <c r="D1177" s="16" t="s">
        <v>13</v>
      </c>
      <c r="E1177" s="16" t="s">
        <v>609</v>
      </c>
      <c r="F1177" s="16"/>
      <c r="G1177" s="24">
        <f>G1178</f>
        <v>96.3</v>
      </c>
    </row>
    <row r="1178" spans="1:7" ht="15.75">
      <c r="A1178" s="291" t="s">
        <v>122</v>
      </c>
      <c r="B1178" s="290"/>
      <c r="C1178" s="16" t="s">
        <v>15</v>
      </c>
      <c r="D1178" s="16" t="s">
        <v>13</v>
      </c>
      <c r="E1178" s="16" t="s">
        <v>610</v>
      </c>
      <c r="F1178" s="16"/>
      <c r="G1178" s="24">
        <f>G1179</f>
        <v>96.3</v>
      </c>
    </row>
    <row r="1179" spans="1:7" ht="30.75" customHeight="1">
      <c r="A1179" s="291" t="s">
        <v>124</v>
      </c>
      <c r="B1179" s="290"/>
      <c r="C1179" s="16" t="s">
        <v>15</v>
      </c>
      <c r="D1179" s="16" t="s">
        <v>13</v>
      </c>
      <c r="E1179" s="16" t="s">
        <v>610</v>
      </c>
      <c r="F1179" s="16" t="s">
        <v>125</v>
      </c>
      <c r="G1179" s="24">
        <v>96.3</v>
      </c>
    </row>
    <row r="1180" spans="1:7" ht="30.75" customHeight="1">
      <c r="A1180" s="291" t="s">
        <v>409</v>
      </c>
      <c r="B1180" s="290"/>
      <c r="C1180" s="16" t="s">
        <v>15</v>
      </c>
      <c r="D1180" s="16" t="s">
        <v>13</v>
      </c>
      <c r="E1180" s="16" t="s">
        <v>587</v>
      </c>
      <c r="F1180" s="16"/>
      <c r="G1180" s="24">
        <f>G1181</f>
        <v>20.4</v>
      </c>
    </row>
    <row r="1181" spans="1:7" ht="30.75" customHeight="1">
      <c r="A1181" s="291" t="s">
        <v>122</v>
      </c>
      <c r="B1181" s="290"/>
      <c r="C1181" s="16" t="s">
        <v>15</v>
      </c>
      <c r="D1181" s="16" t="s">
        <v>13</v>
      </c>
      <c r="E1181" s="16" t="s">
        <v>588</v>
      </c>
      <c r="F1181" s="16"/>
      <c r="G1181" s="24">
        <f>G1182</f>
        <v>20.4</v>
      </c>
    </row>
    <row r="1182" spans="1:7" ht="31.5">
      <c r="A1182" s="291" t="s">
        <v>124</v>
      </c>
      <c r="B1182" s="290"/>
      <c r="C1182" s="16" t="s">
        <v>15</v>
      </c>
      <c r="D1182" s="16" t="s">
        <v>13</v>
      </c>
      <c r="E1182" s="16" t="s">
        <v>588</v>
      </c>
      <c r="F1182" s="16" t="s">
        <v>125</v>
      </c>
      <c r="G1182" s="24">
        <v>20.4</v>
      </c>
    </row>
    <row r="1183" spans="1:7" ht="15">
      <c r="A1183" s="102" t="s">
        <v>1046</v>
      </c>
      <c r="B1183" s="79"/>
      <c r="C1183" s="60" t="s">
        <v>15</v>
      </c>
      <c r="D1183" s="60" t="s">
        <v>13</v>
      </c>
      <c r="E1183" s="60" t="s">
        <v>149</v>
      </c>
      <c r="F1183" s="60"/>
      <c r="G1183" s="61">
        <f>G1184+G1188</f>
        <v>34178.6</v>
      </c>
    </row>
    <row r="1184" spans="1:7" ht="30">
      <c r="A1184" s="86" t="s">
        <v>80</v>
      </c>
      <c r="B1184" s="87"/>
      <c r="C1184" s="87" t="s">
        <v>15</v>
      </c>
      <c r="D1184" s="87" t="s">
        <v>13</v>
      </c>
      <c r="E1184" s="94" t="s">
        <v>941</v>
      </c>
      <c r="F1184" s="87"/>
      <c r="G1184" s="89">
        <f>G1185</f>
        <v>3277.7999999999997</v>
      </c>
    </row>
    <row r="1185" spans="1:7" ht="15">
      <c r="A1185" s="86" t="s">
        <v>82</v>
      </c>
      <c r="B1185" s="87"/>
      <c r="C1185" s="87" t="s">
        <v>15</v>
      </c>
      <c r="D1185" s="87" t="s">
        <v>13</v>
      </c>
      <c r="E1185" s="94" t="s">
        <v>942</v>
      </c>
      <c r="F1185" s="87"/>
      <c r="G1185" s="89">
        <f>+G1186+G1187</f>
        <v>3277.7999999999997</v>
      </c>
    </row>
    <row r="1186" spans="1:7" ht="45">
      <c r="A1186" s="86" t="s">
        <v>51</v>
      </c>
      <c r="B1186" s="87"/>
      <c r="C1186" s="87" t="s">
        <v>15</v>
      </c>
      <c r="D1186" s="87" t="s">
        <v>13</v>
      </c>
      <c r="E1186" s="94" t="s">
        <v>942</v>
      </c>
      <c r="F1186" s="87" t="s">
        <v>91</v>
      </c>
      <c r="G1186" s="89">
        <v>3277.6</v>
      </c>
    </row>
    <row r="1187" spans="1:7" ht="30">
      <c r="A1187" s="86" t="s">
        <v>52</v>
      </c>
      <c r="B1187" s="87"/>
      <c r="C1187" s="87" t="s">
        <v>15</v>
      </c>
      <c r="D1187" s="87" t="s">
        <v>13</v>
      </c>
      <c r="E1187" s="94" t="s">
        <v>942</v>
      </c>
      <c r="F1187" s="87" t="s">
        <v>93</v>
      </c>
      <c r="G1187" s="89">
        <v>0.2</v>
      </c>
    </row>
    <row r="1188" spans="1:7" ht="15">
      <c r="A1188" s="37" t="s">
        <v>45</v>
      </c>
      <c r="B1188" s="101"/>
      <c r="C1188" s="60" t="s">
        <v>15</v>
      </c>
      <c r="D1188" s="60" t="s">
        <v>13</v>
      </c>
      <c r="E1188" s="60" t="s">
        <v>150</v>
      </c>
      <c r="F1188" s="60"/>
      <c r="G1188" s="61">
        <f>G1189</f>
        <v>30900.8</v>
      </c>
    </row>
    <row r="1189" spans="1:7" ht="15">
      <c r="A1189" s="102" t="s">
        <v>1047</v>
      </c>
      <c r="B1189" s="101"/>
      <c r="C1189" s="60" t="s">
        <v>15</v>
      </c>
      <c r="D1189" s="60" t="s">
        <v>13</v>
      </c>
      <c r="E1189" s="60" t="s">
        <v>151</v>
      </c>
      <c r="F1189" s="60"/>
      <c r="G1189" s="61">
        <f>G1190+G1191+G1192</f>
        <v>30900.8</v>
      </c>
    </row>
    <row r="1190" spans="1:7" ht="60">
      <c r="A1190" s="37" t="s">
        <v>135</v>
      </c>
      <c r="B1190" s="79"/>
      <c r="C1190" s="60" t="s">
        <v>15</v>
      </c>
      <c r="D1190" s="60" t="s">
        <v>13</v>
      </c>
      <c r="E1190" s="60" t="s">
        <v>151</v>
      </c>
      <c r="F1190" s="60" t="s">
        <v>91</v>
      </c>
      <c r="G1190" s="61">
        <v>29350.3</v>
      </c>
    </row>
    <row r="1191" spans="1:7" s="22" customFormat="1" ht="30">
      <c r="A1191" s="37" t="s">
        <v>52</v>
      </c>
      <c r="B1191" s="79"/>
      <c r="C1191" s="60" t="s">
        <v>15</v>
      </c>
      <c r="D1191" s="60" t="s">
        <v>13</v>
      </c>
      <c r="E1191" s="60" t="s">
        <v>151</v>
      </c>
      <c r="F1191" s="60" t="s">
        <v>93</v>
      </c>
      <c r="G1191" s="61">
        <v>1506.9</v>
      </c>
    </row>
    <row r="1192" spans="1:7" ht="15">
      <c r="A1192" s="37" t="s">
        <v>22</v>
      </c>
      <c r="B1192" s="79"/>
      <c r="C1192" s="60" t="s">
        <v>15</v>
      </c>
      <c r="D1192" s="60" t="s">
        <v>13</v>
      </c>
      <c r="E1192" s="60" t="s">
        <v>151</v>
      </c>
      <c r="F1192" s="60" t="s">
        <v>98</v>
      </c>
      <c r="G1192" s="61">
        <v>43.6</v>
      </c>
    </row>
    <row r="1193" spans="1:7" ht="15">
      <c r="A1193" s="23" t="s">
        <v>30</v>
      </c>
      <c r="B1193" s="31"/>
      <c r="C1193" s="31" t="s">
        <v>31</v>
      </c>
      <c r="D1193" s="31" t="s">
        <v>32</v>
      </c>
      <c r="E1193" s="15"/>
      <c r="F1193" s="15"/>
      <c r="G1193" s="27">
        <f>SUM(G1194)</f>
        <v>389.4</v>
      </c>
    </row>
    <row r="1194" spans="1:7" ht="15">
      <c r="A1194" s="23" t="s">
        <v>53</v>
      </c>
      <c r="B1194" s="16"/>
      <c r="C1194" s="16" t="s">
        <v>31</v>
      </c>
      <c r="D1194" s="16" t="s">
        <v>54</v>
      </c>
      <c r="E1194" s="55"/>
      <c r="F1194" s="16"/>
      <c r="G1194" s="24">
        <f>G1195</f>
        <v>389.4</v>
      </c>
    </row>
    <row r="1195" spans="1:7" ht="30">
      <c r="A1195" s="82" t="s">
        <v>943</v>
      </c>
      <c r="B1195" s="71"/>
      <c r="C1195" s="47" t="s">
        <v>31</v>
      </c>
      <c r="D1195" s="47" t="s">
        <v>54</v>
      </c>
      <c r="E1195" s="47" t="s">
        <v>465</v>
      </c>
      <c r="F1195" s="72"/>
      <c r="G1195" s="73">
        <f>G1196</f>
        <v>389.4</v>
      </c>
    </row>
    <row r="1196" spans="1:7" ht="30">
      <c r="A1196" s="82" t="s">
        <v>485</v>
      </c>
      <c r="B1196" s="71"/>
      <c r="C1196" s="47" t="s">
        <v>31</v>
      </c>
      <c r="D1196" s="47" t="s">
        <v>54</v>
      </c>
      <c r="E1196" s="47" t="s">
        <v>486</v>
      </c>
      <c r="F1196" s="72"/>
      <c r="G1196" s="73">
        <f>G1197</f>
        <v>389.4</v>
      </c>
    </row>
    <row r="1197" spans="1:7" ht="75">
      <c r="A1197" s="82" t="s">
        <v>286</v>
      </c>
      <c r="B1197" s="71"/>
      <c r="C1197" s="47" t="s">
        <v>31</v>
      </c>
      <c r="D1197" s="47" t="s">
        <v>54</v>
      </c>
      <c r="E1197" s="47" t="s">
        <v>487</v>
      </c>
      <c r="F1197" s="72"/>
      <c r="G1197" s="73">
        <f>G1198</f>
        <v>389.4</v>
      </c>
    </row>
    <row r="1198" spans="1:7" ht="30">
      <c r="A1198" s="82" t="s">
        <v>510</v>
      </c>
      <c r="B1198" s="71"/>
      <c r="C1198" s="108" t="s">
        <v>31</v>
      </c>
      <c r="D1198" s="108" t="s">
        <v>54</v>
      </c>
      <c r="E1198" s="108" t="s">
        <v>511</v>
      </c>
      <c r="F1198" s="72"/>
      <c r="G1198" s="109">
        <f>G1199</f>
        <v>389.4</v>
      </c>
    </row>
    <row r="1199" spans="1:7" ht="15">
      <c r="A1199" s="82" t="s">
        <v>42</v>
      </c>
      <c r="B1199" s="71"/>
      <c r="C1199" s="47" t="s">
        <v>31</v>
      </c>
      <c r="D1199" s="47" t="s">
        <v>54</v>
      </c>
      <c r="E1199" s="47" t="s">
        <v>511</v>
      </c>
      <c r="F1199" s="72">
        <v>300</v>
      </c>
      <c r="G1199" s="73">
        <v>389.4</v>
      </c>
    </row>
    <row r="1200" spans="1:7" ht="15">
      <c r="A1200" s="110" t="s">
        <v>197</v>
      </c>
      <c r="B1200" s="111"/>
      <c r="C1200" s="112"/>
      <c r="D1200" s="112"/>
      <c r="E1200" s="112"/>
      <c r="F1200" s="112"/>
      <c r="G1200" s="113">
        <f>SUM(G11+G32+G53+G488+G524+G1072+G712)+G815</f>
        <v>4561553.199999999</v>
      </c>
    </row>
    <row r="1201" ht="15" hidden="1">
      <c r="G1201" s="114">
        <f>4561553.2-G1200</f>
        <v>0</v>
      </c>
    </row>
  </sheetData>
  <sheetProtection/>
  <mergeCells count="2">
    <mergeCell ref="A9:A10"/>
    <mergeCell ref="B9:F9"/>
  </mergeCells>
  <printOptions/>
  <pageMargins left="1.1023622047244095" right="0.11811023622047245" top="0" bottom="0" header="0" footer="0"/>
  <pageSetup fitToHeight="40" horizontalDpi="600" verticalDpi="600" orientation="portrait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9"/>
  <sheetViews>
    <sheetView zoomScalePageLayoutView="0" workbookViewId="0" topLeftCell="A871">
      <selection activeCell="B907" sqref="B907"/>
    </sheetView>
  </sheetViews>
  <sheetFormatPr defaultColWidth="9.140625" defaultRowHeight="15"/>
  <cols>
    <col min="1" max="1" width="71.00390625" style="115" customWidth="1"/>
    <col min="2" max="2" width="20.28125" style="116" customWidth="1"/>
    <col min="3" max="3" width="12.00390625" style="116" customWidth="1"/>
    <col min="4" max="4" width="9.28125" style="116" customWidth="1"/>
    <col min="5" max="5" width="8.7109375" style="116" customWidth="1"/>
    <col min="6" max="6" width="14.57421875" style="116" customWidth="1"/>
    <col min="7" max="7" width="0.13671875" style="117" customWidth="1"/>
    <col min="8" max="8" width="13.57421875" style="117" hidden="1" customWidth="1"/>
    <col min="9" max="9" width="11.57421875" style="117" hidden="1" customWidth="1"/>
    <col min="10" max="10" width="12.8515625" style="117" hidden="1" customWidth="1"/>
    <col min="11" max="11" width="13.421875" style="116" hidden="1" customWidth="1"/>
    <col min="12" max="12" width="9.140625" style="116" hidden="1" customWidth="1"/>
    <col min="13" max="13" width="7.8515625" style="116" customWidth="1"/>
    <col min="14" max="14" width="12.8515625" style="116" hidden="1" customWidth="1"/>
    <col min="15" max="16384" width="9.140625" style="116" customWidth="1"/>
  </cols>
  <sheetData>
    <row r="1" spans="3:5" ht="15">
      <c r="C1" s="4"/>
      <c r="D1" s="4"/>
      <c r="E1" s="4" t="s">
        <v>960</v>
      </c>
    </row>
    <row r="2" spans="3:5" ht="15">
      <c r="C2" s="118"/>
      <c r="D2" s="7"/>
      <c r="E2" s="7" t="s">
        <v>0</v>
      </c>
    </row>
    <row r="3" spans="3:5" ht="15">
      <c r="C3" s="118"/>
      <c r="D3" s="7"/>
      <c r="E3" s="7" t="s">
        <v>1</v>
      </c>
    </row>
    <row r="4" spans="3:5" ht="15">
      <c r="C4" s="118"/>
      <c r="D4" s="7"/>
      <c r="E4" s="7" t="s">
        <v>2</v>
      </c>
    </row>
    <row r="5" spans="3:5" ht="15">
      <c r="C5" s="119"/>
      <c r="D5" s="11"/>
      <c r="E5" s="11" t="s">
        <v>859</v>
      </c>
    </row>
    <row r="6" ht="15"/>
    <row r="7" ht="15"/>
    <row r="8" spans="1:6" ht="72.75" customHeight="1">
      <c r="A8" s="298" t="s">
        <v>862</v>
      </c>
      <c r="B8" s="298"/>
      <c r="C8" s="298"/>
      <c r="D8" s="298"/>
      <c r="E8" s="298"/>
      <c r="F8" s="298"/>
    </row>
    <row r="9" spans="1:6" ht="15.75">
      <c r="A9" s="120"/>
      <c r="B9" s="121"/>
      <c r="C9" s="121"/>
      <c r="D9" s="121"/>
      <c r="E9" s="121"/>
      <c r="F9" s="10" t="s">
        <v>965</v>
      </c>
    </row>
    <row r="10" spans="1:6" ht="45">
      <c r="A10" s="122" t="s">
        <v>164</v>
      </c>
      <c r="B10" s="123" t="s">
        <v>165</v>
      </c>
      <c r="C10" s="123" t="s">
        <v>166</v>
      </c>
      <c r="D10" s="123" t="s">
        <v>168</v>
      </c>
      <c r="E10" s="123" t="s">
        <v>169</v>
      </c>
      <c r="F10" s="123" t="s">
        <v>966</v>
      </c>
    </row>
    <row r="11" spans="1:14" s="126" customFormat="1" ht="28.5">
      <c r="A11" s="18" t="s">
        <v>1010</v>
      </c>
      <c r="B11" s="28" t="s">
        <v>223</v>
      </c>
      <c r="C11" s="28"/>
      <c r="D11" s="62"/>
      <c r="E11" s="62"/>
      <c r="F11" s="63">
        <f>SUM(F29)+F12</f>
        <v>850760.2</v>
      </c>
      <c r="G11" s="124"/>
      <c r="H11" s="124">
        <f>SUM(G14:G47)</f>
        <v>850760.2</v>
      </c>
      <c r="I11" s="124"/>
      <c r="J11" s="125">
        <f>SUM(H11-F11)</f>
        <v>0</v>
      </c>
      <c r="K11" s="126">
        <f>Ведомственная!G61+Ведомственная!G874+Ведомственная!G964+Ведомственная!G1007+Ведомственная!G1049</f>
        <v>850760.2</v>
      </c>
      <c r="N11" s="127">
        <f>SUM(F11+F48+F64+F91+F96+F120+F125+F223+F228+F248)</f>
        <v>2580307.4000000004</v>
      </c>
    </row>
    <row r="12" spans="1:10" ht="60">
      <c r="A12" s="37" t="s">
        <v>534</v>
      </c>
      <c r="B12" s="78" t="s">
        <v>654</v>
      </c>
      <c r="C12" s="15"/>
      <c r="D12" s="31"/>
      <c r="E12" s="31"/>
      <c r="F12" s="27">
        <f>SUM(F17)+F22+F27+F13+F20+F24</f>
        <v>25387.699999999997</v>
      </c>
      <c r="H12" s="117">
        <f>SUM(Ведомственная!G61+Ведомственная!G874+Ведомственная!G964+Ведомственная!G1007+Ведомственная!G1049)</f>
        <v>850760.2</v>
      </c>
      <c r="I12" s="128">
        <f aca="true" t="shared" si="0" ref="I12:I28">G12-F12</f>
        <v>-25387.699999999997</v>
      </c>
      <c r="J12" s="128"/>
    </row>
    <row r="13" spans="1:10" ht="15">
      <c r="A13" s="23" t="s">
        <v>673</v>
      </c>
      <c r="B13" s="16" t="s">
        <v>674</v>
      </c>
      <c r="C13" s="15"/>
      <c r="D13" s="31"/>
      <c r="E13" s="31"/>
      <c r="F13" s="27">
        <f>SUM(F14:F16)</f>
        <v>19861.5</v>
      </c>
      <c r="I13" s="128">
        <f t="shared" si="0"/>
        <v>-19861.5</v>
      </c>
      <c r="J13" s="128"/>
    </row>
    <row r="14" spans="1:10" ht="30">
      <c r="A14" s="23" t="s">
        <v>52</v>
      </c>
      <c r="B14" s="16" t="s">
        <v>674</v>
      </c>
      <c r="C14" s="31" t="s">
        <v>93</v>
      </c>
      <c r="D14" s="16" t="s">
        <v>116</v>
      </c>
      <c r="E14" s="16" t="s">
        <v>116</v>
      </c>
      <c r="F14" s="27">
        <v>15079.8</v>
      </c>
      <c r="G14" s="117">
        <f>SUM(Ведомственная!G967)</f>
        <v>15079.8</v>
      </c>
      <c r="I14" s="128">
        <f t="shared" si="0"/>
        <v>0</v>
      </c>
      <c r="J14" s="128"/>
    </row>
    <row r="15" spans="1:10" ht="28.5" customHeight="1">
      <c r="A15" s="23" t="s">
        <v>657</v>
      </c>
      <c r="B15" s="16" t="s">
        <v>674</v>
      </c>
      <c r="C15" s="31" t="s">
        <v>125</v>
      </c>
      <c r="D15" s="16" t="s">
        <v>116</v>
      </c>
      <c r="E15" s="16" t="s">
        <v>116</v>
      </c>
      <c r="F15" s="27">
        <v>4781.7</v>
      </c>
      <c r="G15" s="117">
        <f>SUM(Ведомственная!G968)</f>
        <v>4781.7</v>
      </c>
      <c r="I15" s="128">
        <f t="shared" si="0"/>
        <v>0</v>
      </c>
      <c r="J15" s="128"/>
    </row>
    <row r="16" spans="1:10" ht="24.75" customHeight="1" hidden="1">
      <c r="A16" s="23" t="s">
        <v>22</v>
      </c>
      <c r="B16" s="16" t="s">
        <v>674</v>
      </c>
      <c r="C16" s="31" t="s">
        <v>98</v>
      </c>
      <c r="D16" s="16" t="s">
        <v>116</v>
      </c>
      <c r="E16" s="16" t="s">
        <v>116</v>
      </c>
      <c r="F16" s="27"/>
      <c r="G16" s="117">
        <f>SUM(Ведомственная!G969)</f>
        <v>0</v>
      </c>
      <c r="I16" s="128">
        <f t="shared" si="0"/>
        <v>0</v>
      </c>
      <c r="J16" s="128"/>
    </row>
    <row r="17" spans="1:10" ht="45">
      <c r="A17" s="23" t="s">
        <v>656</v>
      </c>
      <c r="B17" s="78" t="s">
        <v>655</v>
      </c>
      <c r="C17" s="15"/>
      <c r="D17" s="31"/>
      <c r="E17" s="31"/>
      <c r="F17" s="27">
        <f>SUM(F18:F19)</f>
        <v>2832.7</v>
      </c>
      <c r="I17" s="128">
        <f t="shared" si="0"/>
        <v>-2832.7</v>
      </c>
      <c r="J17" s="128"/>
    </row>
    <row r="18" spans="1:10" ht="30">
      <c r="A18" s="23" t="s">
        <v>52</v>
      </c>
      <c r="B18" s="78" t="s">
        <v>655</v>
      </c>
      <c r="C18" s="15">
        <v>200</v>
      </c>
      <c r="D18" s="31" t="s">
        <v>116</v>
      </c>
      <c r="E18" s="31" t="s">
        <v>44</v>
      </c>
      <c r="F18" s="27">
        <v>1174.3</v>
      </c>
      <c r="G18" s="117">
        <f>SUM(Ведомственная!G877)</f>
        <v>1174.3</v>
      </c>
      <c r="I18" s="128">
        <f t="shared" si="0"/>
        <v>0</v>
      </c>
      <c r="J18" s="128"/>
    </row>
    <row r="19" spans="1:10" ht="45">
      <c r="A19" s="23" t="s">
        <v>72</v>
      </c>
      <c r="B19" s="78" t="s">
        <v>655</v>
      </c>
      <c r="C19" s="15">
        <v>600</v>
      </c>
      <c r="D19" s="31" t="s">
        <v>116</v>
      </c>
      <c r="E19" s="31" t="s">
        <v>44</v>
      </c>
      <c r="F19" s="27">
        <v>1658.4</v>
      </c>
      <c r="G19" s="117">
        <f>SUM(Ведомственная!G878)</f>
        <v>1658.4</v>
      </c>
      <c r="I19" s="128">
        <f t="shared" si="0"/>
        <v>0</v>
      </c>
      <c r="J19" s="128"/>
    </row>
    <row r="20" spans="1:10" ht="30">
      <c r="A20" s="23" t="s">
        <v>675</v>
      </c>
      <c r="B20" s="78" t="s">
        <v>676</v>
      </c>
      <c r="C20" s="15"/>
      <c r="D20" s="31"/>
      <c r="E20" s="31"/>
      <c r="F20" s="27">
        <f>SUM(F21)</f>
        <v>1120</v>
      </c>
      <c r="I20" s="128">
        <f t="shared" si="0"/>
        <v>-1120</v>
      </c>
      <c r="J20" s="128"/>
    </row>
    <row r="21" spans="1:10" ht="30">
      <c r="A21" s="23" t="s">
        <v>52</v>
      </c>
      <c r="B21" s="78" t="s">
        <v>676</v>
      </c>
      <c r="C21" s="15">
        <v>200</v>
      </c>
      <c r="D21" s="31" t="s">
        <v>116</v>
      </c>
      <c r="E21" s="31" t="s">
        <v>178</v>
      </c>
      <c r="F21" s="27">
        <v>1120</v>
      </c>
      <c r="G21" s="117">
        <f>SUM(Ведомственная!G1010)</f>
        <v>1120</v>
      </c>
      <c r="I21" s="128">
        <f t="shared" si="0"/>
        <v>0</v>
      </c>
      <c r="J21" s="128"/>
    </row>
    <row r="22" spans="1:10" ht="45">
      <c r="A22" s="23" t="s">
        <v>820</v>
      </c>
      <c r="B22" s="78" t="s">
        <v>670</v>
      </c>
      <c r="C22" s="15"/>
      <c r="D22" s="31"/>
      <c r="E22" s="31"/>
      <c r="F22" s="36">
        <f>F23</f>
        <v>503.4</v>
      </c>
      <c r="I22" s="128">
        <f t="shared" si="0"/>
        <v>-503.4</v>
      </c>
      <c r="J22" s="128"/>
    </row>
    <row r="23" spans="1:10" ht="45">
      <c r="A23" s="23" t="s">
        <v>72</v>
      </c>
      <c r="B23" s="78" t="s">
        <v>670</v>
      </c>
      <c r="C23" s="15">
        <v>600</v>
      </c>
      <c r="D23" s="31" t="s">
        <v>116</v>
      </c>
      <c r="E23" s="31" t="s">
        <v>44</v>
      </c>
      <c r="F23" s="27">
        <v>503.4</v>
      </c>
      <c r="G23" s="117">
        <f>SUM(Ведомственная!G880)</f>
        <v>503.4</v>
      </c>
      <c r="I23" s="128">
        <f t="shared" si="0"/>
        <v>0</v>
      </c>
      <c r="J23" s="128"/>
    </row>
    <row r="24" spans="1:10" ht="105">
      <c r="A24" s="37" t="s">
        <v>807</v>
      </c>
      <c r="B24" s="85" t="s">
        <v>946</v>
      </c>
      <c r="C24" s="60"/>
      <c r="D24" s="31"/>
      <c r="E24" s="31"/>
      <c r="F24" s="27">
        <f>F25+F26</f>
        <v>1070.1</v>
      </c>
      <c r="I24" s="128"/>
      <c r="J24" s="128"/>
    </row>
    <row r="25" spans="1:10" ht="29.25" customHeight="1">
      <c r="A25" s="37" t="s">
        <v>52</v>
      </c>
      <c r="B25" s="85" t="s">
        <v>946</v>
      </c>
      <c r="C25" s="60" t="s">
        <v>93</v>
      </c>
      <c r="D25" s="31" t="s">
        <v>116</v>
      </c>
      <c r="E25" s="31" t="s">
        <v>44</v>
      </c>
      <c r="F25" s="27">
        <v>280.1</v>
      </c>
      <c r="G25" s="117">
        <f>SUM(Ведомственная!G882)</f>
        <v>280.1</v>
      </c>
      <c r="I25" s="128"/>
      <c r="J25" s="128"/>
    </row>
    <row r="26" spans="1:10" ht="29.25" customHeight="1">
      <c r="A26" s="23" t="s">
        <v>72</v>
      </c>
      <c r="B26" s="85" t="s">
        <v>946</v>
      </c>
      <c r="C26" s="15">
        <v>600</v>
      </c>
      <c r="D26" s="31" t="s">
        <v>116</v>
      </c>
      <c r="E26" s="31" t="s">
        <v>44</v>
      </c>
      <c r="F26" s="27">
        <v>790</v>
      </c>
      <c r="G26" s="117">
        <f>SUM(Ведомственная!G883)</f>
        <v>790</v>
      </c>
      <c r="I26" s="128"/>
      <c r="J26" s="128"/>
    </row>
    <row r="27" spans="1:10" ht="60" hidden="1">
      <c r="A27" s="23" t="s">
        <v>671</v>
      </c>
      <c r="B27" s="78" t="s">
        <v>672</v>
      </c>
      <c r="C27" s="15"/>
      <c r="D27" s="31"/>
      <c r="E27" s="31"/>
      <c r="F27" s="36">
        <f>F28</f>
        <v>0</v>
      </c>
      <c r="I27" s="128">
        <f t="shared" si="0"/>
        <v>0</v>
      </c>
      <c r="J27" s="128"/>
    </row>
    <row r="28" spans="1:10" ht="30" hidden="1">
      <c r="A28" s="23" t="s">
        <v>52</v>
      </c>
      <c r="B28" s="78" t="s">
        <v>672</v>
      </c>
      <c r="C28" s="15">
        <v>200</v>
      </c>
      <c r="D28" s="31" t="s">
        <v>116</v>
      </c>
      <c r="E28" s="31" t="s">
        <v>44</v>
      </c>
      <c r="F28" s="27"/>
      <c r="G28" s="117">
        <f>SUM(Ведомственная!G885)</f>
        <v>0</v>
      </c>
      <c r="I28" s="128">
        <f t="shared" si="0"/>
        <v>0</v>
      </c>
      <c r="J28" s="128"/>
    </row>
    <row r="29" spans="1:10" ht="90">
      <c r="A29" s="32" t="s">
        <v>224</v>
      </c>
      <c r="B29" s="31" t="s">
        <v>225</v>
      </c>
      <c r="C29" s="15"/>
      <c r="D29" s="31"/>
      <c r="E29" s="31"/>
      <c r="F29" s="27">
        <f>SUM(F32)+F39+F41+F44+F36+F30</f>
        <v>825372.5</v>
      </c>
      <c r="I29" s="128">
        <f aca="true" t="shared" si="1" ref="I29:I129">G29-F29</f>
        <v>-825372.5</v>
      </c>
      <c r="J29" s="128"/>
    </row>
    <row r="30" spans="1:10" ht="45">
      <c r="A30" s="37" t="s">
        <v>558</v>
      </c>
      <c r="B30" s="129" t="s">
        <v>559</v>
      </c>
      <c r="C30" s="60"/>
      <c r="D30" s="60"/>
      <c r="E30" s="60"/>
      <c r="F30" s="36">
        <f>F31</f>
        <v>22335</v>
      </c>
      <c r="I30" s="128">
        <f t="shared" si="1"/>
        <v>-22335</v>
      </c>
      <c r="J30" s="128"/>
    </row>
    <row r="31" spans="1:10" ht="15">
      <c r="A31" s="37" t="s">
        <v>42</v>
      </c>
      <c r="B31" s="129" t="s">
        <v>559</v>
      </c>
      <c r="C31" s="60" t="s">
        <v>101</v>
      </c>
      <c r="D31" s="60" t="s">
        <v>31</v>
      </c>
      <c r="E31" s="60" t="s">
        <v>13</v>
      </c>
      <c r="F31" s="36">
        <v>22335</v>
      </c>
      <c r="G31" s="117">
        <f>SUM(Ведомственная!G1052)</f>
        <v>22335</v>
      </c>
      <c r="I31" s="128">
        <f t="shared" si="1"/>
        <v>0</v>
      </c>
      <c r="J31" s="128"/>
    </row>
    <row r="32" spans="1:10" ht="45">
      <c r="A32" s="23" t="s">
        <v>80</v>
      </c>
      <c r="B32" s="31" t="s">
        <v>226</v>
      </c>
      <c r="C32" s="15"/>
      <c r="D32" s="31"/>
      <c r="E32" s="31"/>
      <c r="F32" s="27">
        <f>SUM(F33)</f>
        <v>1447.3</v>
      </c>
      <c r="I32" s="128">
        <f t="shared" si="1"/>
        <v>-1447.3</v>
      </c>
      <c r="J32" s="128"/>
    </row>
    <row r="33" spans="1:10" ht="45">
      <c r="A33" s="23" t="s">
        <v>227</v>
      </c>
      <c r="B33" s="31" t="s">
        <v>228</v>
      </c>
      <c r="C33" s="15"/>
      <c r="D33" s="31"/>
      <c r="E33" s="31"/>
      <c r="F33" s="27">
        <f>SUM(F34:F35)</f>
        <v>1447.3</v>
      </c>
      <c r="I33" s="128">
        <f t="shared" si="1"/>
        <v>-1447.3</v>
      </c>
      <c r="J33" s="128"/>
    </row>
    <row r="34" spans="1:10" ht="60">
      <c r="A34" s="37" t="s">
        <v>51</v>
      </c>
      <c r="B34" s="31" t="s">
        <v>228</v>
      </c>
      <c r="C34" s="31" t="s">
        <v>91</v>
      </c>
      <c r="D34" s="31" t="s">
        <v>34</v>
      </c>
      <c r="E34" s="31" t="s">
        <v>13</v>
      </c>
      <c r="F34" s="27">
        <v>1387.8</v>
      </c>
      <c r="G34" s="117">
        <f>SUM(Ведомственная!G65)</f>
        <v>1387.8</v>
      </c>
      <c r="I34" s="128">
        <f t="shared" si="1"/>
        <v>0</v>
      </c>
      <c r="J34" s="128"/>
    </row>
    <row r="35" spans="1:10" ht="30">
      <c r="A35" s="23" t="s">
        <v>52</v>
      </c>
      <c r="B35" s="31" t="s">
        <v>228</v>
      </c>
      <c r="C35" s="31" t="s">
        <v>93</v>
      </c>
      <c r="D35" s="31" t="s">
        <v>34</v>
      </c>
      <c r="E35" s="31" t="s">
        <v>13</v>
      </c>
      <c r="F35" s="27">
        <v>59.5</v>
      </c>
      <c r="G35" s="117">
        <f>SUM(Ведомственная!G66)</f>
        <v>59.5</v>
      </c>
      <c r="I35" s="128">
        <f t="shared" si="1"/>
        <v>0</v>
      </c>
      <c r="J35" s="128"/>
    </row>
    <row r="36" spans="1:10" ht="60">
      <c r="A36" s="37" t="s">
        <v>554</v>
      </c>
      <c r="B36" s="80" t="s">
        <v>555</v>
      </c>
      <c r="C36" s="60"/>
      <c r="D36" s="60"/>
      <c r="E36" s="60"/>
      <c r="F36" s="36">
        <f>F37+F38</f>
        <v>2977.9</v>
      </c>
      <c r="I36" s="128">
        <f t="shared" si="1"/>
        <v>-2977.9</v>
      </c>
      <c r="J36" s="128"/>
    </row>
    <row r="37" spans="1:10" ht="60">
      <c r="A37" s="37" t="s">
        <v>51</v>
      </c>
      <c r="B37" s="80" t="s">
        <v>555</v>
      </c>
      <c r="C37" s="60" t="s">
        <v>91</v>
      </c>
      <c r="D37" s="60" t="s">
        <v>116</v>
      </c>
      <c r="E37" s="60" t="s">
        <v>178</v>
      </c>
      <c r="F37" s="36">
        <v>2575.4</v>
      </c>
      <c r="G37" s="117">
        <f>SUM(Ведомственная!G1013)</f>
        <v>2575.4</v>
      </c>
      <c r="I37" s="128">
        <f t="shared" si="1"/>
        <v>0</v>
      </c>
      <c r="J37" s="128"/>
    </row>
    <row r="38" spans="1:10" ht="30">
      <c r="A38" s="37" t="s">
        <v>52</v>
      </c>
      <c r="B38" s="80" t="s">
        <v>555</v>
      </c>
      <c r="C38" s="60" t="s">
        <v>93</v>
      </c>
      <c r="D38" s="60" t="s">
        <v>116</v>
      </c>
      <c r="E38" s="60" t="s">
        <v>178</v>
      </c>
      <c r="F38" s="36">
        <v>402.5</v>
      </c>
      <c r="G38" s="117">
        <f>SUM(Ведомственная!G1014)</f>
        <v>402.5</v>
      </c>
      <c r="I38" s="128">
        <f t="shared" si="1"/>
        <v>0</v>
      </c>
      <c r="J38" s="128"/>
    </row>
    <row r="39" spans="1:10" ht="45">
      <c r="A39" s="37" t="s">
        <v>544</v>
      </c>
      <c r="B39" s="129" t="s">
        <v>545</v>
      </c>
      <c r="C39" s="60"/>
      <c r="D39" s="60"/>
      <c r="E39" s="60"/>
      <c r="F39" s="61">
        <f>F40</f>
        <v>7180.6</v>
      </c>
      <c r="I39" s="128">
        <f t="shared" si="1"/>
        <v>-7180.6</v>
      </c>
      <c r="J39" s="128"/>
    </row>
    <row r="40" spans="1:10" ht="30">
      <c r="A40" s="37" t="s">
        <v>124</v>
      </c>
      <c r="B40" s="129" t="s">
        <v>545</v>
      </c>
      <c r="C40" s="60" t="s">
        <v>125</v>
      </c>
      <c r="D40" s="60" t="s">
        <v>116</v>
      </c>
      <c r="E40" s="60" t="s">
        <v>44</v>
      </c>
      <c r="F40" s="61">
        <v>7180.6</v>
      </c>
      <c r="G40" s="117">
        <f>SUM(Ведомственная!G888)</f>
        <v>7180.6</v>
      </c>
      <c r="I40" s="128">
        <f t="shared" si="1"/>
        <v>0</v>
      </c>
      <c r="J40" s="128"/>
    </row>
    <row r="41" spans="1:10" ht="90">
      <c r="A41" s="37" t="s">
        <v>546</v>
      </c>
      <c r="B41" s="129" t="s">
        <v>547</v>
      </c>
      <c r="C41" s="60"/>
      <c r="D41" s="60"/>
      <c r="E41" s="60"/>
      <c r="F41" s="61">
        <f>F42+F43</f>
        <v>42757.6</v>
      </c>
      <c r="I41" s="128">
        <f t="shared" si="1"/>
        <v>-42757.6</v>
      </c>
      <c r="J41" s="128"/>
    </row>
    <row r="42" spans="1:10" ht="60">
      <c r="A42" s="23" t="s">
        <v>51</v>
      </c>
      <c r="B42" s="129" t="s">
        <v>547</v>
      </c>
      <c r="C42" s="60" t="s">
        <v>91</v>
      </c>
      <c r="D42" s="60" t="s">
        <v>116</v>
      </c>
      <c r="E42" s="60" t="s">
        <v>44</v>
      </c>
      <c r="F42" s="61">
        <v>39539.2</v>
      </c>
      <c r="G42" s="117">
        <f>SUM(Ведомственная!G890)</f>
        <v>39539.2</v>
      </c>
      <c r="I42" s="128">
        <f t="shared" si="1"/>
        <v>0</v>
      </c>
      <c r="J42" s="128"/>
    </row>
    <row r="43" spans="1:10" ht="30">
      <c r="A43" s="37" t="s">
        <v>52</v>
      </c>
      <c r="B43" s="129" t="s">
        <v>547</v>
      </c>
      <c r="C43" s="60" t="s">
        <v>93</v>
      </c>
      <c r="D43" s="60" t="s">
        <v>116</v>
      </c>
      <c r="E43" s="60" t="s">
        <v>44</v>
      </c>
      <c r="F43" s="61">
        <v>3218.4</v>
      </c>
      <c r="G43" s="117">
        <f>SUM(Ведомственная!G891)</f>
        <v>3218.4</v>
      </c>
      <c r="I43" s="128">
        <f t="shared" si="1"/>
        <v>0</v>
      </c>
      <c r="J43" s="128"/>
    </row>
    <row r="44" spans="1:10" ht="75">
      <c r="A44" s="37" t="s">
        <v>548</v>
      </c>
      <c r="B44" s="129" t="s">
        <v>549</v>
      </c>
      <c r="C44" s="60"/>
      <c r="D44" s="60"/>
      <c r="E44" s="60"/>
      <c r="F44" s="61">
        <f>F45+F46+F47</f>
        <v>748674.1</v>
      </c>
      <c r="I44" s="128">
        <f t="shared" si="1"/>
        <v>-748674.1</v>
      </c>
      <c r="J44" s="128"/>
    </row>
    <row r="45" spans="1:10" ht="60">
      <c r="A45" s="37" t="s">
        <v>51</v>
      </c>
      <c r="B45" s="129" t="s">
        <v>549</v>
      </c>
      <c r="C45" s="60" t="s">
        <v>91</v>
      </c>
      <c r="D45" s="60" t="s">
        <v>116</v>
      </c>
      <c r="E45" s="60" t="s">
        <v>44</v>
      </c>
      <c r="F45" s="61">
        <v>284198.8</v>
      </c>
      <c r="G45" s="117">
        <f>SUM(Ведомственная!G893)</f>
        <v>284198.8</v>
      </c>
      <c r="I45" s="128">
        <f t="shared" si="1"/>
        <v>0</v>
      </c>
      <c r="J45" s="128"/>
    </row>
    <row r="46" spans="1:10" ht="30">
      <c r="A46" s="37" t="s">
        <v>52</v>
      </c>
      <c r="B46" s="129" t="s">
        <v>549</v>
      </c>
      <c r="C46" s="60" t="s">
        <v>93</v>
      </c>
      <c r="D46" s="60" t="s">
        <v>116</v>
      </c>
      <c r="E46" s="60" t="s">
        <v>44</v>
      </c>
      <c r="F46" s="61">
        <v>3527.2</v>
      </c>
      <c r="G46" s="117">
        <f>SUM(Ведомственная!G894)</f>
        <v>3527.2</v>
      </c>
      <c r="I46" s="128">
        <f t="shared" si="1"/>
        <v>0</v>
      </c>
      <c r="J46" s="128"/>
    </row>
    <row r="47" spans="1:10" ht="30">
      <c r="A47" s="37" t="s">
        <v>124</v>
      </c>
      <c r="B47" s="129" t="s">
        <v>549</v>
      </c>
      <c r="C47" s="60" t="s">
        <v>125</v>
      </c>
      <c r="D47" s="60" t="s">
        <v>116</v>
      </c>
      <c r="E47" s="60" t="s">
        <v>44</v>
      </c>
      <c r="F47" s="61">
        <v>460948.1</v>
      </c>
      <c r="G47" s="117">
        <f>SUM(Ведомственная!G895)</f>
        <v>460948.1</v>
      </c>
      <c r="I47" s="128">
        <f t="shared" si="1"/>
        <v>0</v>
      </c>
      <c r="J47" s="128"/>
    </row>
    <row r="48" spans="1:11" s="126" customFormat="1" ht="44.25" customHeight="1">
      <c r="A48" s="130" t="s">
        <v>1016</v>
      </c>
      <c r="B48" s="131" t="s">
        <v>538</v>
      </c>
      <c r="C48" s="132"/>
      <c r="D48" s="133"/>
      <c r="E48" s="133"/>
      <c r="F48" s="134">
        <f>F57+F49+F55</f>
        <v>589795.5</v>
      </c>
      <c r="G48" s="124"/>
      <c r="H48" s="135">
        <f>SUM(G49:G63)</f>
        <v>589795.5</v>
      </c>
      <c r="I48" s="125">
        <f t="shared" si="1"/>
        <v>-589795.5</v>
      </c>
      <c r="J48" s="125"/>
      <c r="K48" s="126">
        <f>Ведомственная!G1053+Ведомственная!G818</f>
        <v>589795.5</v>
      </c>
    </row>
    <row r="49" spans="1:10" ht="45" hidden="1">
      <c r="A49" s="37" t="s">
        <v>534</v>
      </c>
      <c r="B49" s="78" t="s">
        <v>651</v>
      </c>
      <c r="C49" s="136"/>
      <c r="D49" s="137"/>
      <c r="E49" s="137"/>
      <c r="F49" s="61">
        <f>SUM(F50)+F52</f>
        <v>0</v>
      </c>
      <c r="H49" s="138">
        <f>SUM(Ведомственная!G1053+Ведомственная!G818)</f>
        <v>589795.5</v>
      </c>
      <c r="I49" s="128">
        <f t="shared" si="1"/>
        <v>0</v>
      </c>
      <c r="J49" s="128"/>
    </row>
    <row r="50" spans="1:10" ht="60" hidden="1">
      <c r="A50" s="23" t="s">
        <v>653</v>
      </c>
      <c r="B50" s="78" t="s">
        <v>652</v>
      </c>
      <c r="C50" s="136"/>
      <c r="D50" s="137"/>
      <c r="E50" s="137"/>
      <c r="F50" s="61">
        <f>SUM(F51)</f>
        <v>0</v>
      </c>
      <c r="H50" s="138"/>
      <c r="I50" s="128">
        <f t="shared" si="1"/>
        <v>0</v>
      </c>
      <c r="J50" s="128"/>
    </row>
    <row r="51" spans="1:10" ht="30" hidden="1">
      <c r="A51" s="37" t="s">
        <v>257</v>
      </c>
      <c r="B51" s="78" t="s">
        <v>652</v>
      </c>
      <c r="C51" s="136">
        <v>600</v>
      </c>
      <c r="D51" s="60" t="s">
        <v>116</v>
      </c>
      <c r="E51" s="60" t="s">
        <v>34</v>
      </c>
      <c r="F51" s="61"/>
      <c r="G51" s="117">
        <f>SUM(Ведомственная!G821)</f>
        <v>0</v>
      </c>
      <c r="H51" s="138"/>
      <c r="I51" s="128">
        <f t="shared" si="1"/>
        <v>0</v>
      </c>
      <c r="J51" s="128"/>
    </row>
    <row r="52" spans="1:10" ht="75" hidden="1">
      <c r="A52" s="37" t="s">
        <v>797</v>
      </c>
      <c r="B52" s="80" t="s">
        <v>798</v>
      </c>
      <c r="C52" s="81"/>
      <c r="D52" s="60"/>
      <c r="E52" s="60"/>
      <c r="F52" s="61">
        <f>SUM(F53:F54)</f>
        <v>0</v>
      </c>
      <c r="H52" s="138">
        <f>Ведомственная!G818+Ведомственная!G1053</f>
        <v>589795.5</v>
      </c>
      <c r="I52" s="128"/>
      <c r="J52" s="128"/>
    </row>
    <row r="53" spans="1:10" ht="30" hidden="1">
      <c r="A53" s="82" t="s">
        <v>52</v>
      </c>
      <c r="B53" s="80" t="s">
        <v>798</v>
      </c>
      <c r="C53" s="81">
        <v>200</v>
      </c>
      <c r="D53" s="60" t="s">
        <v>116</v>
      </c>
      <c r="E53" s="60" t="s">
        <v>34</v>
      </c>
      <c r="F53" s="61"/>
      <c r="G53" s="117">
        <f>SUM(Ведомственная!G823)</f>
        <v>0</v>
      </c>
      <c r="H53" s="138"/>
      <c r="I53" s="128"/>
      <c r="J53" s="128"/>
    </row>
    <row r="54" spans="1:10" ht="30" hidden="1">
      <c r="A54" s="37" t="s">
        <v>257</v>
      </c>
      <c r="B54" s="80" t="s">
        <v>798</v>
      </c>
      <c r="C54" s="81">
        <v>600</v>
      </c>
      <c r="D54" s="60" t="s">
        <v>116</v>
      </c>
      <c r="E54" s="60" t="s">
        <v>34</v>
      </c>
      <c r="F54" s="61"/>
      <c r="G54" s="117">
        <f>SUM(Ведомственная!G824)</f>
        <v>0</v>
      </c>
      <c r="H54" s="138"/>
      <c r="I54" s="128"/>
      <c r="J54" s="128"/>
    </row>
    <row r="55" spans="1:10" ht="90">
      <c r="A55" s="23" t="s">
        <v>677</v>
      </c>
      <c r="B55" s="78" t="s">
        <v>678</v>
      </c>
      <c r="C55" s="136"/>
      <c r="D55" s="60"/>
      <c r="E55" s="60"/>
      <c r="F55" s="61">
        <f>SUM(F56)</f>
        <v>7294.7</v>
      </c>
      <c r="H55" s="138"/>
      <c r="I55" s="128">
        <f t="shared" si="1"/>
        <v>-7294.7</v>
      </c>
      <c r="J55" s="128"/>
    </row>
    <row r="56" spans="1:10" ht="15">
      <c r="A56" s="23" t="s">
        <v>42</v>
      </c>
      <c r="B56" s="78" t="s">
        <v>678</v>
      </c>
      <c r="C56" s="136">
        <v>300</v>
      </c>
      <c r="D56" s="60" t="s">
        <v>31</v>
      </c>
      <c r="E56" s="60" t="s">
        <v>13</v>
      </c>
      <c r="F56" s="61">
        <v>7294.7</v>
      </c>
      <c r="G56" s="117">
        <f>SUM(Ведомственная!G1056)</f>
        <v>7294.7</v>
      </c>
      <c r="H56" s="138"/>
      <c r="I56" s="128">
        <f t="shared" si="1"/>
        <v>0</v>
      </c>
      <c r="J56" s="128"/>
    </row>
    <row r="57" spans="1:10" ht="90">
      <c r="A57" s="37" t="s">
        <v>539</v>
      </c>
      <c r="B57" s="139" t="s">
        <v>540</v>
      </c>
      <c r="C57" s="136"/>
      <c r="D57" s="137"/>
      <c r="E57" s="137"/>
      <c r="F57" s="61">
        <f>F58+F62</f>
        <v>582500.8</v>
      </c>
      <c r="I57" s="128">
        <f t="shared" si="1"/>
        <v>-582500.8</v>
      </c>
      <c r="J57" s="128"/>
    </row>
    <row r="58" spans="1:10" ht="60">
      <c r="A58" s="37" t="s">
        <v>541</v>
      </c>
      <c r="B58" s="139" t="s">
        <v>542</v>
      </c>
      <c r="C58" s="136"/>
      <c r="D58" s="137"/>
      <c r="E58" s="137"/>
      <c r="F58" s="61">
        <f>F59+F60+F61</f>
        <v>550813</v>
      </c>
      <c r="I58" s="128">
        <f t="shared" si="1"/>
        <v>-550813</v>
      </c>
      <c r="J58" s="128"/>
    </row>
    <row r="59" spans="1:10" ht="60">
      <c r="A59" s="37" t="s">
        <v>51</v>
      </c>
      <c r="B59" s="129" t="s">
        <v>542</v>
      </c>
      <c r="C59" s="60" t="s">
        <v>91</v>
      </c>
      <c r="D59" s="60" t="s">
        <v>116</v>
      </c>
      <c r="E59" s="60" t="s">
        <v>34</v>
      </c>
      <c r="F59" s="61">
        <v>75555.8</v>
      </c>
      <c r="G59" s="117">
        <f>SUM(Ведомственная!G827)</f>
        <v>75555.8</v>
      </c>
      <c r="I59" s="128">
        <f t="shared" si="1"/>
        <v>0</v>
      </c>
      <c r="J59" s="128"/>
    </row>
    <row r="60" spans="1:10" ht="30">
      <c r="A60" s="37" t="s">
        <v>52</v>
      </c>
      <c r="B60" s="129" t="s">
        <v>542</v>
      </c>
      <c r="C60" s="60" t="s">
        <v>93</v>
      </c>
      <c r="D60" s="60" t="s">
        <v>116</v>
      </c>
      <c r="E60" s="60" t="s">
        <v>34</v>
      </c>
      <c r="F60" s="61">
        <v>1819</v>
      </c>
      <c r="G60" s="117">
        <f>SUM(Ведомственная!G828)</f>
        <v>1819</v>
      </c>
      <c r="I60" s="128">
        <f t="shared" si="1"/>
        <v>0</v>
      </c>
      <c r="J60" s="128"/>
    </row>
    <row r="61" spans="1:10" ht="30">
      <c r="A61" s="37" t="s">
        <v>257</v>
      </c>
      <c r="B61" s="129" t="s">
        <v>542</v>
      </c>
      <c r="C61" s="60" t="s">
        <v>125</v>
      </c>
      <c r="D61" s="60" t="s">
        <v>116</v>
      </c>
      <c r="E61" s="60" t="s">
        <v>34</v>
      </c>
      <c r="F61" s="61">
        <v>473438.2</v>
      </c>
      <c r="G61" s="117">
        <f>SUM(Ведомственная!G829)</f>
        <v>473438.2</v>
      </c>
      <c r="I61" s="128">
        <f t="shared" si="1"/>
        <v>0</v>
      </c>
      <c r="J61" s="128"/>
    </row>
    <row r="62" spans="1:10" ht="75">
      <c r="A62" s="37" t="s">
        <v>560</v>
      </c>
      <c r="B62" s="129" t="s">
        <v>561</v>
      </c>
      <c r="C62" s="60"/>
      <c r="D62" s="60"/>
      <c r="E62" s="60"/>
      <c r="F62" s="36">
        <f>F63</f>
        <v>31687.8</v>
      </c>
      <c r="I62" s="128">
        <f t="shared" si="1"/>
        <v>-31687.8</v>
      </c>
      <c r="J62" s="128"/>
    </row>
    <row r="63" spans="1:10" ht="15">
      <c r="A63" s="37" t="s">
        <v>42</v>
      </c>
      <c r="B63" s="129" t="s">
        <v>561</v>
      </c>
      <c r="C63" s="60">
        <v>300</v>
      </c>
      <c r="D63" s="60" t="s">
        <v>31</v>
      </c>
      <c r="E63" s="60" t="s">
        <v>13</v>
      </c>
      <c r="F63" s="36">
        <v>31687.8</v>
      </c>
      <c r="G63" s="117">
        <f>SUM(Ведомственная!G1059)</f>
        <v>31687.8</v>
      </c>
      <c r="I63" s="128">
        <f t="shared" si="1"/>
        <v>0</v>
      </c>
      <c r="J63" s="128"/>
    </row>
    <row r="64" spans="1:10" s="126" customFormat="1" ht="28.5" hidden="1">
      <c r="A64" s="18" t="s">
        <v>953</v>
      </c>
      <c r="B64" s="140" t="s">
        <v>799</v>
      </c>
      <c r="C64" s="19"/>
      <c r="D64" s="77"/>
      <c r="E64" s="77"/>
      <c r="F64" s="21">
        <f>F65</f>
        <v>0</v>
      </c>
      <c r="G64" s="124"/>
      <c r="H64" s="124">
        <f>SUM(G65:G67)</f>
        <v>0</v>
      </c>
      <c r="I64" s="125"/>
      <c r="J64" s="125"/>
    </row>
    <row r="65" spans="1:10" ht="45" hidden="1">
      <c r="A65" s="23" t="s">
        <v>534</v>
      </c>
      <c r="B65" s="84" t="s">
        <v>800</v>
      </c>
      <c r="C65" s="16"/>
      <c r="D65" s="60"/>
      <c r="E65" s="60"/>
      <c r="F65" s="24">
        <f>F66</f>
        <v>0</v>
      </c>
      <c r="H65" s="117">
        <f>SUM(Ведомственная!G830)</f>
        <v>0</v>
      </c>
      <c r="I65" s="128"/>
      <c r="J65" s="128"/>
    </row>
    <row r="66" spans="1:10" ht="30" hidden="1">
      <c r="A66" s="23" t="s">
        <v>801</v>
      </c>
      <c r="B66" s="84" t="s">
        <v>802</v>
      </c>
      <c r="C66" s="16"/>
      <c r="D66" s="60"/>
      <c r="E66" s="60"/>
      <c r="F66" s="24">
        <f>F67</f>
        <v>0</v>
      </c>
      <c r="I66" s="128"/>
      <c r="J66" s="128"/>
    </row>
    <row r="67" spans="1:10" ht="30" hidden="1">
      <c r="A67" s="23" t="s">
        <v>124</v>
      </c>
      <c r="B67" s="84" t="s">
        <v>802</v>
      </c>
      <c r="C67" s="16" t="s">
        <v>125</v>
      </c>
      <c r="D67" s="60" t="s">
        <v>116</v>
      </c>
      <c r="E67" s="60" t="s">
        <v>34</v>
      </c>
      <c r="F67" s="24"/>
      <c r="G67" s="117">
        <f>SUM(Ведомственная!G833)</f>
        <v>0</v>
      </c>
      <c r="I67" s="128"/>
      <c r="J67" s="128"/>
    </row>
    <row r="68" spans="1:11" ht="57">
      <c r="A68" s="141" t="s">
        <v>876</v>
      </c>
      <c r="B68" s="111" t="s">
        <v>636</v>
      </c>
      <c r="C68" s="77"/>
      <c r="D68" s="77"/>
      <c r="E68" s="77"/>
      <c r="F68" s="142">
        <f>SUM(F69)+F83+F75+F79</f>
        <v>22300</v>
      </c>
      <c r="H68" s="117">
        <f>SUM(G72:G86)</f>
        <v>22300</v>
      </c>
      <c r="I68" s="128">
        <f>SUM(F68-H68)</f>
        <v>0</v>
      </c>
      <c r="J68" s="128"/>
      <c r="K68" s="116">
        <f>Ведомственная!G415+Ведомственная!G344</f>
        <v>22300</v>
      </c>
    </row>
    <row r="69" spans="1:10" ht="30">
      <c r="A69" s="53" t="s">
        <v>319</v>
      </c>
      <c r="B69" s="35" t="s">
        <v>637</v>
      </c>
      <c r="C69" s="60"/>
      <c r="D69" s="60"/>
      <c r="E69" s="60"/>
      <c r="F69" s="36">
        <f>SUM(F70)</f>
        <v>21800</v>
      </c>
      <c r="H69" s="117">
        <f>Ведомственная!G344+Ведомственная!G415</f>
        <v>22300</v>
      </c>
      <c r="I69" s="128">
        <f t="shared" si="1"/>
        <v>-21800</v>
      </c>
      <c r="J69" s="128"/>
    </row>
    <row r="70" spans="1:10" ht="60">
      <c r="A70" s="37" t="s">
        <v>534</v>
      </c>
      <c r="B70" s="35" t="s">
        <v>638</v>
      </c>
      <c r="C70" s="60"/>
      <c r="D70" s="60"/>
      <c r="E70" s="60"/>
      <c r="F70" s="36">
        <f>SUM(F71)+F73</f>
        <v>21800</v>
      </c>
      <c r="I70" s="128">
        <f t="shared" si="1"/>
        <v>-21800</v>
      </c>
      <c r="J70" s="128"/>
    </row>
    <row r="71" spans="1:10" ht="15">
      <c r="A71" s="26" t="s">
        <v>640</v>
      </c>
      <c r="B71" s="35" t="s">
        <v>639</v>
      </c>
      <c r="C71" s="60"/>
      <c r="D71" s="60"/>
      <c r="E71" s="60"/>
      <c r="F71" s="36">
        <f>SUM(F72)</f>
        <v>21800</v>
      </c>
      <c r="I71" s="128">
        <f t="shared" si="1"/>
        <v>-21800</v>
      </c>
      <c r="J71" s="128"/>
    </row>
    <row r="72" spans="1:10" ht="30">
      <c r="A72" s="26" t="s">
        <v>318</v>
      </c>
      <c r="B72" s="35" t="s">
        <v>639</v>
      </c>
      <c r="C72" s="60" t="s">
        <v>283</v>
      </c>
      <c r="D72" s="60" t="s">
        <v>174</v>
      </c>
      <c r="E72" s="60" t="s">
        <v>174</v>
      </c>
      <c r="F72" s="36">
        <v>21800</v>
      </c>
      <c r="G72" s="117">
        <f>SUM(Ведомственная!G348)</f>
        <v>21800</v>
      </c>
      <c r="I72" s="128">
        <f t="shared" si="1"/>
        <v>0</v>
      </c>
      <c r="J72" s="128"/>
    </row>
    <row r="73" spans="1:10" ht="60" hidden="1">
      <c r="A73" s="26" t="s">
        <v>645</v>
      </c>
      <c r="B73" s="35" t="s">
        <v>644</v>
      </c>
      <c r="C73" s="60"/>
      <c r="D73" s="60"/>
      <c r="E73" s="60"/>
      <c r="F73" s="36">
        <f>SUM(F74)</f>
        <v>0</v>
      </c>
      <c r="I73" s="128">
        <f t="shared" si="1"/>
        <v>0</v>
      </c>
      <c r="J73" s="128"/>
    </row>
    <row r="74" spans="1:10" ht="30" hidden="1">
      <c r="A74" s="26" t="s">
        <v>52</v>
      </c>
      <c r="B74" s="35" t="s">
        <v>644</v>
      </c>
      <c r="C74" s="60" t="s">
        <v>93</v>
      </c>
      <c r="D74" s="60" t="s">
        <v>174</v>
      </c>
      <c r="E74" s="60" t="s">
        <v>44</v>
      </c>
      <c r="F74" s="36"/>
      <c r="G74" s="117">
        <f>SUM(Ведомственная!G277)</f>
        <v>0</v>
      </c>
      <c r="I74" s="128">
        <f t="shared" si="1"/>
        <v>0</v>
      </c>
      <c r="J74" s="128"/>
    </row>
    <row r="75" spans="1:10" ht="30" hidden="1">
      <c r="A75" s="39" t="s">
        <v>997</v>
      </c>
      <c r="B75" s="15" t="s">
        <v>663</v>
      </c>
      <c r="C75" s="60"/>
      <c r="D75" s="60"/>
      <c r="E75" s="60"/>
      <c r="F75" s="36">
        <f>SUM(F76)</f>
        <v>0</v>
      </c>
      <c r="I75" s="128">
        <f t="shared" si="1"/>
        <v>0</v>
      </c>
      <c r="J75" s="128"/>
    </row>
    <row r="76" spans="1:10" ht="45" hidden="1">
      <c r="A76" s="23" t="s">
        <v>607</v>
      </c>
      <c r="B76" s="15" t="s">
        <v>664</v>
      </c>
      <c r="C76" s="60"/>
      <c r="D76" s="60"/>
      <c r="E76" s="60"/>
      <c r="F76" s="36">
        <f>SUM(F77)</f>
        <v>0</v>
      </c>
      <c r="I76" s="128">
        <f t="shared" si="1"/>
        <v>0</v>
      </c>
      <c r="J76" s="128"/>
    </row>
    <row r="77" spans="1:10" ht="45" hidden="1">
      <c r="A77" s="23" t="s">
        <v>665</v>
      </c>
      <c r="B77" s="15" t="s">
        <v>666</v>
      </c>
      <c r="C77" s="60"/>
      <c r="D77" s="60"/>
      <c r="E77" s="60"/>
      <c r="F77" s="36">
        <f>SUM(F78)</f>
        <v>0</v>
      </c>
      <c r="I77" s="128">
        <f t="shared" si="1"/>
        <v>0</v>
      </c>
      <c r="J77" s="128"/>
    </row>
    <row r="78" spans="1:10" ht="30" hidden="1">
      <c r="A78" s="37" t="s">
        <v>282</v>
      </c>
      <c r="B78" s="15" t="s">
        <v>666</v>
      </c>
      <c r="C78" s="60" t="s">
        <v>283</v>
      </c>
      <c r="D78" s="60" t="s">
        <v>174</v>
      </c>
      <c r="E78" s="60" t="s">
        <v>34</v>
      </c>
      <c r="F78" s="36"/>
      <c r="G78" s="117">
        <f>SUM(Ведомственная!G264)</f>
        <v>0</v>
      </c>
      <c r="I78" s="128">
        <f t="shared" si="1"/>
        <v>0</v>
      </c>
      <c r="J78" s="128"/>
    </row>
    <row r="79" spans="1:10" ht="30">
      <c r="A79" s="37" t="s">
        <v>288</v>
      </c>
      <c r="B79" s="48" t="s">
        <v>667</v>
      </c>
      <c r="C79" s="58"/>
      <c r="D79" s="60"/>
      <c r="E79" s="60"/>
      <c r="F79" s="36">
        <f>SUM(F80)</f>
        <v>500</v>
      </c>
      <c r="I79" s="128">
        <f t="shared" si="1"/>
        <v>-500</v>
      </c>
      <c r="J79" s="128"/>
    </row>
    <row r="80" spans="1:10" ht="60">
      <c r="A80" s="37" t="s">
        <v>607</v>
      </c>
      <c r="B80" s="48" t="s">
        <v>668</v>
      </c>
      <c r="C80" s="58"/>
      <c r="D80" s="60"/>
      <c r="E80" s="60"/>
      <c r="F80" s="36">
        <f>SUM(F81)</f>
        <v>500</v>
      </c>
      <c r="I80" s="128">
        <f t="shared" si="1"/>
        <v>-500</v>
      </c>
      <c r="J80" s="128"/>
    </row>
    <row r="81" spans="1:10" ht="51" customHeight="1">
      <c r="A81" s="37" t="s">
        <v>669</v>
      </c>
      <c r="B81" s="48" t="s">
        <v>877</v>
      </c>
      <c r="C81" s="58"/>
      <c r="D81" s="60"/>
      <c r="E81" s="60"/>
      <c r="F81" s="36">
        <f>SUM(F82)</f>
        <v>500</v>
      </c>
      <c r="I81" s="128">
        <f t="shared" si="1"/>
        <v>-500</v>
      </c>
      <c r="J81" s="128"/>
    </row>
    <row r="82" spans="1:10" ht="15">
      <c r="A82" s="37" t="s">
        <v>42</v>
      </c>
      <c r="B82" s="48" t="s">
        <v>877</v>
      </c>
      <c r="C82" s="15">
        <v>300</v>
      </c>
      <c r="D82" s="60" t="s">
        <v>31</v>
      </c>
      <c r="E82" s="60" t="s">
        <v>54</v>
      </c>
      <c r="F82" s="36">
        <v>500</v>
      </c>
      <c r="G82" s="117">
        <f>SUM(Ведомственная!G419)</f>
        <v>500</v>
      </c>
      <c r="I82" s="128">
        <f t="shared" si="1"/>
        <v>0</v>
      </c>
      <c r="J82" s="128"/>
    </row>
    <row r="83" spans="1:10" ht="30" hidden="1">
      <c r="A83" s="26" t="s">
        <v>647</v>
      </c>
      <c r="B83" s="16" t="s">
        <v>646</v>
      </c>
      <c r="C83" s="60"/>
      <c r="D83" s="60"/>
      <c r="E83" s="60"/>
      <c r="F83" s="24">
        <f>SUM(F84)</f>
        <v>0</v>
      </c>
      <c r="I83" s="128">
        <f t="shared" si="1"/>
        <v>0</v>
      </c>
      <c r="J83" s="128"/>
    </row>
    <row r="84" spans="1:10" ht="45" hidden="1">
      <c r="A84" s="37" t="s">
        <v>534</v>
      </c>
      <c r="B84" s="16" t="s">
        <v>648</v>
      </c>
      <c r="C84" s="60"/>
      <c r="D84" s="60"/>
      <c r="E84" s="60"/>
      <c r="F84" s="24">
        <f>SUM(F85)</f>
        <v>0</v>
      </c>
      <c r="I84" s="128">
        <f t="shared" si="1"/>
        <v>0</v>
      </c>
      <c r="J84" s="128"/>
    </row>
    <row r="85" spans="1:10" ht="30" hidden="1">
      <c r="A85" s="26" t="s">
        <v>650</v>
      </c>
      <c r="B85" s="16" t="s">
        <v>649</v>
      </c>
      <c r="C85" s="60"/>
      <c r="D85" s="60"/>
      <c r="E85" s="60"/>
      <c r="F85" s="24">
        <f>SUM(F86)</f>
        <v>0</v>
      </c>
      <c r="I85" s="128">
        <f t="shared" si="1"/>
        <v>0</v>
      </c>
      <c r="J85" s="128"/>
    </row>
    <row r="86" spans="1:10" ht="30" hidden="1">
      <c r="A86" s="26" t="s">
        <v>52</v>
      </c>
      <c r="B86" s="16" t="s">
        <v>649</v>
      </c>
      <c r="C86" s="60" t="s">
        <v>93</v>
      </c>
      <c r="D86" s="60" t="s">
        <v>174</v>
      </c>
      <c r="E86" s="60" t="s">
        <v>54</v>
      </c>
      <c r="F86" s="24"/>
      <c r="G86" s="117">
        <f>SUM(Ведомственная!G312)</f>
        <v>0</v>
      </c>
      <c r="I86" s="128">
        <f t="shared" si="1"/>
        <v>0</v>
      </c>
      <c r="J86" s="128"/>
    </row>
    <row r="87" spans="1:11" ht="42.75">
      <c r="A87" s="143" t="s">
        <v>998</v>
      </c>
      <c r="B87" s="144" t="s">
        <v>889</v>
      </c>
      <c r="C87" s="144"/>
      <c r="D87" s="77"/>
      <c r="E87" s="77"/>
      <c r="F87" s="21">
        <f>SUM(F88)</f>
        <v>49395.7</v>
      </c>
      <c r="I87" s="128"/>
      <c r="J87" s="128"/>
      <c r="K87" s="116">
        <f>Ведомственная!G406</f>
        <v>49395.7</v>
      </c>
    </row>
    <row r="88" spans="1:10" ht="60">
      <c r="A88" s="53" t="s">
        <v>534</v>
      </c>
      <c r="B88" s="57" t="s">
        <v>890</v>
      </c>
      <c r="C88" s="57"/>
      <c r="D88" s="60"/>
      <c r="E88" s="60"/>
      <c r="F88" s="24">
        <f>SUM(F89)</f>
        <v>49395.7</v>
      </c>
      <c r="I88" s="128"/>
      <c r="J88" s="128"/>
    </row>
    <row r="89" spans="1:10" ht="15">
      <c r="A89" s="53" t="s">
        <v>887</v>
      </c>
      <c r="B89" s="57" t="s">
        <v>891</v>
      </c>
      <c r="C89" s="57"/>
      <c r="D89" s="60"/>
      <c r="E89" s="60"/>
      <c r="F89" s="24">
        <f>SUM(F90)</f>
        <v>49395.7</v>
      </c>
      <c r="I89" s="128"/>
      <c r="J89" s="128"/>
    </row>
    <row r="90" spans="1:10" ht="30">
      <c r="A90" s="53" t="s">
        <v>318</v>
      </c>
      <c r="B90" s="57" t="s">
        <v>891</v>
      </c>
      <c r="C90" s="57" t="s">
        <v>283</v>
      </c>
      <c r="D90" s="60" t="s">
        <v>15</v>
      </c>
      <c r="E90" s="60" t="s">
        <v>13</v>
      </c>
      <c r="F90" s="24">
        <v>49395.7</v>
      </c>
      <c r="G90" s="117">
        <f>SUM(Ведомственная!G409)</f>
        <v>49395.7</v>
      </c>
      <c r="I90" s="128"/>
      <c r="J90" s="128"/>
    </row>
    <row r="91" spans="1:10" s="126" customFormat="1" ht="28.5" hidden="1">
      <c r="A91" s="145" t="s">
        <v>954</v>
      </c>
      <c r="B91" s="19" t="s">
        <v>774</v>
      </c>
      <c r="C91" s="77"/>
      <c r="D91" s="77"/>
      <c r="E91" s="77"/>
      <c r="F91" s="21">
        <f>SUM(F92)</f>
        <v>0</v>
      </c>
      <c r="G91" s="124"/>
      <c r="H91" s="124">
        <f>SUM(Ведомственная!G194)</f>
        <v>0</v>
      </c>
      <c r="I91" s="125"/>
      <c r="J91" s="125"/>
    </row>
    <row r="92" spans="1:10" ht="30" hidden="1">
      <c r="A92" s="26" t="s">
        <v>772</v>
      </c>
      <c r="B92" s="16" t="s">
        <v>775</v>
      </c>
      <c r="C92" s="60"/>
      <c r="D92" s="60"/>
      <c r="E92" s="60"/>
      <c r="F92" s="24">
        <f>SUM(F93)</f>
        <v>0</v>
      </c>
      <c r="I92" s="128"/>
      <c r="J92" s="128"/>
    </row>
    <row r="93" spans="1:10" ht="45" hidden="1">
      <c r="A93" s="26" t="s">
        <v>534</v>
      </c>
      <c r="B93" s="16" t="s">
        <v>776</v>
      </c>
      <c r="C93" s="60"/>
      <c r="D93" s="60"/>
      <c r="E93" s="60"/>
      <c r="F93" s="24">
        <f>SUM(F94)</f>
        <v>0</v>
      </c>
      <c r="I93" s="128"/>
      <c r="J93" s="128"/>
    </row>
    <row r="94" spans="1:10" ht="30" hidden="1">
      <c r="A94" s="26" t="s">
        <v>773</v>
      </c>
      <c r="B94" s="16" t="s">
        <v>777</v>
      </c>
      <c r="C94" s="60"/>
      <c r="D94" s="60"/>
      <c r="E94" s="60"/>
      <c r="F94" s="24">
        <f>SUM(F95)</f>
        <v>0</v>
      </c>
      <c r="I94" s="128"/>
      <c r="J94" s="128"/>
    </row>
    <row r="95" spans="1:10" ht="30" hidden="1">
      <c r="A95" s="26" t="s">
        <v>52</v>
      </c>
      <c r="B95" s="16" t="s">
        <v>777</v>
      </c>
      <c r="C95" s="60" t="s">
        <v>93</v>
      </c>
      <c r="D95" s="60" t="s">
        <v>13</v>
      </c>
      <c r="E95" s="60" t="s">
        <v>178</v>
      </c>
      <c r="F95" s="24"/>
      <c r="G95" s="117">
        <f>SUM(Ведомственная!G198)</f>
        <v>0</v>
      </c>
      <c r="I95" s="128"/>
      <c r="J95" s="128"/>
    </row>
    <row r="96" spans="1:11" s="126" customFormat="1" ht="42.75">
      <c r="A96" s="18" t="s">
        <v>919</v>
      </c>
      <c r="B96" s="19" t="s">
        <v>597</v>
      </c>
      <c r="C96" s="19"/>
      <c r="D96" s="77"/>
      <c r="E96" s="77"/>
      <c r="F96" s="134">
        <f>SUM(F97+F106+F111)</f>
        <v>21629.7</v>
      </c>
      <c r="G96" s="124"/>
      <c r="H96" s="135">
        <f>Ведомственная!G788+Ведомственная!G802</f>
        <v>21629.7</v>
      </c>
      <c r="I96" s="125">
        <f t="shared" si="1"/>
        <v>-21629.7</v>
      </c>
      <c r="J96" s="125"/>
      <c r="K96" s="126">
        <f>Ведомственная!G788+Ведомственная!G802</f>
        <v>21629.7</v>
      </c>
    </row>
    <row r="97" spans="1:10" ht="30">
      <c r="A97" s="23" t="s">
        <v>598</v>
      </c>
      <c r="B97" s="16" t="s">
        <v>599</v>
      </c>
      <c r="C97" s="16"/>
      <c r="D97" s="60"/>
      <c r="E97" s="60"/>
      <c r="F97" s="24">
        <f>SUM(F98)</f>
        <v>10482.7</v>
      </c>
      <c r="H97" s="117">
        <f>Ведомственная!G788+Ведомственная!G802</f>
        <v>21629.7</v>
      </c>
      <c r="I97" s="128">
        <f t="shared" si="1"/>
        <v>-10482.7</v>
      </c>
      <c r="J97" s="128"/>
    </row>
    <row r="98" spans="1:10" ht="60">
      <c r="A98" s="23" t="s">
        <v>534</v>
      </c>
      <c r="B98" s="16" t="s">
        <v>600</v>
      </c>
      <c r="C98" s="16"/>
      <c r="D98" s="60"/>
      <c r="E98" s="60"/>
      <c r="F98" s="24">
        <f>F99</f>
        <v>10482.7</v>
      </c>
      <c r="G98" s="128"/>
      <c r="I98" s="128">
        <f t="shared" si="1"/>
        <v>-10482.7</v>
      </c>
      <c r="J98" s="128"/>
    </row>
    <row r="99" spans="1:10" ht="30">
      <c r="A99" s="23" t="s">
        <v>601</v>
      </c>
      <c r="B99" s="16" t="s">
        <v>602</v>
      </c>
      <c r="C99" s="16"/>
      <c r="D99" s="60"/>
      <c r="E99" s="60"/>
      <c r="F99" s="24">
        <f>F102+F104+F100</f>
        <v>10482.7</v>
      </c>
      <c r="I99" s="128">
        <f t="shared" si="1"/>
        <v>-10482.7</v>
      </c>
      <c r="J99" s="128"/>
    </row>
    <row r="100" spans="1:10" ht="45">
      <c r="A100" s="23" t="s">
        <v>927</v>
      </c>
      <c r="B100" s="16" t="s">
        <v>928</v>
      </c>
      <c r="C100" s="16"/>
      <c r="D100" s="60"/>
      <c r="E100" s="60"/>
      <c r="F100" s="24">
        <f>F101</f>
        <v>2000</v>
      </c>
      <c r="I100" s="128"/>
      <c r="J100" s="128"/>
    </row>
    <row r="101" spans="1:10" ht="30">
      <c r="A101" s="23" t="s">
        <v>52</v>
      </c>
      <c r="B101" s="16" t="s">
        <v>928</v>
      </c>
      <c r="C101" s="16" t="s">
        <v>93</v>
      </c>
      <c r="D101" s="60" t="s">
        <v>175</v>
      </c>
      <c r="E101" s="60" t="s">
        <v>54</v>
      </c>
      <c r="F101" s="24">
        <v>2000</v>
      </c>
      <c r="G101" s="117">
        <f>Ведомственная!G807</f>
        <v>2000</v>
      </c>
      <c r="I101" s="128"/>
      <c r="J101" s="128"/>
    </row>
    <row r="102" spans="1:10" ht="45">
      <c r="A102" s="23" t="s">
        <v>920</v>
      </c>
      <c r="B102" s="16" t="s">
        <v>921</v>
      </c>
      <c r="C102" s="16"/>
      <c r="D102" s="60"/>
      <c r="E102" s="60"/>
      <c r="F102" s="24">
        <f>F103</f>
        <v>1584.7</v>
      </c>
      <c r="I102" s="128">
        <f t="shared" si="1"/>
        <v>-1584.7</v>
      </c>
      <c r="J102" s="128"/>
    </row>
    <row r="103" spans="1:10" ht="30">
      <c r="A103" s="23" t="s">
        <v>257</v>
      </c>
      <c r="B103" s="16" t="s">
        <v>921</v>
      </c>
      <c r="C103" s="16" t="s">
        <v>125</v>
      </c>
      <c r="D103" s="60" t="s">
        <v>175</v>
      </c>
      <c r="E103" s="60" t="s">
        <v>44</v>
      </c>
      <c r="F103" s="24">
        <v>1584.7</v>
      </c>
      <c r="G103" s="117">
        <f>Ведомственная!G793</f>
        <v>1584.7</v>
      </c>
      <c r="I103" s="128">
        <f t="shared" si="1"/>
        <v>0</v>
      </c>
      <c r="J103" s="128"/>
    </row>
    <row r="104" spans="1:10" ht="30">
      <c r="A104" s="23" t="s">
        <v>922</v>
      </c>
      <c r="B104" s="16" t="s">
        <v>923</v>
      </c>
      <c r="C104" s="16"/>
      <c r="D104" s="60"/>
      <c r="E104" s="60"/>
      <c r="F104" s="24">
        <f>F105</f>
        <v>6898</v>
      </c>
      <c r="I104" s="128">
        <f t="shared" si="1"/>
        <v>-6898</v>
      </c>
      <c r="J104" s="128"/>
    </row>
    <row r="105" spans="1:10" ht="30">
      <c r="A105" s="23" t="s">
        <v>257</v>
      </c>
      <c r="B105" s="16" t="s">
        <v>923</v>
      </c>
      <c r="C105" s="16" t="s">
        <v>125</v>
      </c>
      <c r="D105" s="60" t="s">
        <v>175</v>
      </c>
      <c r="E105" s="60" t="s">
        <v>44</v>
      </c>
      <c r="F105" s="24">
        <v>6898</v>
      </c>
      <c r="G105" s="117">
        <f>Ведомственная!G795</f>
        <v>6898</v>
      </c>
      <c r="I105" s="128">
        <f t="shared" si="1"/>
        <v>0</v>
      </c>
      <c r="J105" s="128"/>
    </row>
    <row r="106" spans="1:10" ht="30">
      <c r="A106" s="23" t="s">
        <v>603</v>
      </c>
      <c r="B106" s="16" t="s">
        <v>604</v>
      </c>
      <c r="C106" s="16"/>
      <c r="D106" s="60"/>
      <c r="E106" s="60"/>
      <c r="F106" s="24">
        <f>SUM(F107)</f>
        <v>880.4</v>
      </c>
      <c r="I106" s="128">
        <f t="shared" si="1"/>
        <v>-880.4</v>
      </c>
      <c r="J106" s="128"/>
    </row>
    <row r="107" spans="1:10" ht="60">
      <c r="A107" s="23" t="s">
        <v>534</v>
      </c>
      <c r="B107" s="16" t="s">
        <v>605</v>
      </c>
      <c r="C107" s="16"/>
      <c r="D107" s="60"/>
      <c r="E107" s="60"/>
      <c r="F107" s="24">
        <f>F108</f>
        <v>880.4</v>
      </c>
      <c r="I107" s="128">
        <f t="shared" si="1"/>
        <v>-880.4</v>
      </c>
      <c r="J107" s="128"/>
    </row>
    <row r="108" spans="1:10" ht="30">
      <c r="A108" s="23" t="s">
        <v>601</v>
      </c>
      <c r="B108" s="16" t="s">
        <v>606</v>
      </c>
      <c r="C108" s="16"/>
      <c r="D108" s="60"/>
      <c r="E108" s="60"/>
      <c r="F108" s="24">
        <f>+F109</f>
        <v>880.4</v>
      </c>
      <c r="I108" s="128">
        <f t="shared" si="1"/>
        <v>-880.4</v>
      </c>
      <c r="J108" s="128"/>
    </row>
    <row r="109" spans="1:10" ht="60">
      <c r="A109" s="23" t="s">
        <v>924</v>
      </c>
      <c r="B109" s="16" t="s">
        <v>925</v>
      </c>
      <c r="C109" s="16"/>
      <c r="D109" s="60"/>
      <c r="E109" s="60"/>
      <c r="F109" s="61">
        <f>+F110</f>
        <v>880.4</v>
      </c>
      <c r="I109" s="128">
        <f t="shared" si="1"/>
        <v>-880.4</v>
      </c>
      <c r="J109" s="128"/>
    </row>
    <row r="110" spans="1:10" ht="45">
      <c r="A110" s="23" t="s">
        <v>72</v>
      </c>
      <c r="B110" s="16" t="s">
        <v>925</v>
      </c>
      <c r="C110" s="16" t="s">
        <v>125</v>
      </c>
      <c r="D110" s="60" t="s">
        <v>175</v>
      </c>
      <c r="E110" s="60" t="s">
        <v>44</v>
      </c>
      <c r="F110" s="61">
        <v>880.4</v>
      </c>
      <c r="G110" s="117">
        <f>Ведомственная!G800</f>
        <v>880.4</v>
      </c>
      <c r="I110" s="128">
        <f t="shared" si="1"/>
        <v>0</v>
      </c>
      <c r="J110" s="128"/>
    </row>
    <row r="111" spans="1:10" ht="30">
      <c r="A111" s="23" t="s">
        <v>1006</v>
      </c>
      <c r="B111" s="16" t="s">
        <v>641</v>
      </c>
      <c r="C111" s="16"/>
      <c r="D111" s="60"/>
      <c r="E111" s="60"/>
      <c r="F111" s="61">
        <f>SUM(F112)</f>
        <v>10266.6</v>
      </c>
      <c r="I111" s="128">
        <f t="shared" si="1"/>
        <v>-10266.6</v>
      </c>
      <c r="J111" s="128"/>
    </row>
    <row r="112" spans="1:10" ht="60">
      <c r="A112" s="23" t="s">
        <v>534</v>
      </c>
      <c r="B112" s="16" t="s">
        <v>642</v>
      </c>
      <c r="C112" s="16"/>
      <c r="D112" s="60"/>
      <c r="E112" s="60"/>
      <c r="F112" s="61">
        <f>SUM(F113+F116+F118)</f>
        <v>10266.6</v>
      </c>
      <c r="I112" s="128">
        <f t="shared" si="1"/>
        <v>-10266.6</v>
      </c>
      <c r="J112" s="128"/>
    </row>
    <row r="113" spans="1:10" ht="30">
      <c r="A113" s="23" t="s">
        <v>601</v>
      </c>
      <c r="B113" s="16" t="s">
        <v>643</v>
      </c>
      <c r="C113" s="16"/>
      <c r="D113" s="60"/>
      <c r="E113" s="60"/>
      <c r="F113" s="61">
        <f>SUM(F114)</f>
        <v>2016</v>
      </c>
      <c r="I113" s="128"/>
      <c r="J113" s="128"/>
    </row>
    <row r="114" spans="1:10" ht="30">
      <c r="A114" s="23" t="s">
        <v>788</v>
      </c>
      <c r="B114" s="16" t="s">
        <v>789</v>
      </c>
      <c r="C114" s="16"/>
      <c r="D114" s="60"/>
      <c r="E114" s="60"/>
      <c r="F114" s="61">
        <f>SUM(F115)</f>
        <v>2016</v>
      </c>
      <c r="I114" s="128"/>
      <c r="J114" s="128"/>
    </row>
    <row r="115" spans="1:10" ht="45">
      <c r="A115" s="23" t="s">
        <v>72</v>
      </c>
      <c r="B115" s="16" t="s">
        <v>789</v>
      </c>
      <c r="C115" s="16" t="s">
        <v>125</v>
      </c>
      <c r="D115" s="60" t="s">
        <v>175</v>
      </c>
      <c r="E115" s="60" t="s">
        <v>54</v>
      </c>
      <c r="F115" s="61">
        <v>2016</v>
      </c>
      <c r="G115" s="117">
        <f>Ведомственная!G812</f>
        <v>2016</v>
      </c>
      <c r="I115" s="128"/>
      <c r="J115" s="128"/>
    </row>
    <row r="116" spans="1:10" ht="45">
      <c r="A116" s="74" t="s">
        <v>929</v>
      </c>
      <c r="B116" s="76" t="s">
        <v>930</v>
      </c>
      <c r="C116" s="59"/>
      <c r="D116" s="60"/>
      <c r="E116" s="60"/>
      <c r="F116" s="61">
        <f>SUM(F117)</f>
        <v>8250.6</v>
      </c>
      <c r="I116" s="128"/>
      <c r="J116" s="128"/>
    </row>
    <row r="117" spans="1:10" ht="27.75" customHeight="1">
      <c r="A117" s="23" t="s">
        <v>257</v>
      </c>
      <c r="B117" s="76" t="s">
        <v>930</v>
      </c>
      <c r="C117" s="16" t="s">
        <v>125</v>
      </c>
      <c r="D117" s="60" t="s">
        <v>175</v>
      </c>
      <c r="E117" s="60" t="s">
        <v>54</v>
      </c>
      <c r="F117" s="61">
        <v>8250.6</v>
      </c>
      <c r="G117" s="117">
        <f>Ведомственная!G814</f>
        <v>8250.6</v>
      </c>
      <c r="I117" s="128"/>
      <c r="J117" s="128"/>
    </row>
    <row r="118" spans="1:10" ht="45" hidden="1">
      <c r="A118" s="32" t="s">
        <v>786</v>
      </c>
      <c r="B118" s="146" t="s">
        <v>787</v>
      </c>
      <c r="C118" s="16"/>
      <c r="D118" s="60"/>
      <c r="E118" s="60"/>
      <c r="F118" s="61">
        <f>SUM(F119)</f>
        <v>0</v>
      </c>
      <c r="I118" s="128">
        <f t="shared" si="1"/>
        <v>0</v>
      </c>
      <c r="J118" s="128"/>
    </row>
    <row r="119" spans="1:10" ht="30" hidden="1">
      <c r="A119" s="23" t="s">
        <v>72</v>
      </c>
      <c r="B119" s="146" t="s">
        <v>787</v>
      </c>
      <c r="C119" s="16" t="s">
        <v>125</v>
      </c>
      <c r="D119" s="60" t="s">
        <v>175</v>
      </c>
      <c r="E119" s="60" t="s">
        <v>44</v>
      </c>
      <c r="F119" s="61"/>
      <c r="G119" s="117" t="e">
        <f>SUM(Ведомственная!#REF!)</f>
        <v>#REF!</v>
      </c>
      <c r="I119" s="128" t="e">
        <f t="shared" si="1"/>
        <v>#REF!</v>
      </c>
      <c r="J119" s="128"/>
    </row>
    <row r="120" spans="1:11" s="126" customFormat="1" ht="42.75">
      <c r="A120" s="130" t="s">
        <v>1017</v>
      </c>
      <c r="B120" s="147" t="s">
        <v>812</v>
      </c>
      <c r="C120" s="77"/>
      <c r="D120" s="77"/>
      <c r="E120" s="77"/>
      <c r="F120" s="134">
        <f>F121</f>
        <v>296.4</v>
      </c>
      <c r="G120" s="124"/>
      <c r="H120" s="124">
        <f>SUM(Ведомственная!G970)</f>
        <v>296.4</v>
      </c>
      <c r="I120" s="125"/>
      <c r="J120" s="125"/>
      <c r="K120" s="126">
        <f>Ведомственная!G970</f>
        <v>296.4</v>
      </c>
    </row>
    <row r="121" spans="1:10" ht="60">
      <c r="A121" s="37" t="s">
        <v>534</v>
      </c>
      <c r="B121" s="85" t="s">
        <v>813</v>
      </c>
      <c r="C121" s="60"/>
      <c r="D121" s="60"/>
      <c r="E121" s="60"/>
      <c r="F121" s="61">
        <f>F122</f>
        <v>296.4</v>
      </c>
      <c r="I121" s="128"/>
      <c r="J121" s="128"/>
    </row>
    <row r="122" spans="1:10" ht="30">
      <c r="A122" s="37" t="s">
        <v>814</v>
      </c>
      <c r="B122" s="85" t="s">
        <v>815</v>
      </c>
      <c r="C122" s="60"/>
      <c r="D122" s="60"/>
      <c r="E122" s="60"/>
      <c r="F122" s="61">
        <f>F124+F123</f>
        <v>296.4</v>
      </c>
      <c r="I122" s="128"/>
      <c r="J122" s="128"/>
    </row>
    <row r="123" spans="1:10" ht="60">
      <c r="A123" s="37" t="s">
        <v>534</v>
      </c>
      <c r="B123" s="85" t="s">
        <v>815</v>
      </c>
      <c r="C123" s="60" t="s">
        <v>91</v>
      </c>
      <c r="D123" s="60" t="s">
        <v>116</v>
      </c>
      <c r="E123" s="60" t="s">
        <v>116</v>
      </c>
      <c r="F123" s="61">
        <v>35</v>
      </c>
      <c r="G123" s="117">
        <f>SUM(Ведомственная!G973)</f>
        <v>35</v>
      </c>
      <c r="I123" s="128"/>
      <c r="J123" s="128"/>
    </row>
    <row r="124" spans="1:10" ht="30">
      <c r="A124" s="37" t="s">
        <v>52</v>
      </c>
      <c r="B124" s="85" t="s">
        <v>815</v>
      </c>
      <c r="C124" s="60" t="s">
        <v>93</v>
      </c>
      <c r="D124" s="60" t="s">
        <v>116</v>
      </c>
      <c r="E124" s="60" t="s">
        <v>116</v>
      </c>
      <c r="F124" s="61">
        <v>261.4</v>
      </c>
      <c r="G124" s="117">
        <f>SUM(Ведомственная!G974)</f>
        <v>261.4</v>
      </c>
      <c r="I124" s="128"/>
      <c r="J124" s="128"/>
    </row>
    <row r="125" spans="1:11" s="126" customFormat="1" ht="42.75">
      <c r="A125" s="18" t="s">
        <v>894</v>
      </c>
      <c r="B125" s="62" t="s">
        <v>465</v>
      </c>
      <c r="C125" s="62"/>
      <c r="D125" s="62"/>
      <c r="E125" s="62"/>
      <c r="F125" s="63">
        <f>SUM(F126)+F211+F157</f>
        <v>1108780.2</v>
      </c>
      <c r="G125" s="124"/>
      <c r="H125" s="135">
        <f>SUM(G127:G222)</f>
        <v>1108780.2000000004</v>
      </c>
      <c r="I125" s="125">
        <f t="shared" si="1"/>
        <v>-1108780.2</v>
      </c>
      <c r="J125" s="125">
        <f>SUM(H125-F125)</f>
        <v>4.656612873077393E-10</v>
      </c>
      <c r="K125" s="126">
        <f>Ведомственная!G534+Ведомственная!G554+Ведомственная!G651+Ведомственная!G683+Ведомственная!G1042+Ведомственная!G1195</f>
        <v>1108780.1999999997</v>
      </c>
    </row>
    <row r="126" spans="1:10" ht="15">
      <c r="A126" s="23" t="s">
        <v>564</v>
      </c>
      <c r="B126" s="31" t="s">
        <v>466</v>
      </c>
      <c r="C126" s="31"/>
      <c r="D126" s="31"/>
      <c r="E126" s="31"/>
      <c r="F126" s="27">
        <f>SUM(F127)</f>
        <v>321901.69999999995</v>
      </c>
      <c r="H126" s="117">
        <f>SUM(Ведомственная!G534+Ведомственная!G554+Ведомственная!G651+Ведомственная!G683+Ведомственная!G1042+Ведомственная!G1195)</f>
        <v>1108780.1999999997</v>
      </c>
      <c r="I126" s="128">
        <f t="shared" si="1"/>
        <v>-321901.69999999995</v>
      </c>
      <c r="J126" s="128">
        <f>SUM(H126-F126)</f>
        <v>786878.4999999998</v>
      </c>
    </row>
    <row r="127" spans="1:10" ht="90">
      <c r="A127" s="23" t="s">
        <v>463</v>
      </c>
      <c r="B127" s="31" t="s">
        <v>467</v>
      </c>
      <c r="C127" s="31"/>
      <c r="D127" s="31"/>
      <c r="E127" s="31"/>
      <c r="F127" s="27">
        <f>SUM(F128+F133+F136+F139+F142+F145+F151)+F148+F154</f>
        <v>321901.69999999995</v>
      </c>
      <c r="I127" s="128">
        <f t="shared" si="1"/>
        <v>-321901.69999999995</v>
      </c>
      <c r="J127" s="128">
        <f>SUM(H127-F127)</f>
        <v>-321901.69999999995</v>
      </c>
    </row>
    <row r="128" spans="1:10" ht="60">
      <c r="A128" s="23" t="s">
        <v>518</v>
      </c>
      <c r="B128" s="15" t="s">
        <v>519</v>
      </c>
      <c r="C128" s="15"/>
      <c r="D128" s="31"/>
      <c r="E128" s="31"/>
      <c r="F128" s="27">
        <f>F129+F130+F132+F131</f>
        <v>70781.4</v>
      </c>
      <c r="I128" s="128">
        <f t="shared" si="1"/>
        <v>-70781.4</v>
      </c>
      <c r="J128" s="128"/>
    </row>
    <row r="129" spans="1:10" ht="60">
      <c r="A129" s="23" t="s">
        <v>51</v>
      </c>
      <c r="B129" s="15" t="s">
        <v>519</v>
      </c>
      <c r="C129" s="15">
        <v>100</v>
      </c>
      <c r="D129" s="31" t="s">
        <v>31</v>
      </c>
      <c r="E129" s="31" t="s">
        <v>13</v>
      </c>
      <c r="F129" s="27">
        <v>51129.7</v>
      </c>
      <c r="G129" s="117">
        <f>SUM(Ведомственная!G655)</f>
        <v>51129.7</v>
      </c>
      <c r="I129" s="128">
        <f t="shared" si="1"/>
        <v>0</v>
      </c>
      <c r="J129" s="128"/>
    </row>
    <row r="130" spans="1:10" ht="30">
      <c r="A130" s="23" t="s">
        <v>52</v>
      </c>
      <c r="B130" s="15" t="s">
        <v>519</v>
      </c>
      <c r="C130" s="15">
        <v>200</v>
      </c>
      <c r="D130" s="31" t="s">
        <v>31</v>
      </c>
      <c r="E130" s="31" t="s">
        <v>13</v>
      </c>
      <c r="F130" s="27">
        <v>18577.7</v>
      </c>
      <c r="G130" s="117">
        <f>SUM(Ведомственная!G656)</f>
        <v>18577.7</v>
      </c>
      <c r="I130" s="128">
        <f aca="true" t="shared" si="2" ref="I130:I194">G130-F130</f>
        <v>0</v>
      </c>
      <c r="J130" s="128"/>
    </row>
    <row r="131" spans="1:10" ht="15">
      <c r="A131" s="23" t="s">
        <v>42</v>
      </c>
      <c r="B131" s="15" t="s">
        <v>519</v>
      </c>
      <c r="C131" s="15">
        <v>200</v>
      </c>
      <c r="D131" s="31" t="s">
        <v>31</v>
      </c>
      <c r="E131" s="31" t="s">
        <v>13</v>
      </c>
      <c r="F131" s="27">
        <v>244.3</v>
      </c>
      <c r="G131" s="117">
        <f>SUM(Ведомственная!G657)</f>
        <v>244.3</v>
      </c>
      <c r="I131" s="128">
        <f t="shared" si="2"/>
        <v>0</v>
      </c>
      <c r="J131" s="128"/>
    </row>
    <row r="132" spans="1:10" ht="15">
      <c r="A132" s="23" t="s">
        <v>22</v>
      </c>
      <c r="B132" s="15" t="s">
        <v>519</v>
      </c>
      <c r="C132" s="15">
        <v>800</v>
      </c>
      <c r="D132" s="31" t="s">
        <v>31</v>
      </c>
      <c r="E132" s="31" t="s">
        <v>13</v>
      </c>
      <c r="F132" s="27">
        <v>829.7</v>
      </c>
      <c r="G132" s="117">
        <f>SUM(Ведомственная!G658)</f>
        <v>829.7</v>
      </c>
      <c r="I132" s="128">
        <f t="shared" si="2"/>
        <v>0</v>
      </c>
      <c r="J132" s="128"/>
    </row>
    <row r="133" spans="1:10" ht="45" hidden="1">
      <c r="A133" s="23" t="s">
        <v>520</v>
      </c>
      <c r="B133" s="15" t="s">
        <v>521</v>
      </c>
      <c r="C133" s="15"/>
      <c r="D133" s="31"/>
      <c r="E133" s="31"/>
      <c r="F133" s="27">
        <f>F134+F135</f>
        <v>0</v>
      </c>
      <c r="I133" s="128">
        <f t="shared" si="2"/>
        <v>0</v>
      </c>
      <c r="J133" s="128"/>
    </row>
    <row r="134" spans="1:10" ht="30" hidden="1">
      <c r="A134" s="23" t="s">
        <v>52</v>
      </c>
      <c r="B134" s="15" t="s">
        <v>521</v>
      </c>
      <c r="C134" s="15">
        <v>200</v>
      </c>
      <c r="D134" s="31" t="s">
        <v>31</v>
      </c>
      <c r="E134" s="31" t="s">
        <v>13</v>
      </c>
      <c r="F134" s="27"/>
      <c r="G134" s="117">
        <f>SUM(Ведомственная!G660)</f>
        <v>0</v>
      </c>
      <c r="I134" s="128">
        <f t="shared" si="2"/>
        <v>0</v>
      </c>
      <c r="J134" s="128"/>
    </row>
    <row r="135" spans="1:10" ht="15" hidden="1">
      <c r="A135" s="23" t="s">
        <v>42</v>
      </c>
      <c r="B135" s="15" t="s">
        <v>521</v>
      </c>
      <c r="C135" s="15">
        <v>300</v>
      </c>
      <c r="D135" s="31" t="s">
        <v>31</v>
      </c>
      <c r="E135" s="31" t="s">
        <v>13</v>
      </c>
      <c r="F135" s="27"/>
      <c r="G135" s="117">
        <f>SUM(Ведомственная!G661)</f>
        <v>0</v>
      </c>
      <c r="I135" s="128">
        <f t="shared" si="2"/>
        <v>0</v>
      </c>
      <c r="J135" s="128"/>
    </row>
    <row r="136" spans="1:10" ht="30">
      <c r="A136" s="23" t="s">
        <v>522</v>
      </c>
      <c r="B136" s="15" t="s">
        <v>523</v>
      </c>
      <c r="C136" s="15"/>
      <c r="D136" s="31"/>
      <c r="E136" s="31"/>
      <c r="F136" s="27">
        <f>F137+F138</f>
        <v>57984.7</v>
      </c>
      <c r="I136" s="128">
        <f t="shared" si="2"/>
        <v>-57984.7</v>
      </c>
      <c r="J136" s="128"/>
    </row>
    <row r="137" spans="1:10" ht="30">
      <c r="A137" s="23" t="s">
        <v>52</v>
      </c>
      <c r="B137" s="15" t="s">
        <v>523</v>
      </c>
      <c r="C137" s="15">
        <v>200</v>
      </c>
      <c r="D137" s="31" t="s">
        <v>31</v>
      </c>
      <c r="E137" s="31" t="s">
        <v>13</v>
      </c>
      <c r="F137" s="27">
        <v>862.5</v>
      </c>
      <c r="G137" s="117">
        <f>SUM(Ведомственная!G663)</f>
        <v>862.5</v>
      </c>
      <c r="I137" s="128">
        <f t="shared" si="2"/>
        <v>0</v>
      </c>
      <c r="J137" s="128"/>
    </row>
    <row r="138" spans="1:10" ht="15">
      <c r="A138" s="23" t="s">
        <v>42</v>
      </c>
      <c r="B138" s="15" t="s">
        <v>523</v>
      </c>
      <c r="C138" s="15">
        <v>300</v>
      </c>
      <c r="D138" s="31" t="s">
        <v>31</v>
      </c>
      <c r="E138" s="31" t="s">
        <v>13</v>
      </c>
      <c r="F138" s="27">
        <v>57122.2</v>
      </c>
      <c r="G138" s="117">
        <f>SUM(Ведомственная!G664)</f>
        <v>57122.2</v>
      </c>
      <c r="I138" s="128">
        <f t="shared" si="2"/>
        <v>0</v>
      </c>
      <c r="J138" s="128"/>
    </row>
    <row r="139" spans="1:10" ht="60">
      <c r="A139" s="23" t="s">
        <v>524</v>
      </c>
      <c r="B139" s="15" t="s">
        <v>525</v>
      </c>
      <c r="C139" s="15"/>
      <c r="D139" s="31"/>
      <c r="E139" s="31"/>
      <c r="F139" s="27">
        <f>F140+F141</f>
        <v>5901.6</v>
      </c>
      <c r="I139" s="128">
        <f t="shared" si="2"/>
        <v>-5901.6</v>
      </c>
      <c r="J139" s="128"/>
    </row>
    <row r="140" spans="1:10" ht="30">
      <c r="A140" s="23" t="s">
        <v>52</v>
      </c>
      <c r="B140" s="15" t="s">
        <v>525</v>
      </c>
      <c r="C140" s="15">
        <v>200</v>
      </c>
      <c r="D140" s="31" t="s">
        <v>31</v>
      </c>
      <c r="E140" s="31" t="s">
        <v>13</v>
      </c>
      <c r="F140" s="27">
        <v>87.6</v>
      </c>
      <c r="G140" s="117">
        <f>SUM(Ведомственная!G666)</f>
        <v>87.6</v>
      </c>
      <c r="I140" s="128">
        <f t="shared" si="2"/>
        <v>0</v>
      </c>
      <c r="J140" s="128"/>
    </row>
    <row r="141" spans="1:10" ht="15">
      <c r="A141" s="23" t="s">
        <v>42</v>
      </c>
      <c r="B141" s="15" t="s">
        <v>525</v>
      </c>
      <c r="C141" s="15">
        <v>300</v>
      </c>
      <c r="D141" s="31" t="s">
        <v>31</v>
      </c>
      <c r="E141" s="31" t="s">
        <v>13</v>
      </c>
      <c r="F141" s="27">
        <v>5814</v>
      </c>
      <c r="G141" s="117">
        <f>SUM(Ведомственная!G667)</f>
        <v>5814</v>
      </c>
      <c r="I141" s="128">
        <f t="shared" si="2"/>
        <v>0</v>
      </c>
      <c r="J141" s="128"/>
    </row>
    <row r="142" spans="1:10" ht="105">
      <c r="A142" s="23" t="s">
        <v>526</v>
      </c>
      <c r="B142" s="15" t="s">
        <v>527</v>
      </c>
      <c r="C142" s="15"/>
      <c r="D142" s="31"/>
      <c r="E142" s="31"/>
      <c r="F142" s="27">
        <f>F143+F144</f>
        <v>59446.600000000006</v>
      </c>
      <c r="I142" s="128">
        <f t="shared" si="2"/>
        <v>-59446.600000000006</v>
      </c>
      <c r="J142" s="128"/>
    </row>
    <row r="143" spans="1:10" ht="30">
      <c r="A143" s="23" t="s">
        <v>52</v>
      </c>
      <c r="B143" s="15" t="s">
        <v>527</v>
      </c>
      <c r="C143" s="15">
        <v>200</v>
      </c>
      <c r="D143" s="31" t="s">
        <v>31</v>
      </c>
      <c r="E143" s="31" t="s">
        <v>13</v>
      </c>
      <c r="F143" s="27">
        <v>878.3</v>
      </c>
      <c r="G143" s="117">
        <f>SUM(Ведомственная!G669)</f>
        <v>878.3</v>
      </c>
      <c r="I143" s="128">
        <f t="shared" si="2"/>
        <v>0</v>
      </c>
      <c r="J143" s="128"/>
    </row>
    <row r="144" spans="1:10" ht="15">
      <c r="A144" s="23" t="s">
        <v>42</v>
      </c>
      <c r="B144" s="15" t="s">
        <v>527</v>
      </c>
      <c r="C144" s="15">
        <v>300</v>
      </c>
      <c r="D144" s="31" t="s">
        <v>31</v>
      </c>
      <c r="E144" s="31" t="s">
        <v>13</v>
      </c>
      <c r="F144" s="27">
        <v>58568.3</v>
      </c>
      <c r="G144" s="117">
        <f>SUM(Ведомственная!G670)</f>
        <v>58568.3</v>
      </c>
      <c r="I144" s="128">
        <f t="shared" si="2"/>
        <v>0</v>
      </c>
      <c r="J144" s="128"/>
    </row>
    <row r="145" spans="1:10" ht="75">
      <c r="A145" s="23" t="s">
        <v>528</v>
      </c>
      <c r="B145" s="15" t="s">
        <v>529</v>
      </c>
      <c r="C145" s="15"/>
      <c r="D145" s="31"/>
      <c r="E145" s="31"/>
      <c r="F145" s="27">
        <f>F146+F147</f>
        <v>18059.899999999998</v>
      </c>
      <c r="I145" s="128">
        <f t="shared" si="2"/>
        <v>-18059.899999999998</v>
      </c>
      <c r="J145" s="128"/>
    </row>
    <row r="146" spans="1:10" ht="30">
      <c r="A146" s="23" t="s">
        <v>52</v>
      </c>
      <c r="B146" s="15" t="s">
        <v>529</v>
      </c>
      <c r="C146" s="15">
        <v>200</v>
      </c>
      <c r="D146" s="31" t="s">
        <v>31</v>
      </c>
      <c r="E146" s="31" t="s">
        <v>13</v>
      </c>
      <c r="F146" s="27">
        <v>268.8</v>
      </c>
      <c r="G146" s="117">
        <f>SUM(Ведомственная!G672)</f>
        <v>268.8</v>
      </c>
      <c r="I146" s="128">
        <f t="shared" si="2"/>
        <v>0</v>
      </c>
      <c r="J146" s="128"/>
    </row>
    <row r="147" spans="1:10" ht="15">
      <c r="A147" s="23" t="s">
        <v>42</v>
      </c>
      <c r="B147" s="15" t="s">
        <v>529</v>
      </c>
      <c r="C147" s="15">
        <v>300</v>
      </c>
      <c r="D147" s="31" t="s">
        <v>31</v>
      </c>
      <c r="E147" s="31" t="s">
        <v>13</v>
      </c>
      <c r="F147" s="27">
        <v>17791.1</v>
      </c>
      <c r="G147" s="117">
        <f>SUM(Ведомственная!G673)</f>
        <v>17791.1</v>
      </c>
      <c r="I147" s="128">
        <f t="shared" si="2"/>
        <v>0</v>
      </c>
      <c r="J147" s="128"/>
    </row>
    <row r="148" spans="1:10" ht="30">
      <c r="A148" s="23" t="s">
        <v>530</v>
      </c>
      <c r="B148" s="15" t="s">
        <v>531</v>
      </c>
      <c r="C148" s="15"/>
      <c r="D148" s="31"/>
      <c r="E148" s="31"/>
      <c r="F148" s="27">
        <f>F149+F150</f>
        <v>5874.4</v>
      </c>
      <c r="I148" s="128">
        <f t="shared" si="2"/>
        <v>-5874.4</v>
      </c>
      <c r="J148" s="128"/>
    </row>
    <row r="149" spans="1:10" ht="60">
      <c r="A149" s="23" t="s">
        <v>51</v>
      </c>
      <c r="B149" s="15" t="s">
        <v>531</v>
      </c>
      <c r="C149" s="15">
        <v>100</v>
      </c>
      <c r="D149" s="31" t="s">
        <v>31</v>
      </c>
      <c r="E149" s="31" t="s">
        <v>78</v>
      </c>
      <c r="F149" s="27">
        <v>5295</v>
      </c>
      <c r="G149" s="117">
        <f>SUM(Ведомственная!G687)</f>
        <v>5295</v>
      </c>
      <c r="I149" s="128">
        <f t="shared" si="2"/>
        <v>0</v>
      </c>
      <c r="J149" s="128"/>
    </row>
    <row r="150" spans="1:10" ht="30">
      <c r="A150" s="23" t="s">
        <v>52</v>
      </c>
      <c r="B150" s="15" t="s">
        <v>531</v>
      </c>
      <c r="C150" s="15">
        <v>200</v>
      </c>
      <c r="D150" s="31" t="s">
        <v>31</v>
      </c>
      <c r="E150" s="31" t="s">
        <v>78</v>
      </c>
      <c r="F150" s="27">
        <v>579.4</v>
      </c>
      <c r="G150" s="117">
        <f>SUM(Ведомственная!G688)</f>
        <v>579.4</v>
      </c>
      <c r="I150" s="128">
        <f t="shared" si="2"/>
        <v>0</v>
      </c>
      <c r="J150" s="128"/>
    </row>
    <row r="151" spans="1:10" ht="120">
      <c r="A151" s="23" t="s">
        <v>483</v>
      </c>
      <c r="B151" s="31" t="s">
        <v>484</v>
      </c>
      <c r="C151" s="15"/>
      <c r="D151" s="31"/>
      <c r="E151" s="31"/>
      <c r="F151" s="27">
        <f>SUM(F152:F153)</f>
        <v>84026</v>
      </c>
      <c r="I151" s="128">
        <f t="shared" si="2"/>
        <v>-84026</v>
      </c>
      <c r="J151" s="128"/>
    </row>
    <row r="152" spans="1:10" ht="30">
      <c r="A152" s="23" t="s">
        <v>52</v>
      </c>
      <c r="B152" s="31" t="s">
        <v>484</v>
      </c>
      <c r="C152" s="15">
        <v>200</v>
      </c>
      <c r="D152" s="31" t="s">
        <v>31</v>
      </c>
      <c r="E152" s="31" t="s">
        <v>54</v>
      </c>
      <c r="F152" s="27">
        <v>44</v>
      </c>
      <c r="G152" s="117">
        <f>SUM(Ведомственная!G558)</f>
        <v>44</v>
      </c>
      <c r="I152" s="128">
        <f t="shared" si="2"/>
        <v>0</v>
      </c>
      <c r="J152" s="128"/>
    </row>
    <row r="153" spans="1:10" ht="15">
      <c r="A153" s="23" t="s">
        <v>42</v>
      </c>
      <c r="B153" s="31" t="s">
        <v>484</v>
      </c>
      <c r="C153" s="15">
        <v>300</v>
      </c>
      <c r="D153" s="31" t="s">
        <v>31</v>
      </c>
      <c r="E153" s="31" t="s">
        <v>54</v>
      </c>
      <c r="F153" s="27">
        <v>83982</v>
      </c>
      <c r="G153" s="117">
        <f>SUM(Ведомственная!G559)</f>
        <v>83982</v>
      </c>
      <c r="I153" s="128">
        <f t="shared" si="2"/>
        <v>0</v>
      </c>
      <c r="J153" s="128"/>
    </row>
    <row r="154" spans="1:10" ht="45">
      <c r="A154" s="23" t="s">
        <v>900</v>
      </c>
      <c r="B154" s="67" t="s">
        <v>901</v>
      </c>
      <c r="C154" s="68"/>
      <c r="D154" s="31"/>
      <c r="E154" s="31"/>
      <c r="F154" s="27">
        <f>F155+F156</f>
        <v>19827.100000000002</v>
      </c>
      <c r="I154" s="128"/>
      <c r="J154" s="128"/>
    </row>
    <row r="155" spans="1:10" ht="30">
      <c r="A155" s="23" t="s">
        <v>52</v>
      </c>
      <c r="B155" s="67" t="s">
        <v>901</v>
      </c>
      <c r="C155" s="68">
        <v>200</v>
      </c>
      <c r="D155" s="31" t="s">
        <v>31</v>
      </c>
      <c r="E155" s="31" t="s">
        <v>13</v>
      </c>
      <c r="F155" s="27">
        <v>293.4</v>
      </c>
      <c r="G155" s="117">
        <f>Ведомственная!G675</f>
        <v>293.4</v>
      </c>
      <c r="I155" s="128"/>
      <c r="J155" s="128"/>
    </row>
    <row r="156" spans="1:10" ht="15">
      <c r="A156" s="23" t="s">
        <v>42</v>
      </c>
      <c r="B156" s="67" t="s">
        <v>901</v>
      </c>
      <c r="C156" s="68">
        <v>300</v>
      </c>
      <c r="D156" s="31" t="s">
        <v>31</v>
      </c>
      <c r="E156" s="31" t="s">
        <v>13</v>
      </c>
      <c r="F156" s="27">
        <v>19533.7</v>
      </c>
      <c r="G156" s="117">
        <f>Ведомственная!G676</f>
        <v>19533.7</v>
      </c>
      <c r="I156" s="128"/>
      <c r="J156" s="128"/>
    </row>
    <row r="157" spans="1:10" ht="30">
      <c r="A157" s="23" t="s">
        <v>485</v>
      </c>
      <c r="B157" s="31" t="s">
        <v>486</v>
      </c>
      <c r="C157" s="15"/>
      <c r="D157" s="31"/>
      <c r="E157" s="31"/>
      <c r="F157" s="27">
        <f>F161+F158</f>
        <v>693806.2</v>
      </c>
      <c r="I157" s="128">
        <f t="shared" si="2"/>
        <v>-693806.2</v>
      </c>
      <c r="J157" s="128"/>
    </row>
    <row r="158" spans="1:10" ht="45">
      <c r="A158" s="23" t="s">
        <v>532</v>
      </c>
      <c r="B158" s="15" t="s">
        <v>533</v>
      </c>
      <c r="C158" s="15"/>
      <c r="D158" s="31"/>
      <c r="E158" s="31"/>
      <c r="F158" s="27">
        <f>F159+F160</f>
        <v>4489.4</v>
      </c>
      <c r="I158" s="128">
        <f t="shared" si="2"/>
        <v>-4489.4</v>
      </c>
      <c r="J158" s="128"/>
    </row>
    <row r="159" spans="1:10" ht="60">
      <c r="A159" s="23" t="s">
        <v>51</v>
      </c>
      <c r="B159" s="15" t="s">
        <v>533</v>
      </c>
      <c r="C159" s="15">
        <v>100</v>
      </c>
      <c r="D159" s="31" t="s">
        <v>31</v>
      </c>
      <c r="E159" s="31" t="s">
        <v>78</v>
      </c>
      <c r="F159" s="27">
        <v>3854.6</v>
      </c>
      <c r="G159" s="117">
        <f>SUM(Ведомственная!G691)</f>
        <v>3854.6</v>
      </c>
      <c r="I159" s="128">
        <f t="shared" si="2"/>
        <v>0</v>
      </c>
      <c r="J159" s="128"/>
    </row>
    <row r="160" spans="1:10" ht="30">
      <c r="A160" s="23" t="s">
        <v>52</v>
      </c>
      <c r="B160" s="15" t="s">
        <v>533</v>
      </c>
      <c r="C160" s="15">
        <v>200</v>
      </c>
      <c r="D160" s="31" t="s">
        <v>31</v>
      </c>
      <c r="E160" s="31" t="s">
        <v>78</v>
      </c>
      <c r="F160" s="27">
        <v>634.8</v>
      </c>
      <c r="G160" s="117">
        <f>SUM(Ведомственная!G692)</f>
        <v>634.8</v>
      </c>
      <c r="I160" s="128">
        <f t="shared" si="2"/>
        <v>0</v>
      </c>
      <c r="J160" s="128"/>
    </row>
    <row r="161" spans="1:10" ht="90">
      <c r="A161" s="23" t="s">
        <v>286</v>
      </c>
      <c r="B161" s="31" t="s">
        <v>487</v>
      </c>
      <c r="C161" s="15"/>
      <c r="D161" s="31"/>
      <c r="E161" s="31"/>
      <c r="F161" s="27">
        <f>F162+F165+F168+F171+F174+F177+F180+F183+F186+F189+F192+F195+F199+F202+F205+F208</f>
        <v>689316.7999999999</v>
      </c>
      <c r="I161" s="128">
        <f t="shared" si="2"/>
        <v>-689316.7999999999</v>
      </c>
      <c r="J161" s="128"/>
    </row>
    <row r="162" spans="1:10" ht="60">
      <c r="A162" s="23" t="s">
        <v>488</v>
      </c>
      <c r="B162" s="31" t="s">
        <v>489</v>
      </c>
      <c r="C162" s="15"/>
      <c r="D162" s="31"/>
      <c r="E162" s="31"/>
      <c r="F162" s="27">
        <f>F163+F164</f>
        <v>190720.69999999998</v>
      </c>
      <c r="I162" s="128">
        <f t="shared" si="2"/>
        <v>-190720.69999999998</v>
      </c>
      <c r="J162" s="128"/>
    </row>
    <row r="163" spans="1:10" ht="30">
      <c r="A163" s="23" t="s">
        <v>52</v>
      </c>
      <c r="B163" s="31" t="s">
        <v>489</v>
      </c>
      <c r="C163" s="15">
        <v>200</v>
      </c>
      <c r="D163" s="31" t="s">
        <v>31</v>
      </c>
      <c r="E163" s="31" t="s">
        <v>54</v>
      </c>
      <c r="F163" s="27">
        <v>3056.8</v>
      </c>
      <c r="G163" s="117">
        <f>SUM(Ведомственная!G563)</f>
        <v>3056.8</v>
      </c>
      <c r="I163" s="128">
        <f t="shared" si="2"/>
        <v>0</v>
      </c>
      <c r="J163" s="128"/>
    </row>
    <row r="164" spans="1:10" ht="15">
      <c r="A164" s="23" t="s">
        <v>42</v>
      </c>
      <c r="B164" s="31" t="s">
        <v>489</v>
      </c>
      <c r="C164" s="15">
        <v>300</v>
      </c>
      <c r="D164" s="31" t="s">
        <v>31</v>
      </c>
      <c r="E164" s="31" t="s">
        <v>54</v>
      </c>
      <c r="F164" s="27">
        <v>187663.9</v>
      </c>
      <c r="G164" s="117">
        <f>SUM(Ведомственная!G564)</f>
        <v>187663.9</v>
      </c>
      <c r="I164" s="128">
        <f t="shared" si="2"/>
        <v>0</v>
      </c>
      <c r="J164" s="128"/>
    </row>
    <row r="165" spans="1:10" ht="45">
      <c r="A165" s="23" t="s">
        <v>490</v>
      </c>
      <c r="B165" s="31" t="s">
        <v>491</v>
      </c>
      <c r="C165" s="31"/>
      <c r="D165" s="31"/>
      <c r="E165" s="31"/>
      <c r="F165" s="27">
        <f>F166+F167</f>
        <v>9555.1</v>
      </c>
      <c r="I165" s="128">
        <f t="shared" si="2"/>
        <v>-9555.1</v>
      </c>
      <c r="J165" s="128"/>
    </row>
    <row r="166" spans="1:10" ht="30">
      <c r="A166" s="23" t="s">
        <v>52</v>
      </c>
      <c r="B166" s="31" t="s">
        <v>491</v>
      </c>
      <c r="C166" s="31" t="s">
        <v>93</v>
      </c>
      <c r="D166" s="31" t="s">
        <v>31</v>
      </c>
      <c r="E166" s="31" t="s">
        <v>54</v>
      </c>
      <c r="F166" s="27">
        <v>142.7</v>
      </c>
      <c r="G166" s="117">
        <f>SUM(Ведомственная!G566)</f>
        <v>142.7</v>
      </c>
      <c r="I166" s="128">
        <f t="shared" si="2"/>
        <v>0</v>
      </c>
      <c r="J166" s="128"/>
    </row>
    <row r="167" spans="1:10" ht="15">
      <c r="A167" s="23" t="s">
        <v>42</v>
      </c>
      <c r="B167" s="31" t="s">
        <v>491</v>
      </c>
      <c r="C167" s="31" t="s">
        <v>101</v>
      </c>
      <c r="D167" s="31" t="s">
        <v>31</v>
      </c>
      <c r="E167" s="31" t="s">
        <v>54</v>
      </c>
      <c r="F167" s="27">
        <v>9412.4</v>
      </c>
      <c r="G167" s="117">
        <f>SUM(Ведомственная!G567)</f>
        <v>9412.4</v>
      </c>
      <c r="I167" s="128">
        <f t="shared" si="2"/>
        <v>0</v>
      </c>
      <c r="J167" s="128"/>
    </row>
    <row r="168" spans="1:10" ht="45">
      <c r="A168" s="23" t="s">
        <v>492</v>
      </c>
      <c r="B168" s="31" t="s">
        <v>493</v>
      </c>
      <c r="C168" s="31"/>
      <c r="D168" s="31"/>
      <c r="E168" s="31"/>
      <c r="F168" s="27">
        <f>F169+F170</f>
        <v>111779.90000000001</v>
      </c>
      <c r="I168" s="128">
        <f t="shared" si="2"/>
        <v>-111779.90000000001</v>
      </c>
      <c r="J168" s="128"/>
    </row>
    <row r="169" spans="1:10" ht="30">
      <c r="A169" s="23" t="s">
        <v>52</v>
      </c>
      <c r="B169" s="31" t="s">
        <v>493</v>
      </c>
      <c r="C169" s="31" t="s">
        <v>93</v>
      </c>
      <c r="D169" s="31" t="s">
        <v>31</v>
      </c>
      <c r="E169" s="31" t="s">
        <v>54</v>
      </c>
      <c r="F169" s="27">
        <v>1782.6</v>
      </c>
      <c r="G169" s="117">
        <f>SUM(Ведомственная!G569)</f>
        <v>1782.6</v>
      </c>
      <c r="I169" s="128">
        <f t="shared" si="2"/>
        <v>0</v>
      </c>
      <c r="J169" s="128"/>
    </row>
    <row r="170" spans="1:10" ht="15">
      <c r="A170" s="23" t="s">
        <v>42</v>
      </c>
      <c r="B170" s="31" t="s">
        <v>493</v>
      </c>
      <c r="C170" s="31" t="s">
        <v>101</v>
      </c>
      <c r="D170" s="31" t="s">
        <v>31</v>
      </c>
      <c r="E170" s="31" t="s">
        <v>54</v>
      </c>
      <c r="F170" s="27">
        <v>109997.3</v>
      </c>
      <c r="G170" s="117">
        <f>SUM(Ведомственная!G570)</f>
        <v>109997.3</v>
      </c>
      <c r="I170" s="128">
        <f t="shared" si="2"/>
        <v>0</v>
      </c>
      <c r="J170" s="128"/>
    </row>
    <row r="171" spans="1:10" ht="60">
      <c r="A171" s="23" t="s">
        <v>494</v>
      </c>
      <c r="B171" s="31" t="s">
        <v>495</v>
      </c>
      <c r="C171" s="31"/>
      <c r="D171" s="31"/>
      <c r="E171" s="31"/>
      <c r="F171" s="27">
        <f>F172+F173</f>
        <v>619.8</v>
      </c>
      <c r="I171" s="128">
        <f t="shared" si="2"/>
        <v>-619.8</v>
      </c>
      <c r="J171" s="128"/>
    </row>
    <row r="172" spans="1:10" ht="30">
      <c r="A172" s="23" t="s">
        <v>52</v>
      </c>
      <c r="B172" s="31" t="s">
        <v>495</v>
      </c>
      <c r="C172" s="31" t="s">
        <v>93</v>
      </c>
      <c r="D172" s="31" t="s">
        <v>31</v>
      </c>
      <c r="E172" s="31" t="s">
        <v>54</v>
      </c>
      <c r="F172" s="27">
        <v>9.3</v>
      </c>
      <c r="G172" s="117">
        <f>SUM(Ведомственная!G572)</f>
        <v>9.3</v>
      </c>
      <c r="I172" s="128">
        <f t="shared" si="2"/>
        <v>0</v>
      </c>
      <c r="J172" s="128"/>
    </row>
    <row r="173" spans="1:10" ht="15">
      <c r="A173" s="23" t="s">
        <v>42</v>
      </c>
      <c r="B173" s="31" t="s">
        <v>495</v>
      </c>
      <c r="C173" s="31" t="s">
        <v>101</v>
      </c>
      <c r="D173" s="31" t="s">
        <v>31</v>
      </c>
      <c r="E173" s="31" t="s">
        <v>54</v>
      </c>
      <c r="F173" s="27">
        <v>610.5</v>
      </c>
      <c r="G173" s="117">
        <f>SUM(Ведомственная!G573)</f>
        <v>610.5</v>
      </c>
      <c r="I173" s="128">
        <f t="shared" si="2"/>
        <v>0</v>
      </c>
      <c r="J173" s="128"/>
    </row>
    <row r="174" spans="1:10" ht="60">
      <c r="A174" s="23" t="s">
        <v>496</v>
      </c>
      <c r="B174" s="31" t="s">
        <v>497</v>
      </c>
      <c r="C174" s="31"/>
      <c r="D174" s="31"/>
      <c r="E174" s="31"/>
      <c r="F174" s="27">
        <f>F175+F176</f>
        <v>51.8</v>
      </c>
      <c r="I174" s="128">
        <f t="shared" si="2"/>
        <v>-51.8</v>
      </c>
      <c r="J174" s="128"/>
    </row>
    <row r="175" spans="1:10" ht="30">
      <c r="A175" s="23" t="s">
        <v>52</v>
      </c>
      <c r="B175" s="31" t="s">
        <v>497</v>
      </c>
      <c r="C175" s="31" t="s">
        <v>93</v>
      </c>
      <c r="D175" s="31" t="s">
        <v>31</v>
      </c>
      <c r="E175" s="31" t="s">
        <v>54</v>
      </c>
      <c r="F175" s="27">
        <v>0.8</v>
      </c>
      <c r="G175" s="117">
        <f>SUM(Ведомственная!G575)</f>
        <v>0.8</v>
      </c>
      <c r="I175" s="128">
        <f t="shared" si="2"/>
        <v>0</v>
      </c>
      <c r="J175" s="128"/>
    </row>
    <row r="176" spans="1:10" ht="15">
      <c r="A176" s="23" t="s">
        <v>42</v>
      </c>
      <c r="B176" s="31" t="s">
        <v>497</v>
      </c>
      <c r="C176" s="31" t="s">
        <v>101</v>
      </c>
      <c r="D176" s="31" t="s">
        <v>31</v>
      </c>
      <c r="E176" s="31" t="s">
        <v>54</v>
      </c>
      <c r="F176" s="27">
        <v>51</v>
      </c>
      <c r="G176" s="117">
        <f>SUM(Ведомственная!G576)</f>
        <v>51</v>
      </c>
      <c r="I176" s="128">
        <f t="shared" si="2"/>
        <v>0</v>
      </c>
      <c r="J176" s="128"/>
    </row>
    <row r="177" spans="1:10" ht="75">
      <c r="A177" s="23" t="s">
        <v>498</v>
      </c>
      <c r="B177" s="31" t="s">
        <v>499</v>
      </c>
      <c r="C177" s="31"/>
      <c r="D177" s="31"/>
      <c r="E177" s="31"/>
      <c r="F177" s="27">
        <f>F178+F179</f>
        <v>6297.900000000001</v>
      </c>
      <c r="I177" s="128">
        <f t="shared" si="2"/>
        <v>-6297.900000000001</v>
      </c>
      <c r="J177" s="128"/>
    </row>
    <row r="178" spans="1:10" ht="30">
      <c r="A178" s="23" t="s">
        <v>52</v>
      </c>
      <c r="B178" s="31" t="s">
        <v>499</v>
      </c>
      <c r="C178" s="31" t="s">
        <v>93</v>
      </c>
      <c r="D178" s="31" t="s">
        <v>31</v>
      </c>
      <c r="E178" s="31" t="s">
        <v>54</v>
      </c>
      <c r="F178" s="27">
        <v>553.1</v>
      </c>
      <c r="G178" s="117">
        <f>SUM(Ведомственная!G578)</f>
        <v>553.1</v>
      </c>
      <c r="I178" s="128">
        <f t="shared" si="2"/>
        <v>0</v>
      </c>
      <c r="J178" s="128"/>
    </row>
    <row r="179" spans="1:10" ht="15">
      <c r="A179" s="23" t="s">
        <v>42</v>
      </c>
      <c r="B179" s="31" t="s">
        <v>499</v>
      </c>
      <c r="C179" s="31" t="s">
        <v>101</v>
      </c>
      <c r="D179" s="31" t="s">
        <v>31</v>
      </c>
      <c r="E179" s="31" t="s">
        <v>54</v>
      </c>
      <c r="F179" s="27">
        <v>5744.8</v>
      </c>
      <c r="G179" s="117">
        <f>SUM(Ведомственная!G579)</f>
        <v>5744.8</v>
      </c>
      <c r="I179" s="128">
        <f t="shared" si="2"/>
        <v>0</v>
      </c>
      <c r="J179" s="128"/>
    </row>
    <row r="180" spans="1:10" ht="30">
      <c r="A180" s="23" t="s">
        <v>500</v>
      </c>
      <c r="B180" s="31" t="s">
        <v>501</v>
      </c>
      <c r="C180" s="31"/>
      <c r="D180" s="31"/>
      <c r="E180" s="31"/>
      <c r="F180" s="27">
        <f>F181+F182</f>
        <v>217630.69999999998</v>
      </c>
      <c r="I180" s="128">
        <f t="shared" si="2"/>
        <v>-217630.69999999998</v>
      </c>
      <c r="J180" s="128"/>
    </row>
    <row r="181" spans="1:10" ht="30">
      <c r="A181" s="23" t="s">
        <v>52</v>
      </c>
      <c r="B181" s="31" t="s">
        <v>501</v>
      </c>
      <c r="C181" s="31" t="s">
        <v>93</v>
      </c>
      <c r="D181" s="31" t="s">
        <v>31</v>
      </c>
      <c r="E181" s="31" t="s">
        <v>54</v>
      </c>
      <c r="F181" s="27">
        <v>3221.8</v>
      </c>
      <c r="G181" s="117">
        <f>SUM(Ведомственная!G581)</f>
        <v>3221.8</v>
      </c>
      <c r="I181" s="128">
        <f t="shared" si="2"/>
        <v>0</v>
      </c>
      <c r="J181" s="128"/>
    </row>
    <row r="182" spans="1:10" ht="15">
      <c r="A182" s="23" t="s">
        <v>42</v>
      </c>
      <c r="B182" s="31" t="s">
        <v>501</v>
      </c>
      <c r="C182" s="31" t="s">
        <v>101</v>
      </c>
      <c r="D182" s="31" t="s">
        <v>31</v>
      </c>
      <c r="E182" s="31" t="s">
        <v>54</v>
      </c>
      <c r="F182" s="27">
        <v>214408.9</v>
      </c>
      <c r="G182" s="117">
        <f>SUM(Ведомственная!G582)</f>
        <v>214408.9</v>
      </c>
      <c r="I182" s="128">
        <f t="shared" si="2"/>
        <v>0</v>
      </c>
      <c r="J182" s="128"/>
    </row>
    <row r="183" spans="1:10" ht="45">
      <c r="A183" s="23" t="s">
        <v>502</v>
      </c>
      <c r="B183" s="31" t="s">
        <v>503</v>
      </c>
      <c r="C183" s="31"/>
      <c r="D183" s="31"/>
      <c r="E183" s="31"/>
      <c r="F183" s="27">
        <f>F184+F185</f>
        <v>1985.7</v>
      </c>
      <c r="I183" s="128">
        <f t="shared" si="2"/>
        <v>-1985.7</v>
      </c>
      <c r="J183" s="128"/>
    </row>
    <row r="184" spans="1:10" ht="30">
      <c r="A184" s="23" t="s">
        <v>52</v>
      </c>
      <c r="B184" s="31" t="s">
        <v>503</v>
      </c>
      <c r="C184" s="31" t="s">
        <v>93</v>
      </c>
      <c r="D184" s="31" t="s">
        <v>31</v>
      </c>
      <c r="E184" s="31" t="s">
        <v>54</v>
      </c>
      <c r="F184" s="27">
        <v>29.2</v>
      </c>
      <c r="G184" s="117">
        <f>SUM(Ведомственная!G584)</f>
        <v>29.2</v>
      </c>
      <c r="I184" s="128">
        <f t="shared" si="2"/>
        <v>0</v>
      </c>
      <c r="J184" s="128"/>
    </row>
    <row r="185" spans="1:10" ht="15">
      <c r="A185" s="23" t="s">
        <v>42</v>
      </c>
      <c r="B185" s="31" t="s">
        <v>503</v>
      </c>
      <c r="C185" s="31" t="s">
        <v>101</v>
      </c>
      <c r="D185" s="31" t="s">
        <v>31</v>
      </c>
      <c r="E185" s="31" t="s">
        <v>54</v>
      </c>
      <c r="F185" s="27">
        <v>1956.5</v>
      </c>
      <c r="G185" s="117">
        <f>SUM(Ведомственная!G585)</f>
        <v>1956.5</v>
      </c>
      <c r="I185" s="128">
        <f t="shared" si="2"/>
        <v>0</v>
      </c>
      <c r="J185" s="128"/>
    </row>
    <row r="186" spans="1:10" ht="45">
      <c r="A186" s="23" t="s">
        <v>504</v>
      </c>
      <c r="B186" s="31" t="s">
        <v>505</v>
      </c>
      <c r="C186" s="31"/>
      <c r="D186" s="31"/>
      <c r="E186" s="31"/>
      <c r="F186" s="27">
        <f>F187+F188</f>
        <v>13325.699999999999</v>
      </c>
      <c r="I186" s="128">
        <f t="shared" si="2"/>
        <v>-13325.699999999999</v>
      </c>
      <c r="J186" s="128"/>
    </row>
    <row r="187" spans="1:10" ht="30">
      <c r="A187" s="23" t="s">
        <v>52</v>
      </c>
      <c r="B187" s="31" t="s">
        <v>505</v>
      </c>
      <c r="C187" s="31" t="s">
        <v>93</v>
      </c>
      <c r="D187" s="31" t="s">
        <v>31</v>
      </c>
      <c r="E187" s="31" t="s">
        <v>54</v>
      </c>
      <c r="F187" s="27">
        <v>196.9</v>
      </c>
      <c r="G187" s="117">
        <f>SUM(Ведомственная!G587)</f>
        <v>196.9</v>
      </c>
      <c r="I187" s="128">
        <f t="shared" si="2"/>
        <v>0</v>
      </c>
      <c r="J187" s="128"/>
    </row>
    <row r="188" spans="1:10" ht="15">
      <c r="A188" s="23" t="s">
        <v>42</v>
      </c>
      <c r="B188" s="31" t="s">
        <v>505</v>
      </c>
      <c r="C188" s="31" t="s">
        <v>101</v>
      </c>
      <c r="D188" s="31" t="s">
        <v>31</v>
      </c>
      <c r="E188" s="31" t="s">
        <v>54</v>
      </c>
      <c r="F188" s="27">
        <v>13128.8</v>
      </c>
      <c r="G188" s="117">
        <f>SUM(Ведомственная!G588)</f>
        <v>13128.8</v>
      </c>
      <c r="I188" s="128">
        <f t="shared" si="2"/>
        <v>0</v>
      </c>
      <c r="J188" s="128"/>
    </row>
    <row r="189" spans="1:10" ht="45">
      <c r="A189" s="23" t="s">
        <v>506</v>
      </c>
      <c r="B189" s="31" t="s">
        <v>507</v>
      </c>
      <c r="C189" s="31"/>
      <c r="D189" s="31"/>
      <c r="E189" s="31"/>
      <c r="F189" s="27">
        <f>F190+F191</f>
        <v>113334.7</v>
      </c>
      <c r="I189" s="128">
        <f t="shared" si="2"/>
        <v>-113334.7</v>
      </c>
      <c r="J189" s="128"/>
    </row>
    <row r="190" spans="1:10" ht="30">
      <c r="A190" s="23" t="s">
        <v>52</v>
      </c>
      <c r="B190" s="31" t="s">
        <v>507</v>
      </c>
      <c r="C190" s="31" t="s">
        <v>93</v>
      </c>
      <c r="D190" s="31" t="s">
        <v>31</v>
      </c>
      <c r="E190" s="31" t="s">
        <v>54</v>
      </c>
      <c r="F190" s="27">
        <v>1674.9</v>
      </c>
      <c r="G190" s="117">
        <f>SUM(Ведомственная!G590)</f>
        <v>1674.9</v>
      </c>
      <c r="I190" s="128">
        <f t="shared" si="2"/>
        <v>0</v>
      </c>
      <c r="J190" s="128"/>
    </row>
    <row r="191" spans="1:10" ht="15">
      <c r="A191" s="23" t="s">
        <v>42</v>
      </c>
      <c r="B191" s="31" t="s">
        <v>507</v>
      </c>
      <c r="C191" s="31" t="s">
        <v>101</v>
      </c>
      <c r="D191" s="31" t="s">
        <v>31</v>
      </c>
      <c r="E191" s="31" t="s">
        <v>54</v>
      </c>
      <c r="F191" s="27">
        <v>111659.8</v>
      </c>
      <c r="G191" s="117">
        <f>SUM(Ведомственная!G591)</f>
        <v>111659.8</v>
      </c>
      <c r="I191" s="128">
        <f t="shared" si="2"/>
        <v>0</v>
      </c>
      <c r="J191" s="128"/>
    </row>
    <row r="192" spans="1:10" ht="105">
      <c r="A192" s="23" t="s">
        <v>508</v>
      </c>
      <c r="B192" s="31" t="s">
        <v>509</v>
      </c>
      <c r="C192" s="31"/>
      <c r="D192" s="31"/>
      <c r="E192" s="31"/>
      <c r="F192" s="27">
        <f>F193+F194</f>
        <v>34.3</v>
      </c>
      <c r="I192" s="128">
        <f t="shared" si="2"/>
        <v>-34.3</v>
      </c>
      <c r="J192" s="128"/>
    </row>
    <row r="193" spans="1:10" ht="30">
      <c r="A193" s="23" t="s">
        <v>52</v>
      </c>
      <c r="B193" s="31" t="s">
        <v>509</v>
      </c>
      <c r="C193" s="31" t="s">
        <v>93</v>
      </c>
      <c r="D193" s="31" t="s">
        <v>31</v>
      </c>
      <c r="E193" s="31" t="s">
        <v>54</v>
      </c>
      <c r="F193" s="27">
        <v>0.5</v>
      </c>
      <c r="G193" s="117">
        <f>SUM(Ведомственная!G593)</f>
        <v>0.5</v>
      </c>
      <c r="I193" s="128">
        <f t="shared" si="2"/>
        <v>0</v>
      </c>
      <c r="J193" s="128"/>
    </row>
    <row r="194" spans="1:10" ht="15">
      <c r="A194" s="23" t="s">
        <v>42</v>
      </c>
      <c r="B194" s="31" t="s">
        <v>509</v>
      </c>
      <c r="C194" s="31" t="s">
        <v>101</v>
      </c>
      <c r="D194" s="31" t="s">
        <v>31</v>
      </c>
      <c r="E194" s="31" t="s">
        <v>54</v>
      </c>
      <c r="F194" s="27">
        <v>33.8</v>
      </c>
      <c r="G194" s="117">
        <f>SUM(Ведомственная!G594)</f>
        <v>33.8</v>
      </c>
      <c r="I194" s="128">
        <f t="shared" si="2"/>
        <v>0</v>
      </c>
      <c r="J194" s="128"/>
    </row>
    <row r="195" spans="1:10" ht="45">
      <c r="A195" s="23" t="s">
        <v>510</v>
      </c>
      <c r="B195" s="31" t="s">
        <v>511</v>
      </c>
      <c r="C195" s="31"/>
      <c r="D195" s="31"/>
      <c r="E195" s="31"/>
      <c r="F195" s="27">
        <f>F196+F197+F198</f>
        <v>8561.5</v>
      </c>
      <c r="I195" s="128">
        <f aca="true" t="shared" si="3" ref="I195:I293">G195-F195</f>
        <v>-8561.5</v>
      </c>
      <c r="J195" s="128"/>
    </row>
    <row r="196" spans="1:10" ht="30">
      <c r="A196" s="23" t="s">
        <v>52</v>
      </c>
      <c r="B196" s="31" t="s">
        <v>511</v>
      </c>
      <c r="C196" s="31" t="s">
        <v>93</v>
      </c>
      <c r="D196" s="31" t="s">
        <v>31</v>
      </c>
      <c r="E196" s="31" t="s">
        <v>54</v>
      </c>
      <c r="F196" s="27">
        <v>39.2</v>
      </c>
      <c r="G196" s="117">
        <f>SUM(Ведомственная!G596)</f>
        <v>39.2</v>
      </c>
      <c r="I196" s="128">
        <f t="shared" si="3"/>
        <v>0</v>
      </c>
      <c r="J196" s="128"/>
    </row>
    <row r="197" spans="1:10" ht="15">
      <c r="A197" s="23" t="s">
        <v>42</v>
      </c>
      <c r="B197" s="31" t="s">
        <v>511</v>
      </c>
      <c r="C197" s="31" t="s">
        <v>101</v>
      </c>
      <c r="D197" s="31" t="s">
        <v>31</v>
      </c>
      <c r="E197" s="31" t="s">
        <v>54</v>
      </c>
      <c r="F197" s="27">
        <v>8065.3</v>
      </c>
      <c r="G197" s="117">
        <f>SUM(Ведомственная!G597+Ведомственная!G1046)+Ведомственная!G1199</f>
        <v>8065.299999999999</v>
      </c>
      <c r="I197" s="128">
        <f t="shared" si="3"/>
        <v>0</v>
      </c>
      <c r="J197" s="128"/>
    </row>
    <row r="198" spans="1:10" ht="30">
      <c r="A198" s="23" t="s">
        <v>124</v>
      </c>
      <c r="B198" s="31" t="s">
        <v>511</v>
      </c>
      <c r="C198" s="31" t="s">
        <v>125</v>
      </c>
      <c r="D198" s="31" t="s">
        <v>31</v>
      </c>
      <c r="E198" s="31" t="s">
        <v>54</v>
      </c>
      <c r="F198" s="27">
        <v>457</v>
      </c>
      <c r="G198" s="117">
        <f>Ведомственная!G1047</f>
        <v>457</v>
      </c>
      <c r="I198" s="128">
        <f t="shared" si="3"/>
        <v>0</v>
      </c>
      <c r="J198" s="128"/>
    </row>
    <row r="199" spans="1:10" ht="60">
      <c r="A199" s="23" t="s">
        <v>512</v>
      </c>
      <c r="B199" s="31" t="s">
        <v>513</v>
      </c>
      <c r="C199" s="31"/>
      <c r="D199" s="31"/>
      <c r="E199" s="31"/>
      <c r="F199" s="27">
        <f>F200+F201</f>
        <v>1983.4</v>
      </c>
      <c r="I199" s="128">
        <f t="shared" si="3"/>
        <v>-1983.4</v>
      </c>
      <c r="J199" s="128"/>
    </row>
    <row r="200" spans="1:10" ht="30">
      <c r="A200" s="23" t="s">
        <v>52</v>
      </c>
      <c r="B200" s="31" t="s">
        <v>513</v>
      </c>
      <c r="C200" s="31" t="s">
        <v>93</v>
      </c>
      <c r="D200" s="31" t="s">
        <v>31</v>
      </c>
      <c r="E200" s="31" t="s">
        <v>54</v>
      </c>
      <c r="F200" s="27">
        <v>34.5</v>
      </c>
      <c r="G200" s="117">
        <f>SUM(Ведомственная!G599)</f>
        <v>34.5</v>
      </c>
      <c r="I200" s="128">
        <f t="shared" si="3"/>
        <v>0</v>
      </c>
      <c r="J200" s="128"/>
    </row>
    <row r="201" spans="1:10" ht="15">
      <c r="A201" s="23" t="s">
        <v>42</v>
      </c>
      <c r="B201" s="31" t="s">
        <v>513</v>
      </c>
      <c r="C201" s="31" t="s">
        <v>101</v>
      </c>
      <c r="D201" s="31" t="s">
        <v>31</v>
      </c>
      <c r="E201" s="31" t="s">
        <v>54</v>
      </c>
      <c r="F201" s="27">
        <v>1948.9</v>
      </c>
      <c r="G201" s="117">
        <f>SUM(Ведомственная!G600)</f>
        <v>1948.9</v>
      </c>
      <c r="I201" s="128">
        <f t="shared" si="3"/>
        <v>0</v>
      </c>
      <c r="J201" s="128"/>
    </row>
    <row r="202" spans="1:10" ht="30">
      <c r="A202" s="23" t="s">
        <v>514</v>
      </c>
      <c r="B202" s="31" t="s">
        <v>515</v>
      </c>
      <c r="C202" s="31"/>
      <c r="D202" s="31"/>
      <c r="E202" s="31"/>
      <c r="F202" s="27">
        <f>F203+F204</f>
        <v>69.3</v>
      </c>
      <c r="I202" s="128">
        <f t="shared" si="3"/>
        <v>-69.3</v>
      </c>
      <c r="J202" s="128"/>
    </row>
    <row r="203" spans="1:10" ht="30">
      <c r="A203" s="23" t="s">
        <v>52</v>
      </c>
      <c r="B203" s="31" t="s">
        <v>515</v>
      </c>
      <c r="C203" s="31" t="s">
        <v>93</v>
      </c>
      <c r="D203" s="31" t="s">
        <v>31</v>
      </c>
      <c r="E203" s="31" t="s">
        <v>54</v>
      </c>
      <c r="F203" s="27">
        <v>1</v>
      </c>
      <c r="G203" s="117">
        <f>SUM(Ведомственная!G602)</f>
        <v>1</v>
      </c>
      <c r="I203" s="128">
        <f t="shared" si="3"/>
        <v>0</v>
      </c>
      <c r="J203" s="128"/>
    </row>
    <row r="204" spans="1:10" ht="15">
      <c r="A204" s="23" t="s">
        <v>42</v>
      </c>
      <c r="B204" s="31" t="s">
        <v>515</v>
      </c>
      <c r="C204" s="31" t="s">
        <v>101</v>
      </c>
      <c r="D204" s="31" t="s">
        <v>31</v>
      </c>
      <c r="E204" s="31" t="s">
        <v>54</v>
      </c>
      <c r="F204" s="27">
        <v>68.3</v>
      </c>
      <c r="G204" s="117">
        <f>SUM(Ведомственная!G603)</f>
        <v>68.3</v>
      </c>
      <c r="I204" s="128">
        <f t="shared" si="3"/>
        <v>0</v>
      </c>
      <c r="J204" s="128"/>
    </row>
    <row r="205" spans="1:10" ht="60">
      <c r="A205" s="23" t="s">
        <v>516</v>
      </c>
      <c r="B205" s="31" t="s">
        <v>517</v>
      </c>
      <c r="C205" s="31"/>
      <c r="D205" s="31"/>
      <c r="E205" s="31"/>
      <c r="F205" s="27">
        <f>F206+F207</f>
        <v>743.6999999999999</v>
      </c>
      <c r="I205" s="128">
        <f t="shared" si="3"/>
        <v>-743.6999999999999</v>
      </c>
      <c r="J205" s="128"/>
    </row>
    <row r="206" spans="1:10" ht="30">
      <c r="A206" s="23" t="s">
        <v>52</v>
      </c>
      <c r="B206" s="31" t="s">
        <v>517</v>
      </c>
      <c r="C206" s="31" t="s">
        <v>93</v>
      </c>
      <c r="D206" s="31" t="s">
        <v>31</v>
      </c>
      <c r="E206" s="31" t="s">
        <v>54</v>
      </c>
      <c r="F206" s="27">
        <v>8.9</v>
      </c>
      <c r="G206" s="117">
        <f>SUM(Ведомственная!G605)</f>
        <v>8.9</v>
      </c>
      <c r="I206" s="128">
        <f t="shared" si="3"/>
        <v>0</v>
      </c>
      <c r="J206" s="128"/>
    </row>
    <row r="207" spans="1:10" ht="15">
      <c r="A207" s="23" t="s">
        <v>42</v>
      </c>
      <c r="B207" s="31" t="s">
        <v>517</v>
      </c>
      <c r="C207" s="31" t="s">
        <v>101</v>
      </c>
      <c r="D207" s="31" t="s">
        <v>31</v>
      </c>
      <c r="E207" s="31" t="s">
        <v>54</v>
      </c>
      <c r="F207" s="27">
        <v>734.8</v>
      </c>
      <c r="G207" s="117">
        <f>SUM(Ведомственная!G606)</f>
        <v>734.8</v>
      </c>
      <c r="I207" s="128">
        <f t="shared" si="3"/>
        <v>0</v>
      </c>
      <c r="J207" s="128"/>
    </row>
    <row r="208" spans="1:10" ht="45">
      <c r="A208" s="23" t="s">
        <v>612</v>
      </c>
      <c r="B208" s="31" t="s">
        <v>613</v>
      </c>
      <c r="C208" s="31"/>
      <c r="D208" s="31"/>
      <c r="E208" s="31"/>
      <c r="F208" s="27">
        <f>SUM(F209:F210)</f>
        <v>12622.6</v>
      </c>
      <c r="I208" s="128">
        <f t="shared" si="3"/>
        <v>-12622.6</v>
      </c>
      <c r="J208" s="128"/>
    </row>
    <row r="209" spans="1:10" ht="30" hidden="1">
      <c r="A209" s="23" t="s">
        <v>52</v>
      </c>
      <c r="B209" s="31" t="s">
        <v>613</v>
      </c>
      <c r="C209" s="31" t="s">
        <v>93</v>
      </c>
      <c r="D209" s="31" t="s">
        <v>31</v>
      </c>
      <c r="E209" s="31" t="s">
        <v>54</v>
      </c>
      <c r="F209" s="27"/>
      <c r="G209" s="117">
        <f>SUM(Ведомственная!G608)</f>
        <v>0</v>
      </c>
      <c r="I209" s="128">
        <f t="shared" si="3"/>
        <v>0</v>
      </c>
      <c r="J209" s="128"/>
    </row>
    <row r="210" spans="1:10" ht="15">
      <c r="A210" s="23" t="s">
        <v>42</v>
      </c>
      <c r="B210" s="31" t="s">
        <v>613</v>
      </c>
      <c r="C210" s="31" t="s">
        <v>101</v>
      </c>
      <c r="D210" s="31" t="s">
        <v>31</v>
      </c>
      <c r="E210" s="31" t="s">
        <v>54</v>
      </c>
      <c r="F210" s="27">
        <v>12622.6</v>
      </c>
      <c r="G210" s="117">
        <f>SUM(Ведомственная!G609)</f>
        <v>12622.6</v>
      </c>
      <c r="I210" s="128">
        <f t="shared" si="3"/>
        <v>0</v>
      </c>
      <c r="J210" s="128"/>
    </row>
    <row r="211" spans="1:10" ht="45">
      <c r="A211" s="23" t="s">
        <v>477</v>
      </c>
      <c r="B211" s="31" t="s">
        <v>478</v>
      </c>
      <c r="C211" s="15"/>
      <c r="D211" s="31"/>
      <c r="E211" s="31"/>
      <c r="F211" s="27">
        <f>F217+F212</f>
        <v>93072.29999999999</v>
      </c>
      <c r="I211" s="128">
        <f t="shared" si="3"/>
        <v>-93072.29999999999</v>
      </c>
      <c r="J211" s="128"/>
    </row>
    <row r="212" spans="1:10" ht="60">
      <c r="A212" s="23" t="s">
        <v>534</v>
      </c>
      <c r="B212" s="15" t="s">
        <v>535</v>
      </c>
      <c r="C212" s="15"/>
      <c r="D212" s="31"/>
      <c r="E212" s="31"/>
      <c r="F212" s="27">
        <f>F213</f>
        <v>18409.1</v>
      </c>
      <c r="I212" s="128">
        <f t="shared" si="3"/>
        <v>-18409.1</v>
      </c>
      <c r="J212" s="128"/>
    </row>
    <row r="213" spans="1:10" ht="30">
      <c r="A213" s="23" t="s">
        <v>536</v>
      </c>
      <c r="B213" s="15" t="s">
        <v>537</v>
      </c>
      <c r="C213" s="15"/>
      <c r="D213" s="31"/>
      <c r="E213" s="31"/>
      <c r="F213" s="27">
        <f>F214+F215+F216</f>
        <v>18409.1</v>
      </c>
      <c r="I213" s="128">
        <f t="shared" si="3"/>
        <v>-18409.1</v>
      </c>
      <c r="J213" s="128"/>
    </row>
    <row r="214" spans="1:10" ht="60">
      <c r="A214" s="23" t="s">
        <v>51</v>
      </c>
      <c r="B214" s="15" t="s">
        <v>537</v>
      </c>
      <c r="C214" s="15">
        <v>100</v>
      </c>
      <c r="D214" s="31" t="s">
        <v>31</v>
      </c>
      <c r="E214" s="31" t="s">
        <v>78</v>
      </c>
      <c r="F214" s="27">
        <v>18409.1</v>
      </c>
      <c r="G214" s="117">
        <f>SUM(Ведомственная!G696)</f>
        <v>18409.1</v>
      </c>
      <c r="I214" s="128">
        <f t="shared" si="3"/>
        <v>0</v>
      </c>
      <c r="J214" s="128"/>
    </row>
    <row r="215" spans="1:10" ht="30" hidden="1">
      <c r="A215" s="23" t="s">
        <v>52</v>
      </c>
      <c r="B215" s="15" t="s">
        <v>537</v>
      </c>
      <c r="C215" s="15">
        <v>200</v>
      </c>
      <c r="D215" s="31" t="s">
        <v>31</v>
      </c>
      <c r="E215" s="31" t="s">
        <v>78</v>
      </c>
      <c r="F215" s="27"/>
      <c r="G215" s="117">
        <f>SUM(Ведомственная!G697)</f>
        <v>0</v>
      </c>
      <c r="I215" s="128">
        <f t="shared" si="3"/>
        <v>0</v>
      </c>
      <c r="J215" s="128"/>
    </row>
    <row r="216" spans="1:10" ht="15" hidden="1">
      <c r="A216" s="23" t="s">
        <v>22</v>
      </c>
      <c r="B216" s="15" t="s">
        <v>537</v>
      </c>
      <c r="C216" s="15">
        <v>800</v>
      </c>
      <c r="D216" s="31" t="s">
        <v>31</v>
      </c>
      <c r="E216" s="31" t="s">
        <v>78</v>
      </c>
      <c r="F216" s="27"/>
      <c r="G216" s="117">
        <f>SUM(Ведомственная!G698)</f>
        <v>0</v>
      </c>
      <c r="I216" s="128">
        <f t="shared" si="3"/>
        <v>0</v>
      </c>
      <c r="J216" s="128"/>
    </row>
    <row r="217" spans="1:10" ht="90">
      <c r="A217" s="23" t="s">
        <v>286</v>
      </c>
      <c r="B217" s="31" t="s">
        <v>479</v>
      </c>
      <c r="C217" s="15"/>
      <c r="D217" s="31"/>
      <c r="E217" s="31"/>
      <c r="F217" s="27">
        <f>F218</f>
        <v>74663.2</v>
      </c>
      <c r="I217" s="128">
        <f t="shared" si="3"/>
        <v>-74663.2</v>
      </c>
      <c r="J217" s="128"/>
    </row>
    <row r="218" spans="1:10" ht="30">
      <c r="A218" s="23" t="s">
        <v>480</v>
      </c>
      <c r="B218" s="31" t="s">
        <v>481</v>
      </c>
      <c r="C218" s="15"/>
      <c r="D218" s="31"/>
      <c r="E218" s="31"/>
      <c r="F218" s="27">
        <f>F219+F220+F222+F221</f>
        <v>74663.2</v>
      </c>
      <c r="I218" s="128">
        <f t="shared" si="3"/>
        <v>-74663.2</v>
      </c>
      <c r="J218" s="128"/>
    </row>
    <row r="219" spans="1:10" ht="60">
      <c r="A219" s="23" t="s">
        <v>51</v>
      </c>
      <c r="B219" s="31" t="s">
        <v>481</v>
      </c>
      <c r="C219" s="15">
        <v>100</v>
      </c>
      <c r="D219" s="31" t="s">
        <v>31</v>
      </c>
      <c r="E219" s="31" t="s">
        <v>44</v>
      </c>
      <c r="F219" s="27">
        <v>65921.9</v>
      </c>
      <c r="G219" s="117">
        <f>SUM(Ведомственная!G538)</f>
        <v>65921.9</v>
      </c>
      <c r="I219" s="128">
        <f t="shared" si="3"/>
        <v>0</v>
      </c>
      <c r="J219" s="128"/>
    </row>
    <row r="220" spans="1:10" ht="30">
      <c r="A220" s="23" t="s">
        <v>52</v>
      </c>
      <c r="B220" s="31" t="s">
        <v>481</v>
      </c>
      <c r="C220" s="15">
        <v>200</v>
      </c>
      <c r="D220" s="31" t="s">
        <v>31</v>
      </c>
      <c r="E220" s="31" t="s">
        <v>44</v>
      </c>
      <c r="F220" s="27">
        <v>8594.3</v>
      </c>
      <c r="G220" s="117">
        <f>SUM(Ведомственная!G539)</f>
        <v>8594.3</v>
      </c>
      <c r="I220" s="128">
        <f t="shared" si="3"/>
        <v>0</v>
      </c>
      <c r="J220" s="128"/>
    </row>
    <row r="221" spans="1:10" ht="15" hidden="1">
      <c r="A221" s="23" t="s">
        <v>42</v>
      </c>
      <c r="B221" s="31" t="s">
        <v>481</v>
      </c>
      <c r="C221" s="15">
        <v>300</v>
      </c>
      <c r="D221" s="31" t="s">
        <v>31</v>
      </c>
      <c r="E221" s="31" t="s">
        <v>44</v>
      </c>
      <c r="F221" s="27"/>
      <c r="G221" s="117">
        <f>SUM(Ведомственная!G540)</f>
        <v>0</v>
      </c>
      <c r="I221" s="128">
        <f t="shared" si="3"/>
        <v>0</v>
      </c>
      <c r="J221" s="128"/>
    </row>
    <row r="222" spans="1:10" ht="15">
      <c r="A222" s="23" t="s">
        <v>22</v>
      </c>
      <c r="B222" s="31" t="s">
        <v>481</v>
      </c>
      <c r="C222" s="15">
        <v>800</v>
      </c>
      <c r="D222" s="31" t="s">
        <v>31</v>
      </c>
      <c r="E222" s="31" t="s">
        <v>44</v>
      </c>
      <c r="F222" s="27">
        <v>147</v>
      </c>
      <c r="G222" s="117">
        <f>SUM(Ведомственная!G541)</f>
        <v>147</v>
      </c>
      <c r="I222" s="128">
        <f t="shared" si="3"/>
        <v>0</v>
      </c>
      <c r="J222" s="128"/>
    </row>
    <row r="223" spans="1:11" s="126" customFormat="1" ht="28.5">
      <c r="A223" s="141" t="s">
        <v>991</v>
      </c>
      <c r="B223" s="148" t="s">
        <v>791</v>
      </c>
      <c r="C223" s="148"/>
      <c r="D223" s="62"/>
      <c r="E223" s="62"/>
      <c r="F223" s="63">
        <f>SUM(F224)</f>
        <v>401.2</v>
      </c>
      <c r="G223" s="124"/>
      <c r="H223" s="124">
        <f>SUM(Ведомственная!G175)</f>
        <v>401.2</v>
      </c>
      <c r="I223" s="125"/>
      <c r="J223" s="125"/>
      <c r="K223" s="126">
        <f>Ведомственная!G175</f>
        <v>401.2</v>
      </c>
    </row>
    <row r="224" spans="1:10" ht="45">
      <c r="A224" s="39" t="s">
        <v>1018</v>
      </c>
      <c r="B224" s="41" t="s">
        <v>792</v>
      </c>
      <c r="C224" s="41"/>
      <c r="D224" s="31"/>
      <c r="E224" s="31"/>
      <c r="F224" s="27">
        <f>SUM(F225)</f>
        <v>401.2</v>
      </c>
      <c r="I224" s="128"/>
      <c r="J224" s="128"/>
    </row>
    <row r="225" spans="1:10" ht="90">
      <c r="A225" s="45" t="s">
        <v>286</v>
      </c>
      <c r="B225" s="41" t="s">
        <v>793</v>
      </c>
      <c r="C225" s="41"/>
      <c r="D225" s="31"/>
      <c r="E225" s="31"/>
      <c r="F225" s="27">
        <f>SUM(F226)</f>
        <v>401.2</v>
      </c>
      <c r="I225" s="128"/>
      <c r="J225" s="128"/>
    </row>
    <row r="226" spans="1:10" ht="75">
      <c r="A226" s="45" t="s">
        <v>794</v>
      </c>
      <c r="B226" s="41" t="s">
        <v>795</v>
      </c>
      <c r="C226" s="41"/>
      <c r="D226" s="31"/>
      <c r="E226" s="31"/>
      <c r="F226" s="27">
        <f>SUM(F227)</f>
        <v>401.2</v>
      </c>
      <c r="I226" s="128"/>
      <c r="J226" s="128"/>
    </row>
    <row r="227" spans="1:10" ht="30">
      <c r="A227" s="39" t="s">
        <v>52</v>
      </c>
      <c r="B227" s="41" t="s">
        <v>795</v>
      </c>
      <c r="C227" s="41" t="s">
        <v>93</v>
      </c>
      <c r="D227" s="31" t="s">
        <v>13</v>
      </c>
      <c r="E227" s="31" t="s">
        <v>174</v>
      </c>
      <c r="F227" s="27">
        <v>401.2</v>
      </c>
      <c r="G227" s="117">
        <f>SUM(Ведомственная!G179)</f>
        <v>401.2</v>
      </c>
      <c r="I227" s="128"/>
      <c r="J227" s="128"/>
    </row>
    <row r="228" spans="1:11" s="126" customFormat="1" ht="28.5">
      <c r="A228" s="149" t="s">
        <v>931</v>
      </c>
      <c r="B228" s="77" t="s">
        <v>690</v>
      </c>
      <c r="C228" s="77"/>
      <c r="D228" s="62"/>
      <c r="E228" s="62"/>
      <c r="F228" s="134">
        <f>F229+F236</f>
        <v>200</v>
      </c>
      <c r="G228" s="124"/>
      <c r="H228" s="135">
        <f>SUM(G229:G240)</f>
        <v>200</v>
      </c>
      <c r="I228" s="125">
        <f aca="true" t="shared" si="4" ref="I228:I235">G228-F228</f>
        <v>-200</v>
      </c>
      <c r="J228" s="125">
        <f aca="true" t="shared" si="5" ref="J228:J235">SUM(H228-F228)</f>
        <v>0</v>
      </c>
      <c r="K228" s="126">
        <f>Ведомственная!G1075+Ведомственная!G1088</f>
        <v>200</v>
      </c>
    </row>
    <row r="229" spans="1:10" ht="30">
      <c r="A229" s="82" t="s">
        <v>128</v>
      </c>
      <c r="B229" s="60" t="s">
        <v>691</v>
      </c>
      <c r="C229" s="60"/>
      <c r="D229" s="31"/>
      <c r="E229" s="31"/>
      <c r="F229" s="61">
        <f>F230+F233</f>
        <v>15.1</v>
      </c>
      <c r="H229" s="117">
        <f>SUM(Ведомственная!G1088)</f>
        <v>15.1</v>
      </c>
      <c r="I229" s="128">
        <f t="shared" si="4"/>
        <v>-15.1</v>
      </c>
      <c r="J229" s="128">
        <f t="shared" si="5"/>
        <v>0</v>
      </c>
    </row>
    <row r="230" spans="1:10" ht="60">
      <c r="A230" s="82" t="s">
        <v>534</v>
      </c>
      <c r="B230" s="60" t="s">
        <v>692</v>
      </c>
      <c r="C230" s="60"/>
      <c r="D230" s="31"/>
      <c r="E230" s="31"/>
      <c r="F230" s="61">
        <f>F231</f>
        <v>15.1</v>
      </c>
      <c r="I230" s="128">
        <f t="shared" si="4"/>
        <v>-15.1</v>
      </c>
      <c r="J230" s="128">
        <f t="shared" si="5"/>
        <v>-15.1</v>
      </c>
    </row>
    <row r="231" spans="1:10" ht="30">
      <c r="A231" s="82" t="s">
        <v>1045</v>
      </c>
      <c r="B231" s="60" t="s">
        <v>685</v>
      </c>
      <c r="C231" s="60"/>
      <c r="D231" s="31"/>
      <c r="E231" s="31"/>
      <c r="F231" s="61">
        <f>F232</f>
        <v>15.1</v>
      </c>
      <c r="I231" s="128">
        <f t="shared" si="4"/>
        <v>-15.1</v>
      </c>
      <c r="J231" s="128">
        <f t="shared" si="5"/>
        <v>-15.1</v>
      </c>
    </row>
    <row r="232" spans="1:10" ht="27.75" customHeight="1">
      <c r="A232" s="82" t="s">
        <v>52</v>
      </c>
      <c r="B232" s="60" t="s">
        <v>685</v>
      </c>
      <c r="C232" s="60" t="s">
        <v>93</v>
      </c>
      <c r="D232" s="31" t="s">
        <v>15</v>
      </c>
      <c r="E232" s="31" t="s">
        <v>34</v>
      </c>
      <c r="F232" s="61">
        <v>15.1</v>
      </c>
      <c r="G232" s="117">
        <f>SUM(Ведомственная!G1092)</f>
        <v>15.1</v>
      </c>
      <c r="I232" s="128">
        <f t="shared" si="4"/>
        <v>0</v>
      </c>
      <c r="J232" s="128">
        <f t="shared" si="5"/>
        <v>-15.1</v>
      </c>
    </row>
    <row r="233" spans="1:10" ht="15" hidden="1">
      <c r="A233" s="82" t="s">
        <v>686</v>
      </c>
      <c r="B233" s="60" t="s">
        <v>687</v>
      </c>
      <c r="C233" s="60"/>
      <c r="D233" s="31"/>
      <c r="E233" s="31"/>
      <c r="F233" s="61">
        <f>F234</f>
        <v>0</v>
      </c>
      <c r="I233" s="128">
        <f t="shared" si="4"/>
        <v>0</v>
      </c>
      <c r="J233" s="128">
        <f t="shared" si="5"/>
        <v>0</v>
      </c>
    </row>
    <row r="234" spans="1:10" ht="15" hidden="1">
      <c r="A234" s="82" t="s">
        <v>688</v>
      </c>
      <c r="B234" s="60" t="s">
        <v>689</v>
      </c>
      <c r="C234" s="60"/>
      <c r="D234" s="31"/>
      <c r="E234" s="31"/>
      <c r="F234" s="61">
        <f>F235</f>
        <v>0</v>
      </c>
      <c r="I234" s="128">
        <f t="shared" si="4"/>
        <v>0</v>
      </c>
      <c r="J234" s="128">
        <f t="shared" si="5"/>
        <v>0</v>
      </c>
    </row>
    <row r="235" spans="1:10" ht="45" hidden="1">
      <c r="A235" s="82" t="s">
        <v>51</v>
      </c>
      <c r="B235" s="60" t="s">
        <v>689</v>
      </c>
      <c r="C235" s="60" t="s">
        <v>91</v>
      </c>
      <c r="D235" s="31" t="s">
        <v>15</v>
      </c>
      <c r="E235" s="31" t="s">
        <v>34</v>
      </c>
      <c r="F235" s="61"/>
      <c r="G235" s="117">
        <f>SUM(Ведомственная!G1095)</f>
        <v>0</v>
      </c>
      <c r="I235" s="128">
        <f t="shared" si="4"/>
        <v>0</v>
      </c>
      <c r="J235" s="128">
        <f t="shared" si="5"/>
        <v>0</v>
      </c>
    </row>
    <row r="236" spans="1:10" ht="30">
      <c r="A236" s="99" t="s">
        <v>159</v>
      </c>
      <c r="B236" s="60" t="s">
        <v>932</v>
      </c>
      <c r="C236" s="60"/>
      <c r="D236" s="31"/>
      <c r="E236" s="31"/>
      <c r="F236" s="61">
        <f>F237</f>
        <v>184.9</v>
      </c>
      <c r="I236" s="128"/>
      <c r="J236" s="128"/>
    </row>
    <row r="237" spans="1:10" ht="60">
      <c r="A237" s="99" t="s">
        <v>534</v>
      </c>
      <c r="B237" s="60" t="s">
        <v>933</v>
      </c>
      <c r="C237" s="60"/>
      <c r="D237" s="31"/>
      <c r="E237" s="31"/>
      <c r="F237" s="61">
        <f>F238</f>
        <v>184.9</v>
      </c>
      <c r="I237" s="128"/>
      <c r="J237" s="128"/>
    </row>
    <row r="238" spans="1:10" ht="15">
      <c r="A238" s="100" t="s">
        <v>934</v>
      </c>
      <c r="B238" s="60" t="s">
        <v>935</v>
      </c>
      <c r="C238" s="60"/>
      <c r="D238" s="31"/>
      <c r="E238" s="31"/>
      <c r="F238" s="61">
        <f>F239</f>
        <v>184.9</v>
      </c>
      <c r="I238" s="128"/>
      <c r="J238" s="128"/>
    </row>
    <row r="239" spans="1:10" ht="60">
      <c r="A239" s="150" t="s">
        <v>936</v>
      </c>
      <c r="B239" s="60" t="s">
        <v>937</v>
      </c>
      <c r="C239" s="60"/>
      <c r="D239" s="31"/>
      <c r="E239" s="31"/>
      <c r="F239" s="61">
        <f>F240</f>
        <v>184.9</v>
      </c>
      <c r="I239" s="128"/>
      <c r="J239" s="128"/>
    </row>
    <row r="240" spans="1:10" ht="30">
      <c r="A240" s="82" t="s">
        <v>124</v>
      </c>
      <c r="B240" s="60" t="s">
        <v>937</v>
      </c>
      <c r="C240" s="60" t="s">
        <v>125</v>
      </c>
      <c r="D240" s="31" t="s">
        <v>116</v>
      </c>
      <c r="E240" s="31" t="s">
        <v>54</v>
      </c>
      <c r="F240" s="61">
        <v>184.9</v>
      </c>
      <c r="G240" s="117">
        <f>Ведомственная!G1080</f>
        <v>184.9</v>
      </c>
      <c r="I240" s="128"/>
      <c r="J240" s="128"/>
    </row>
    <row r="241" spans="1:11" s="126" customFormat="1" ht="57">
      <c r="A241" s="130" t="s">
        <v>993</v>
      </c>
      <c r="B241" s="151" t="s">
        <v>867</v>
      </c>
      <c r="C241" s="28"/>
      <c r="D241" s="62"/>
      <c r="E241" s="62"/>
      <c r="F241" s="134">
        <f>SUM(F242)</f>
        <v>565</v>
      </c>
      <c r="G241" s="124"/>
      <c r="H241" s="124"/>
      <c r="I241" s="125"/>
      <c r="J241" s="125"/>
      <c r="K241" s="126">
        <f>Ведомственная!G215</f>
        <v>565</v>
      </c>
    </row>
    <row r="242" spans="1:10" ht="60">
      <c r="A242" s="37" t="s">
        <v>994</v>
      </c>
      <c r="B242" s="48" t="s">
        <v>868</v>
      </c>
      <c r="C242" s="15"/>
      <c r="D242" s="31"/>
      <c r="E242" s="31"/>
      <c r="F242" s="61">
        <f>SUM(F243)</f>
        <v>565</v>
      </c>
      <c r="I242" s="128"/>
      <c r="J242" s="128"/>
    </row>
    <row r="243" spans="1:10" ht="60">
      <c r="A243" s="37" t="s">
        <v>534</v>
      </c>
      <c r="B243" s="48" t="s">
        <v>869</v>
      </c>
      <c r="C243" s="15"/>
      <c r="D243" s="31"/>
      <c r="E243" s="31"/>
      <c r="F243" s="61">
        <f>SUM(F244+F246)</f>
        <v>565</v>
      </c>
      <c r="I243" s="128"/>
      <c r="J243" s="128"/>
    </row>
    <row r="244" spans="1:10" ht="30">
      <c r="A244" s="37" t="s">
        <v>865</v>
      </c>
      <c r="B244" s="48" t="s">
        <v>870</v>
      </c>
      <c r="C244" s="15"/>
      <c r="D244" s="31"/>
      <c r="E244" s="31"/>
      <c r="F244" s="61">
        <f>SUM(F245)</f>
        <v>265</v>
      </c>
      <c r="I244" s="128"/>
      <c r="J244" s="128"/>
    </row>
    <row r="245" spans="1:10" ht="30">
      <c r="A245" s="37" t="s">
        <v>52</v>
      </c>
      <c r="B245" s="48" t="s">
        <v>870</v>
      </c>
      <c r="C245" s="15">
        <v>200</v>
      </c>
      <c r="D245" s="31" t="s">
        <v>13</v>
      </c>
      <c r="E245" s="31" t="s">
        <v>24</v>
      </c>
      <c r="F245" s="61">
        <v>265</v>
      </c>
      <c r="G245" s="117">
        <f>SUM(Ведомственная!G219)</f>
        <v>265</v>
      </c>
      <c r="I245" s="128"/>
      <c r="J245" s="128"/>
    </row>
    <row r="246" spans="1:10" ht="30">
      <c r="A246" s="37" t="s">
        <v>866</v>
      </c>
      <c r="B246" s="48" t="s">
        <v>871</v>
      </c>
      <c r="C246" s="15"/>
      <c r="D246" s="31"/>
      <c r="E246" s="31"/>
      <c r="F246" s="61">
        <f>SUM(F247)</f>
        <v>300</v>
      </c>
      <c r="I246" s="128"/>
      <c r="J246" s="128"/>
    </row>
    <row r="247" spans="1:10" ht="30">
      <c r="A247" s="37" t="s">
        <v>52</v>
      </c>
      <c r="B247" s="48" t="s">
        <v>871</v>
      </c>
      <c r="C247" s="15">
        <v>200</v>
      </c>
      <c r="D247" s="31" t="s">
        <v>13</v>
      </c>
      <c r="E247" s="31" t="s">
        <v>24</v>
      </c>
      <c r="F247" s="61">
        <v>300</v>
      </c>
      <c r="G247" s="117">
        <f>SUM(Ведомственная!G221)</f>
        <v>300</v>
      </c>
      <c r="I247" s="128"/>
      <c r="J247" s="128"/>
    </row>
    <row r="248" spans="1:11" s="126" customFormat="1" ht="57">
      <c r="A248" s="18" t="s">
        <v>990</v>
      </c>
      <c r="B248" s="62" t="s">
        <v>474</v>
      </c>
      <c r="C248" s="62"/>
      <c r="D248" s="62"/>
      <c r="E248" s="62"/>
      <c r="F248" s="63">
        <f>SUM(F249)</f>
        <v>8444.199999999999</v>
      </c>
      <c r="G248" s="124"/>
      <c r="H248" s="152">
        <f>SUM(G251:G253)</f>
        <v>8444.199999999999</v>
      </c>
      <c r="I248" s="125">
        <f t="shared" si="3"/>
        <v>-8444.199999999999</v>
      </c>
      <c r="J248" s="125">
        <f aca="true" t="shared" si="6" ref="J248:J306">SUM(H248-F248)</f>
        <v>0</v>
      </c>
      <c r="K248" s="126">
        <f>Ведомственная!G141</f>
        <v>8444.199999999999</v>
      </c>
    </row>
    <row r="249" spans="1:10" ht="90">
      <c r="A249" s="32" t="s">
        <v>224</v>
      </c>
      <c r="B249" s="31" t="s">
        <v>475</v>
      </c>
      <c r="C249" s="31"/>
      <c r="D249" s="31"/>
      <c r="E249" s="31"/>
      <c r="F249" s="27">
        <f>SUM(F250)</f>
        <v>8444.199999999999</v>
      </c>
      <c r="H249" s="117">
        <f>SUM(Ведомственная!G141)</f>
        <v>8444.199999999999</v>
      </c>
      <c r="I249" s="128">
        <f t="shared" si="3"/>
        <v>-8444.199999999999</v>
      </c>
      <c r="J249" s="128">
        <f t="shared" si="6"/>
        <v>0</v>
      </c>
    </row>
    <row r="250" spans="1:10" ht="30">
      <c r="A250" s="23" t="s">
        <v>259</v>
      </c>
      <c r="B250" s="31" t="s">
        <v>476</v>
      </c>
      <c r="C250" s="31"/>
      <c r="D250" s="31"/>
      <c r="E250" s="31"/>
      <c r="F250" s="27">
        <f>SUM(F251:F253)</f>
        <v>8444.199999999999</v>
      </c>
      <c r="I250" s="128">
        <f t="shared" si="3"/>
        <v>-8444.199999999999</v>
      </c>
      <c r="J250" s="128">
        <f t="shared" si="6"/>
        <v>-8444.199999999999</v>
      </c>
    </row>
    <row r="251" spans="1:10" ht="60">
      <c r="A251" s="23" t="s">
        <v>51</v>
      </c>
      <c r="B251" s="31" t="s">
        <v>476</v>
      </c>
      <c r="C251" s="31" t="s">
        <v>91</v>
      </c>
      <c r="D251" s="31" t="s">
        <v>54</v>
      </c>
      <c r="E251" s="31" t="s">
        <v>13</v>
      </c>
      <c r="F251" s="27">
        <v>4263.9</v>
      </c>
      <c r="G251" s="117">
        <f>SUM(Ведомственная!G144)</f>
        <v>4263.9</v>
      </c>
      <c r="I251" s="128">
        <f t="shared" si="3"/>
        <v>0</v>
      </c>
      <c r="J251" s="128">
        <f t="shared" si="6"/>
        <v>-4263.9</v>
      </c>
    </row>
    <row r="252" spans="1:10" ht="30">
      <c r="A252" s="23" t="s">
        <v>52</v>
      </c>
      <c r="B252" s="31" t="s">
        <v>476</v>
      </c>
      <c r="C252" s="31" t="s">
        <v>93</v>
      </c>
      <c r="D252" s="31" t="s">
        <v>54</v>
      </c>
      <c r="E252" s="31" t="s">
        <v>13</v>
      </c>
      <c r="F252" s="27">
        <v>4103.5</v>
      </c>
      <c r="G252" s="117">
        <f>SUM(Ведомственная!G145)</f>
        <v>4103.5</v>
      </c>
      <c r="I252" s="128">
        <f t="shared" si="3"/>
        <v>0</v>
      </c>
      <c r="J252" s="128">
        <f t="shared" si="6"/>
        <v>-4103.5</v>
      </c>
    </row>
    <row r="253" spans="1:10" ht="15">
      <c r="A253" s="23" t="s">
        <v>22</v>
      </c>
      <c r="B253" s="31" t="s">
        <v>476</v>
      </c>
      <c r="C253" s="31" t="s">
        <v>98</v>
      </c>
      <c r="D253" s="31" t="s">
        <v>54</v>
      </c>
      <c r="E253" s="31" t="s">
        <v>13</v>
      </c>
      <c r="F253" s="27">
        <v>76.8</v>
      </c>
      <c r="G253" s="117">
        <f>SUM(Ведомственная!G146)</f>
        <v>76.8</v>
      </c>
      <c r="I253" s="128">
        <f t="shared" si="3"/>
        <v>0</v>
      </c>
      <c r="J253" s="128">
        <f t="shared" si="6"/>
        <v>-76.8</v>
      </c>
    </row>
    <row r="254" spans="1:11" ht="42.75">
      <c r="A254" s="141" t="s">
        <v>881</v>
      </c>
      <c r="B254" s="19" t="s">
        <v>882</v>
      </c>
      <c r="C254" s="62"/>
      <c r="D254" s="62"/>
      <c r="E254" s="62"/>
      <c r="F254" s="21">
        <f>SUM(F255)</f>
        <v>8256.8</v>
      </c>
      <c r="I254" s="128"/>
      <c r="J254" s="128"/>
      <c r="K254" s="116">
        <f>Ведомственная!G304</f>
        <v>8256.8</v>
      </c>
    </row>
    <row r="255" spans="1:10" ht="60">
      <c r="A255" s="37" t="s">
        <v>534</v>
      </c>
      <c r="B255" s="16" t="s">
        <v>883</v>
      </c>
      <c r="C255" s="31"/>
      <c r="D255" s="31"/>
      <c r="E255" s="31"/>
      <c r="F255" s="24">
        <f>SUM(F256)</f>
        <v>8256.8</v>
      </c>
      <c r="I255" s="128"/>
      <c r="J255" s="128"/>
    </row>
    <row r="256" spans="1:10" ht="30">
      <c r="A256" s="26" t="s">
        <v>884</v>
      </c>
      <c r="B256" s="16" t="s">
        <v>885</v>
      </c>
      <c r="C256" s="31"/>
      <c r="D256" s="31"/>
      <c r="E256" s="31"/>
      <c r="F256" s="24">
        <f>SUM(F257)</f>
        <v>8256.8</v>
      </c>
      <c r="I256" s="128"/>
      <c r="J256" s="128"/>
    </row>
    <row r="257" spans="1:10" ht="30">
      <c r="A257" s="26" t="s">
        <v>52</v>
      </c>
      <c r="B257" s="16" t="s">
        <v>885</v>
      </c>
      <c r="C257" s="31" t="s">
        <v>93</v>
      </c>
      <c r="D257" s="31" t="s">
        <v>174</v>
      </c>
      <c r="E257" s="31" t="s">
        <v>54</v>
      </c>
      <c r="F257" s="24">
        <v>8256.8</v>
      </c>
      <c r="G257" s="117">
        <f>SUM(Ведомственная!G307)</f>
        <v>8256.8</v>
      </c>
      <c r="I257" s="128"/>
      <c r="J257" s="128"/>
    </row>
    <row r="258" spans="1:11" s="126" customFormat="1" ht="28.5">
      <c r="A258" s="18" t="s">
        <v>853</v>
      </c>
      <c r="B258" s="28" t="s">
        <v>260</v>
      </c>
      <c r="C258" s="28"/>
      <c r="D258" s="62"/>
      <c r="E258" s="62"/>
      <c r="F258" s="63">
        <f>SUM(F259+F266)</f>
        <v>3700</v>
      </c>
      <c r="G258" s="124"/>
      <c r="H258" s="135">
        <f>SUM(G262:G273)</f>
        <v>3700</v>
      </c>
      <c r="I258" s="125">
        <f t="shared" si="3"/>
        <v>-3700</v>
      </c>
      <c r="J258" s="125">
        <f t="shared" si="6"/>
        <v>0</v>
      </c>
      <c r="K258" s="126">
        <f>Ведомственная!G222</f>
        <v>3700</v>
      </c>
    </row>
    <row r="259" spans="1:10" ht="45">
      <c r="A259" s="23" t="s">
        <v>658</v>
      </c>
      <c r="B259" s="31" t="s">
        <v>261</v>
      </c>
      <c r="C259" s="15"/>
      <c r="D259" s="31"/>
      <c r="E259" s="31"/>
      <c r="F259" s="27">
        <f>SUM(F263)+F260</f>
        <v>1500</v>
      </c>
      <c r="H259" s="117">
        <f>SUM(Ведомственная!G222)</f>
        <v>3700</v>
      </c>
      <c r="I259" s="128">
        <f t="shared" si="3"/>
        <v>-1500</v>
      </c>
      <c r="J259" s="128">
        <f t="shared" si="6"/>
        <v>2200</v>
      </c>
    </row>
    <row r="260" spans="1:10" ht="45" hidden="1">
      <c r="A260" s="23" t="s">
        <v>534</v>
      </c>
      <c r="B260" s="31" t="s">
        <v>694</v>
      </c>
      <c r="C260" s="15"/>
      <c r="D260" s="31"/>
      <c r="E260" s="31"/>
      <c r="F260" s="27">
        <f>SUM(F261)</f>
        <v>0</v>
      </c>
      <c r="I260" s="128">
        <f t="shared" si="3"/>
        <v>0</v>
      </c>
      <c r="J260" s="128">
        <f t="shared" si="6"/>
        <v>0</v>
      </c>
    </row>
    <row r="261" spans="1:10" ht="30" hidden="1">
      <c r="A261" s="23" t="s">
        <v>695</v>
      </c>
      <c r="B261" s="31" t="s">
        <v>696</v>
      </c>
      <c r="C261" s="15"/>
      <c r="D261" s="31"/>
      <c r="E261" s="31"/>
      <c r="F261" s="27">
        <f>SUM(F262)</f>
        <v>0</v>
      </c>
      <c r="I261" s="128"/>
      <c r="J261" s="128"/>
    </row>
    <row r="262" spans="1:10" ht="15" hidden="1">
      <c r="A262" s="23" t="s">
        <v>22</v>
      </c>
      <c r="B262" s="31" t="s">
        <v>696</v>
      </c>
      <c r="C262" s="15">
        <v>800</v>
      </c>
      <c r="D262" s="31" t="s">
        <v>13</v>
      </c>
      <c r="E262" s="31" t="s">
        <v>24</v>
      </c>
      <c r="F262" s="27"/>
      <c r="G262" s="117">
        <f>SUM(Ведомственная!G226)</f>
        <v>0</v>
      </c>
      <c r="I262" s="128"/>
      <c r="J262" s="128"/>
    </row>
    <row r="263" spans="1:10" ht="45">
      <c r="A263" s="49" t="s">
        <v>18</v>
      </c>
      <c r="B263" s="31" t="s">
        <v>308</v>
      </c>
      <c r="C263" s="15"/>
      <c r="D263" s="31"/>
      <c r="E263" s="31"/>
      <c r="F263" s="27">
        <f>SUM(F264)</f>
        <v>1500</v>
      </c>
      <c r="I263" s="128">
        <f t="shared" si="3"/>
        <v>-1500</v>
      </c>
      <c r="J263" s="128">
        <f t="shared" si="6"/>
        <v>-1500</v>
      </c>
    </row>
    <row r="264" spans="1:10" ht="30">
      <c r="A264" s="23" t="s">
        <v>262</v>
      </c>
      <c r="B264" s="31" t="s">
        <v>309</v>
      </c>
      <c r="C264" s="31"/>
      <c r="D264" s="31"/>
      <c r="E264" s="31"/>
      <c r="F264" s="27">
        <f>SUM(F265)</f>
        <v>1500</v>
      </c>
      <c r="I264" s="128">
        <f t="shared" si="3"/>
        <v>-1500</v>
      </c>
      <c r="J264" s="128">
        <f t="shared" si="6"/>
        <v>-1500</v>
      </c>
    </row>
    <row r="265" spans="1:10" ht="15">
      <c r="A265" s="23" t="s">
        <v>22</v>
      </c>
      <c r="B265" s="31" t="s">
        <v>309</v>
      </c>
      <c r="C265" s="31" t="s">
        <v>98</v>
      </c>
      <c r="D265" s="31" t="s">
        <v>13</v>
      </c>
      <c r="E265" s="31" t="s">
        <v>24</v>
      </c>
      <c r="F265" s="27">
        <v>1500</v>
      </c>
      <c r="G265" s="117">
        <f>SUM(Ведомственная!G229)</f>
        <v>1500</v>
      </c>
      <c r="I265" s="128">
        <f t="shared" si="3"/>
        <v>0</v>
      </c>
      <c r="J265" s="128">
        <f t="shared" si="6"/>
        <v>-1500</v>
      </c>
    </row>
    <row r="266" spans="1:10" ht="30">
      <c r="A266" s="23" t="s">
        <v>263</v>
      </c>
      <c r="B266" s="31" t="s">
        <v>264</v>
      </c>
      <c r="C266" s="15"/>
      <c r="D266" s="31"/>
      <c r="E266" s="31"/>
      <c r="F266" s="27">
        <f>SUM(F269)+F267</f>
        <v>2200</v>
      </c>
      <c r="I266" s="128">
        <f t="shared" si="3"/>
        <v>-2200</v>
      </c>
      <c r="J266" s="128">
        <f t="shared" si="6"/>
        <v>-2200</v>
      </c>
    </row>
    <row r="267" spans="1:10" ht="30">
      <c r="A267" s="25" t="s">
        <v>100</v>
      </c>
      <c r="B267" s="282" t="s">
        <v>1039</v>
      </c>
      <c r="C267" s="15"/>
      <c r="D267" s="282"/>
      <c r="E267" s="282"/>
      <c r="F267" s="27">
        <f>SUM(F268)</f>
        <v>200</v>
      </c>
      <c r="I267" s="128"/>
      <c r="J267" s="128"/>
    </row>
    <row r="268" spans="1:10" ht="30">
      <c r="A268" s="37" t="s">
        <v>52</v>
      </c>
      <c r="B268" s="282" t="s">
        <v>1039</v>
      </c>
      <c r="C268" s="15">
        <v>200</v>
      </c>
      <c r="D268" s="282" t="s">
        <v>13</v>
      </c>
      <c r="E268" s="282" t="s">
        <v>24</v>
      </c>
      <c r="F268" s="27">
        <v>200</v>
      </c>
      <c r="G268" s="117">
        <f>SUM(Ведомственная!G232)</f>
        <v>200</v>
      </c>
      <c r="I268" s="128"/>
      <c r="J268" s="128"/>
    </row>
    <row r="269" spans="1:10" ht="30">
      <c r="A269" s="49" t="s">
        <v>69</v>
      </c>
      <c r="B269" s="31" t="s">
        <v>563</v>
      </c>
      <c r="C269" s="15"/>
      <c r="D269" s="31"/>
      <c r="E269" s="31"/>
      <c r="F269" s="27">
        <f>SUM(F270)+F272</f>
        <v>2000</v>
      </c>
      <c r="I269" s="128">
        <f t="shared" si="3"/>
        <v>-2000</v>
      </c>
      <c r="J269" s="128">
        <f t="shared" si="6"/>
        <v>-2000</v>
      </c>
    </row>
    <row r="270" spans="1:10" ht="45">
      <c r="A270" s="23" t="s">
        <v>569</v>
      </c>
      <c r="B270" s="31" t="s">
        <v>307</v>
      </c>
      <c r="C270" s="31"/>
      <c r="D270" s="31"/>
      <c r="E270" s="31"/>
      <c r="F270" s="27">
        <f>SUM(F271)</f>
        <v>2000</v>
      </c>
      <c r="I270" s="128">
        <f t="shared" si="3"/>
        <v>-2000</v>
      </c>
      <c r="J270" s="128">
        <f t="shared" si="6"/>
        <v>-2000</v>
      </c>
    </row>
    <row r="271" spans="1:10" ht="30">
      <c r="A271" s="23" t="s">
        <v>257</v>
      </c>
      <c r="B271" s="31" t="s">
        <v>307</v>
      </c>
      <c r="C271" s="31" t="s">
        <v>125</v>
      </c>
      <c r="D271" s="31" t="s">
        <v>13</v>
      </c>
      <c r="E271" s="31" t="s">
        <v>24</v>
      </c>
      <c r="F271" s="27">
        <v>2000</v>
      </c>
      <c r="G271" s="117">
        <f>SUM(Ведомственная!G235)</f>
        <v>2000</v>
      </c>
      <c r="I271" s="128">
        <f t="shared" si="3"/>
        <v>0</v>
      </c>
      <c r="J271" s="128">
        <f t="shared" si="6"/>
        <v>-2000</v>
      </c>
    </row>
    <row r="272" spans="1:10" ht="45" hidden="1">
      <c r="A272" s="23" t="s">
        <v>590</v>
      </c>
      <c r="B272" s="31" t="s">
        <v>570</v>
      </c>
      <c r="C272" s="31"/>
      <c r="D272" s="31"/>
      <c r="E272" s="153"/>
      <c r="F272" s="27">
        <f>SUM(F273)</f>
        <v>0</v>
      </c>
      <c r="I272" s="128">
        <f t="shared" si="3"/>
        <v>0</v>
      </c>
      <c r="J272" s="128"/>
    </row>
    <row r="273" spans="1:10" ht="30" hidden="1">
      <c r="A273" s="23" t="s">
        <v>257</v>
      </c>
      <c r="B273" s="31" t="s">
        <v>570</v>
      </c>
      <c r="C273" s="31" t="s">
        <v>125</v>
      </c>
      <c r="D273" s="31" t="s">
        <v>13</v>
      </c>
      <c r="E273" s="31" t="s">
        <v>24</v>
      </c>
      <c r="F273" s="27"/>
      <c r="G273" s="117">
        <f>SUM(Ведомственная!G237)</f>
        <v>0</v>
      </c>
      <c r="I273" s="128">
        <f t="shared" si="3"/>
        <v>0</v>
      </c>
      <c r="J273" s="128"/>
    </row>
    <row r="274" spans="1:11" s="126" customFormat="1" ht="42.75">
      <c r="A274" s="18" t="s">
        <v>839</v>
      </c>
      <c r="B274" s="62" t="s">
        <v>236</v>
      </c>
      <c r="C274" s="28"/>
      <c r="D274" s="62"/>
      <c r="E274" s="62"/>
      <c r="F274" s="63">
        <f>SUM(F275)</f>
        <v>378</v>
      </c>
      <c r="G274" s="124"/>
      <c r="H274" s="135">
        <f>SUM(G277:G278)</f>
        <v>378</v>
      </c>
      <c r="I274" s="125">
        <f t="shared" si="3"/>
        <v>-378</v>
      </c>
      <c r="J274" s="125">
        <f t="shared" si="6"/>
        <v>0</v>
      </c>
      <c r="K274" s="126">
        <f>Ведомственная!G67</f>
        <v>378</v>
      </c>
    </row>
    <row r="275" spans="1:10" ht="90">
      <c r="A275" s="32" t="s">
        <v>224</v>
      </c>
      <c r="B275" s="15" t="s">
        <v>456</v>
      </c>
      <c r="C275" s="15"/>
      <c r="D275" s="31"/>
      <c r="E275" s="31"/>
      <c r="F275" s="27">
        <f>SUM(F276)</f>
        <v>378</v>
      </c>
      <c r="H275" s="117">
        <f>SUM(Ведомственная!G67)</f>
        <v>378</v>
      </c>
      <c r="I275" s="128">
        <f t="shared" si="3"/>
        <v>-378</v>
      </c>
      <c r="J275" s="128">
        <f t="shared" si="6"/>
        <v>0</v>
      </c>
    </row>
    <row r="276" spans="1:10" ht="30">
      <c r="A276" s="23" t="s">
        <v>233</v>
      </c>
      <c r="B276" s="15" t="s">
        <v>457</v>
      </c>
      <c r="C276" s="15"/>
      <c r="D276" s="31"/>
      <c r="E276" s="31"/>
      <c r="F276" s="27">
        <f>SUM(F277:F278)</f>
        <v>378</v>
      </c>
      <c r="I276" s="128">
        <f t="shared" si="3"/>
        <v>-378</v>
      </c>
      <c r="J276" s="128">
        <f t="shared" si="6"/>
        <v>-378</v>
      </c>
    </row>
    <row r="277" spans="1:10" ht="60">
      <c r="A277" s="23" t="s">
        <v>51</v>
      </c>
      <c r="B277" s="15" t="s">
        <v>457</v>
      </c>
      <c r="C277" s="15">
        <v>100</v>
      </c>
      <c r="D277" s="31" t="s">
        <v>34</v>
      </c>
      <c r="E277" s="31" t="s">
        <v>13</v>
      </c>
      <c r="F277" s="27">
        <v>355.5</v>
      </c>
      <c r="G277" s="117">
        <f>SUM(Ведомственная!G70)</f>
        <v>355.5</v>
      </c>
      <c r="I277" s="128">
        <f t="shared" si="3"/>
        <v>0</v>
      </c>
      <c r="J277" s="128">
        <f t="shared" si="6"/>
        <v>-355.5</v>
      </c>
    </row>
    <row r="278" spans="1:10" ht="30">
      <c r="A278" s="23" t="s">
        <v>52</v>
      </c>
      <c r="B278" s="15" t="s">
        <v>457</v>
      </c>
      <c r="C278" s="31" t="s">
        <v>93</v>
      </c>
      <c r="D278" s="31" t="s">
        <v>34</v>
      </c>
      <c r="E278" s="31" t="s">
        <v>13</v>
      </c>
      <c r="F278" s="27">
        <v>22.5</v>
      </c>
      <c r="G278" s="117">
        <f>SUM(Ведомственная!G71)</f>
        <v>22.5</v>
      </c>
      <c r="I278" s="128">
        <f t="shared" si="3"/>
        <v>0</v>
      </c>
      <c r="J278" s="128">
        <f t="shared" si="6"/>
        <v>-22.5</v>
      </c>
    </row>
    <row r="279" spans="1:11" ht="42.75">
      <c r="A279" s="18" t="s">
        <v>841</v>
      </c>
      <c r="B279" s="62" t="s">
        <v>237</v>
      </c>
      <c r="C279" s="28"/>
      <c r="D279" s="62"/>
      <c r="E279" s="62"/>
      <c r="F279" s="63">
        <f>SUM(F280:F281)</f>
        <v>450</v>
      </c>
      <c r="H279" s="117">
        <f>SUM(G280:G281)</f>
        <v>450</v>
      </c>
      <c r="I279" s="128">
        <f t="shared" si="3"/>
        <v>-450</v>
      </c>
      <c r="J279" s="128">
        <f t="shared" si="6"/>
        <v>0</v>
      </c>
      <c r="K279" s="116">
        <f>Ведомственная!G94</f>
        <v>450</v>
      </c>
    </row>
    <row r="280" spans="1:10" ht="29.25" customHeight="1">
      <c r="A280" s="23" t="s">
        <v>52</v>
      </c>
      <c r="B280" s="15" t="s">
        <v>237</v>
      </c>
      <c r="C280" s="15">
        <v>200</v>
      </c>
      <c r="D280" s="31" t="s">
        <v>34</v>
      </c>
      <c r="E280" s="31">
        <v>13</v>
      </c>
      <c r="F280" s="27">
        <v>450</v>
      </c>
      <c r="G280" s="117">
        <f>SUM(Ведомственная!G95)</f>
        <v>450</v>
      </c>
      <c r="I280" s="128">
        <f t="shared" si="3"/>
        <v>0</v>
      </c>
      <c r="J280" s="128">
        <f t="shared" si="6"/>
        <v>-450</v>
      </c>
    </row>
    <row r="281" spans="1:10" ht="15" hidden="1">
      <c r="A281" s="23" t="s">
        <v>22</v>
      </c>
      <c r="B281" s="15" t="s">
        <v>237</v>
      </c>
      <c r="C281" s="15">
        <v>800</v>
      </c>
      <c r="D281" s="31" t="s">
        <v>34</v>
      </c>
      <c r="E281" s="31">
        <v>13</v>
      </c>
      <c r="F281" s="27"/>
      <c r="G281" s="117">
        <f>SUM(Ведомственная!G96)</f>
        <v>0</v>
      </c>
      <c r="I281" s="128">
        <f t="shared" si="3"/>
        <v>0</v>
      </c>
      <c r="J281" s="128">
        <f t="shared" si="6"/>
        <v>0</v>
      </c>
    </row>
    <row r="282" spans="1:11" s="126" customFormat="1" ht="28.5">
      <c r="A282" s="110" t="s">
        <v>840</v>
      </c>
      <c r="B282" s="28" t="s">
        <v>219</v>
      </c>
      <c r="C282" s="28"/>
      <c r="D282" s="62"/>
      <c r="E282" s="62"/>
      <c r="F282" s="63">
        <f>SUM(F283)</f>
        <v>155860.39999999997</v>
      </c>
      <c r="G282" s="124"/>
      <c r="H282" s="135">
        <f>SUM(G283:G298)</f>
        <v>155860.4</v>
      </c>
      <c r="I282" s="125">
        <f t="shared" si="3"/>
        <v>-155860.39999999997</v>
      </c>
      <c r="J282" s="125">
        <f t="shared" si="6"/>
        <v>2.9103830456733704E-11</v>
      </c>
      <c r="K282" s="126">
        <f>Ведомственная!G56+Ведомственная!G72+Ведомственная!G97</f>
        <v>155860.4</v>
      </c>
    </row>
    <row r="283" spans="1:10" ht="45">
      <c r="A283" s="23" t="s">
        <v>80</v>
      </c>
      <c r="B283" s="31" t="s">
        <v>220</v>
      </c>
      <c r="C283" s="31"/>
      <c r="D283" s="31"/>
      <c r="E283" s="31"/>
      <c r="F283" s="27">
        <f>SUM(F284)+F286+F290+F293+F295</f>
        <v>155860.39999999997</v>
      </c>
      <c r="H283" s="117">
        <f>SUM(Ведомственная!G56+Ведомственная!G73+Ведомственная!G97)</f>
        <v>155860.4</v>
      </c>
      <c r="I283" s="128">
        <f t="shared" si="3"/>
        <v>-155860.39999999997</v>
      </c>
      <c r="J283" s="128">
        <f t="shared" si="6"/>
        <v>2.9103830456733704E-11</v>
      </c>
    </row>
    <row r="284" spans="1:10" ht="15">
      <c r="A284" s="23" t="s">
        <v>221</v>
      </c>
      <c r="B284" s="31" t="s">
        <v>222</v>
      </c>
      <c r="C284" s="31"/>
      <c r="D284" s="31"/>
      <c r="E284" s="31"/>
      <c r="F284" s="27">
        <f>SUM(F285)</f>
        <v>1992.8</v>
      </c>
      <c r="I284" s="128">
        <f t="shared" si="3"/>
        <v>-1992.8</v>
      </c>
      <c r="J284" s="128">
        <f t="shared" si="6"/>
        <v>-1992.8</v>
      </c>
    </row>
    <row r="285" spans="1:10" ht="60">
      <c r="A285" s="23" t="s">
        <v>51</v>
      </c>
      <c r="B285" s="31" t="s">
        <v>222</v>
      </c>
      <c r="C285" s="31" t="s">
        <v>91</v>
      </c>
      <c r="D285" s="31" t="s">
        <v>34</v>
      </c>
      <c r="E285" s="31" t="s">
        <v>44</v>
      </c>
      <c r="F285" s="27">
        <v>1992.8</v>
      </c>
      <c r="G285" s="117">
        <f>SUM(Ведомственная!G59)</f>
        <v>1992.8</v>
      </c>
      <c r="I285" s="128">
        <f t="shared" si="3"/>
        <v>0</v>
      </c>
      <c r="J285" s="128">
        <f t="shared" si="6"/>
        <v>-1992.8</v>
      </c>
    </row>
    <row r="286" spans="1:10" ht="15">
      <c r="A286" s="23" t="s">
        <v>82</v>
      </c>
      <c r="B286" s="31" t="s">
        <v>229</v>
      </c>
      <c r="C286" s="31"/>
      <c r="D286" s="31"/>
      <c r="E286" s="31"/>
      <c r="F286" s="27">
        <f>SUM(F287:F289)</f>
        <v>114951.4</v>
      </c>
      <c r="I286" s="128">
        <f t="shared" si="3"/>
        <v>-114951.4</v>
      </c>
      <c r="J286" s="128">
        <f t="shared" si="6"/>
        <v>-114951.4</v>
      </c>
    </row>
    <row r="287" spans="1:10" ht="60">
      <c r="A287" s="23" t="s">
        <v>51</v>
      </c>
      <c r="B287" s="31" t="s">
        <v>229</v>
      </c>
      <c r="C287" s="31" t="s">
        <v>91</v>
      </c>
      <c r="D287" s="31" t="s">
        <v>34</v>
      </c>
      <c r="E287" s="31" t="s">
        <v>13</v>
      </c>
      <c r="F287" s="27">
        <v>114857.9</v>
      </c>
      <c r="G287" s="117">
        <f>SUM(Ведомственная!G75)</f>
        <v>114857.9</v>
      </c>
      <c r="I287" s="128">
        <f t="shared" si="3"/>
        <v>0</v>
      </c>
      <c r="J287" s="128">
        <f t="shared" si="6"/>
        <v>-114857.9</v>
      </c>
    </row>
    <row r="288" spans="1:10" ht="30">
      <c r="A288" s="23" t="s">
        <v>52</v>
      </c>
      <c r="B288" s="31" t="s">
        <v>229</v>
      </c>
      <c r="C288" s="31" t="s">
        <v>93</v>
      </c>
      <c r="D288" s="31" t="s">
        <v>34</v>
      </c>
      <c r="E288" s="31" t="s">
        <v>13</v>
      </c>
      <c r="F288" s="27">
        <v>93.5</v>
      </c>
      <c r="G288" s="117">
        <f>SUM(Ведомственная!G76)</f>
        <v>93.5</v>
      </c>
      <c r="I288" s="128">
        <f t="shared" si="3"/>
        <v>0</v>
      </c>
      <c r="J288" s="128">
        <f t="shared" si="6"/>
        <v>-93.5</v>
      </c>
    </row>
    <row r="289" spans="1:10" ht="15" hidden="1">
      <c r="A289" s="23" t="s">
        <v>42</v>
      </c>
      <c r="B289" s="31" t="s">
        <v>229</v>
      </c>
      <c r="C289" s="31" t="s">
        <v>101</v>
      </c>
      <c r="D289" s="31" t="s">
        <v>34</v>
      </c>
      <c r="E289" s="31" t="s">
        <v>13</v>
      </c>
      <c r="F289" s="27">
        <v>0</v>
      </c>
      <c r="G289" s="117">
        <f>SUM(Ведомственная!G77)</f>
        <v>0</v>
      </c>
      <c r="I289" s="128">
        <f t="shared" si="3"/>
        <v>0</v>
      </c>
      <c r="J289" s="128">
        <f t="shared" si="6"/>
        <v>0</v>
      </c>
    </row>
    <row r="290" spans="1:10" ht="30">
      <c r="A290" s="23" t="s">
        <v>97</v>
      </c>
      <c r="B290" s="15" t="s">
        <v>238</v>
      </c>
      <c r="C290" s="15"/>
      <c r="D290" s="31"/>
      <c r="E290" s="31"/>
      <c r="F290" s="27">
        <f>SUM(F291:F292)</f>
        <v>5339.4</v>
      </c>
      <c r="I290" s="128">
        <f t="shared" si="3"/>
        <v>-5339.4</v>
      </c>
      <c r="J290" s="128">
        <f t="shared" si="6"/>
        <v>-5339.4</v>
      </c>
    </row>
    <row r="291" spans="1:10" ht="30">
      <c r="A291" s="23" t="s">
        <v>52</v>
      </c>
      <c r="B291" s="15" t="s">
        <v>238</v>
      </c>
      <c r="C291" s="15">
        <v>200</v>
      </c>
      <c r="D291" s="31" t="s">
        <v>34</v>
      </c>
      <c r="E291" s="31">
        <v>13</v>
      </c>
      <c r="F291" s="27">
        <v>5253.9</v>
      </c>
      <c r="G291" s="117">
        <f>SUM(Ведомственная!G100)</f>
        <v>5253.9</v>
      </c>
      <c r="I291" s="128">
        <f t="shared" si="3"/>
        <v>0</v>
      </c>
      <c r="J291" s="128">
        <f t="shared" si="6"/>
        <v>-5253.9</v>
      </c>
    </row>
    <row r="292" spans="1:10" ht="15">
      <c r="A292" s="23" t="s">
        <v>22</v>
      </c>
      <c r="B292" s="15" t="s">
        <v>238</v>
      </c>
      <c r="C292" s="15">
        <v>800</v>
      </c>
      <c r="D292" s="31" t="s">
        <v>34</v>
      </c>
      <c r="E292" s="31">
        <v>13</v>
      </c>
      <c r="F292" s="27">
        <v>85.5</v>
      </c>
      <c r="G292" s="117">
        <f>SUM(Ведомственная!G101)</f>
        <v>85.5</v>
      </c>
      <c r="I292" s="128">
        <f t="shared" si="3"/>
        <v>0</v>
      </c>
      <c r="J292" s="128">
        <f t="shared" si="6"/>
        <v>-85.5</v>
      </c>
    </row>
    <row r="293" spans="1:10" ht="30">
      <c r="A293" s="23" t="s">
        <v>99</v>
      </c>
      <c r="B293" s="15" t="s">
        <v>239</v>
      </c>
      <c r="C293" s="15"/>
      <c r="D293" s="31"/>
      <c r="E293" s="31"/>
      <c r="F293" s="27">
        <f>SUM(F294)</f>
        <v>11024.5</v>
      </c>
      <c r="I293" s="128">
        <f t="shared" si="3"/>
        <v>-11024.5</v>
      </c>
      <c r="J293" s="128">
        <f t="shared" si="6"/>
        <v>-11024.5</v>
      </c>
    </row>
    <row r="294" spans="1:10" ht="30">
      <c r="A294" s="23" t="s">
        <v>52</v>
      </c>
      <c r="B294" s="15" t="s">
        <v>239</v>
      </c>
      <c r="C294" s="15">
        <v>200</v>
      </c>
      <c r="D294" s="31" t="s">
        <v>34</v>
      </c>
      <c r="E294" s="31">
        <v>13</v>
      </c>
      <c r="F294" s="27">
        <v>11024.5</v>
      </c>
      <c r="G294" s="117">
        <f>SUM(Ведомственная!G103)</f>
        <v>11024.5</v>
      </c>
      <c r="I294" s="128">
        <f aca="true" t="shared" si="7" ref="I294:I367">G294-F294</f>
        <v>0</v>
      </c>
      <c r="J294" s="128">
        <f t="shared" si="6"/>
        <v>-11024.5</v>
      </c>
    </row>
    <row r="295" spans="1:10" ht="30">
      <c r="A295" s="23" t="s">
        <v>100</v>
      </c>
      <c r="B295" s="15" t="s">
        <v>240</v>
      </c>
      <c r="C295" s="15"/>
      <c r="D295" s="31"/>
      <c r="E295" s="31"/>
      <c r="F295" s="27">
        <f>SUM(F296:F298)</f>
        <v>22552.3</v>
      </c>
      <c r="I295" s="128">
        <f t="shared" si="7"/>
        <v>-22552.3</v>
      </c>
      <c r="J295" s="128">
        <f t="shared" si="6"/>
        <v>-22552.3</v>
      </c>
    </row>
    <row r="296" spans="1:10" ht="30">
      <c r="A296" s="23" t="s">
        <v>52</v>
      </c>
      <c r="B296" s="15" t="s">
        <v>240</v>
      </c>
      <c r="C296" s="15">
        <v>200</v>
      </c>
      <c r="D296" s="31" t="s">
        <v>34</v>
      </c>
      <c r="E296" s="31">
        <v>13</v>
      </c>
      <c r="F296" s="27">
        <v>16518.6</v>
      </c>
      <c r="G296" s="117">
        <f>SUM(Ведомственная!G105)</f>
        <v>16518.6</v>
      </c>
      <c r="I296" s="128">
        <f t="shared" si="7"/>
        <v>0</v>
      </c>
      <c r="J296" s="128">
        <f t="shared" si="6"/>
        <v>-16518.6</v>
      </c>
    </row>
    <row r="297" spans="1:10" ht="15" customHeight="1">
      <c r="A297" s="23" t="s">
        <v>42</v>
      </c>
      <c r="B297" s="15" t="s">
        <v>240</v>
      </c>
      <c r="C297" s="15">
        <v>300</v>
      </c>
      <c r="D297" s="31" t="s">
        <v>34</v>
      </c>
      <c r="E297" s="31">
        <v>13</v>
      </c>
      <c r="F297" s="27">
        <v>600</v>
      </c>
      <c r="G297" s="117">
        <f>SUM(Ведомственная!G106)</f>
        <v>600</v>
      </c>
      <c r="I297" s="128">
        <f t="shared" si="7"/>
        <v>0</v>
      </c>
      <c r="J297" s="128">
        <f t="shared" si="6"/>
        <v>-600</v>
      </c>
    </row>
    <row r="298" spans="1:10" ht="15">
      <c r="A298" s="23" t="s">
        <v>22</v>
      </c>
      <c r="B298" s="15" t="s">
        <v>240</v>
      </c>
      <c r="C298" s="15">
        <v>800</v>
      </c>
      <c r="D298" s="31" t="s">
        <v>34</v>
      </c>
      <c r="E298" s="31">
        <v>13</v>
      </c>
      <c r="F298" s="27">
        <v>5433.7</v>
      </c>
      <c r="G298" s="117">
        <f>SUM(Ведомственная!G107)</f>
        <v>5433.7</v>
      </c>
      <c r="I298" s="128">
        <f t="shared" si="7"/>
        <v>0</v>
      </c>
      <c r="J298" s="128">
        <f t="shared" si="6"/>
        <v>-5433.7</v>
      </c>
    </row>
    <row r="299" spans="1:11" s="126" customFormat="1" ht="28.5">
      <c r="A299" s="154" t="s">
        <v>858</v>
      </c>
      <c r="B299" s="155" t="s">
        <v>366</v>
      </c>
      <c r="C299" s="155"/>
      <c r="D299" s="155"/>
      <c r="E299" s="155"/>
      <c r="F299" s="156">
        <f>SUM(F300,F307)+F312</f>
        <v>117675.09999999999</v>
      </c>
      <c r="G299" s="124"/>
      <c r="H299" s="135">
        <f>SUM(G302:G313)</f>
        <v>117675.09999999999</v>
      </c>
      <c r="I299" s="125">
        <f t="shared" si="7"/>
        <v>-117675.09999999999</v>
      </c>
      <c r="J299" s="125">
        <f t="shared" si="6"/>
        <v>0</v>
      </c>
      <c r="K299" s="126">
        <f>Ведомственная!G313</f>
        <v>117675.09999999999</v>
      </c>
    </row>
    <row r="300" spans="1:10" ht="15">
      <c r="A300" s="157" t="s">
        <v>35</v>
      </c>
      <c r="B300" s="158" t="s">
        <v>367</v>
      </c>
      <c r="C300" s="158"/>
      <c r="D300" s="158"/>
      <c r="E300" s="158"/>
      <c r="F300" s="159">
        <f>SUM(F301+F305)+F303</f>
        <v>94115.9</v>
      </c>
      <c r="H300" s="117">
        <f>SUM(Ведомственная!G313)</f>
        <v>117675.09999999999</v>
      </c>
      <c r="I300" s="128">
        <f t="shared" si="7"/>
        <v>-94115.9</v>
      </c>
      <c r="J300" s="128">
        <f t="shared" si="6"/>
        <v>23559.199999999997</v>
      </c>
    </row>
    <row r="301" spans="1:10" ht="15">
      <c r="A301" s="157" t="s">
        <v>320</v>
      </c>
      <c r="B301" s="158" t="s">
        <v>368</v>
      </c>
      <c r="C301" s="158"/>
      <c r="D301" s="158"/>
      <c r="E301" s="158"/>
      <c r="F301" s="159">
        <f>SUM(F302)</f>
        <v>52450</v>
      </c>
      <c r="I301" s="128">
        <f t="shared" si="7"/>
        <v>-52450</v>
      </c>
      <c r="J301" s="128">
        <f t="shared" si="6"/>
        <v>-52450</v>
      </c>
    </row>
    <row r="302" spans="1:10" ht="30">
      <c r="A302" s="157" t="s">
        <v>52</v>
      </c>
      <c r="B302" s="158" t="s">
        <v>368</v>
      </c>
      <c r="C302" s="158" t="s">
        <v>93</v>
      </c>
      <c r="D302" s="158" t="s">
        <v>174</v>
      </c>
      <c r="E302" s="158" t="s">
        <v>54</v>
      </c>
      <c r="F302" s="159">
        <v>52450</v>
      </c>
      <c r="G302" s="117">
        <f>SUM(Ведомственная!G316)</f>
        <v>52450</v>
      </c>
      <c r="I302" s="128">
        <f t="shared" si="7"/>
        <v>0</v>
      </c>
      <c r="J302" s="128">
        <f t="shared" si="6"/>
        <v>-52450</v>
      </c>
    </row>
    <row r="303" spans="1:10" ht="15">
      <c r="A303" s="157" t="s">
        <v>321</v>
      </c>
      <c r="B303" s="158" t="s">
        <v>369</v>
      </c>
      <c r="C303" s="158"/>
      <c r="D303" s="158"/>
      <c r="E303" s="158"/>
      <c r="F303" s="159">
        <f>SUM(F304)</f>
        <v>1000</v>
      </c>
      <c r="I303" s="128">
        <f t="shared" si="7"/>
        <v>-1000</v>
      </c>
      <c r="J303" s="128">
        <f t="shared" si="6"/>
        <v>-1000</v>
      </c>
    </row>
    <row r="304" spans="1:10" ht="30">
      <c r="A304" s="157" t="s">
        <v>52</v>
      </c>
      <c r="B304" s="158" t="s">
        <v>369</v>
      </c>
      <c r="C304" s="158" t="s">
        <v>93</v>
      </c>
      <c r="D304" s="158" t="s">
        <v>174</v>
      </c>
      <c r="E304" s="158" t="s">
        <v>54</v>
      </c>
      <c r="F304" s="159">
        <v>1000</v>
      </c>
      <c r="G304" s="117">
        <f>SUM(Ведомственная!G318)</f>
        <v>1000</v>
      </c>
      <c r="I304" s="128">
        <f t="shared" si="7"/>
        <v>0</v>
      </c>
      <c r="J304" s="128">
        <f t="shared" si="6"/>
        <v>-1000</v>
      </c>
    </row>
    <row r="305" spans="1:10" ht="15">
      <c r="A305" s="157" t="s">
        <v>322</v>
      </c>
      <c r="B305" s="158" t="s">
        <v>370</v>
      </c>
      <c r="C305" s="158"/>
      <c r="D305" s="158"/>
      <c r="E305" s="158"/>
      <c r="F305" s="159">
        <f>SUM(F306)</f>
        <v>40665.9</v>
      </c>
      <c r="I305" s="128">
        <f t="shared" si="7"/>
        <v>-40665.9</v>
      </c>
      <c r="J305" s="128">
        <f t="shared" si="6"/>
        <v>-40665.9</v>
      </c>
    </row>
    <row r="306" spans="1:10" ht="30">
      <c r="A306" s="157" t="s">
        <v>52</v>
      </c>
      <c r="B306" s="158" t="s">
        <v>370</v>
      </c>
      <c r="C306" s="158" t="s">
        <v>93</v>
      </c>
      <c r="D306" s="158" t="s">
        <v>174</v>
      </c>
      <c r="E306" s="158" t="s">
        <v>54</v>
      </c>
      <c r="F306" s="159">
        <v>40665.9</v>
      </c>
      <c r="G306" s="117">
        <f>SUM(Ведомственная!G320)</f>
        <v>40665.9</v>
      </c>
      <c r="I306" s="128">
        <f t="shared" si="7"/>
        <v>0</v>
      </c>
      <c r="J306" s="128">
        <f t="shared" si="6"/>
        <v>-40665.9</v>
      </c>
    </row>
    <row r="307" spans="1:10" ht="45">
      <c r="A307" s="157" t="s">
        <v>26</v>
      </c>
      <c r="B307" s="158" t="s">
        <v>371</v>
      </c>
      <c r="C307" s="158"/>
      <c r="D307" s="158"/>
      <c r="E307" s="158"/>
      <c r="F307" s="159">
        <f>SUM(F310+F308)</f>
        <v>13559.2</v>
      </c>
      <c r="I307" s="128">
        <f t="shared" si="7"/>
        <v>-13559.2</v>
      </c>
      <c r="J307" s="128">
        <f aca="true" t="shared" si="8" ref="J307:J392">SUM(H307-F307)</f>
        <v>-13559.2</v>
      </c>
    </row>
    <row r="308" spans="1:10" ht="15">
      <c r="A308" s="26" t="s">
        <v>321</v>
      </c>
      <c r="B308" s="16" t="s">
        <v>660</v>
      </c>
      <c r="C308" s="158"/>
      <c r="D308" s="158"/>
      <c r="E308" s="158"/>
      <c r="F308" s="159">
        <f>SUM(F309)</f>
        <v>2289.2</v>
      </c>
      <c r="I308" s="128">
        <f t="shared" si="7"/>
        <v>-2289.2</v>
      </c>
      <c r="J308" s="128"/>
    </row>
    <row r="309" spans="1:10" ht="30">
      <c r="A309" s="26" t="s">
        <v>257</v>
      </c>
      <c r="B309" s="16" t="s">
        <v>660</v>
      </c>
      <c r="C309" s="158" t="s">
        <v>125</v>
      </c>
      <c r="D309" s="158" t="s">
        <v>174</v>
      </c>
      <c r="E309" s="158" t="s">
        <v>54</v>
      </c>
      <c r="F309" s="159">
        <v>2289.2</v>
      </c>
      <c r="G309" s="117">
        <f>SUM(Ведомственная!G323)</f>
        <v>2289.2</v>
      </c>
      <c r="I309" s="128">
        <f t="shared" si="7"/>
        <v>0</v>
      </c>
      <c r="J309" s="128"/>
    </row>
    <row r="310" spans="1:10" ht="15">
      <c r="A310" s="157" t="s">
        <v>322</v>
      </c>
      <c r="B310" s="158" t="s">
        <v>372</v>
      </c>
      <c r="C310" s="158"/>
      <c r="D310" s="158"/>
      <c r="E310" s="158"/>
      <c r="F310" s="159">
        <f>SUM(F311)</f>
        <v>11270</v>
      </c>
      <c r="I310" s="128">
        <f t="shared" si="7"/>
        <v>-11270</v>
      </c>
      <c r="J310" s="128">
        <f t="shared" si="8"/>
        <v>-11270</v>
      </c>
    </row>
    <row r="311" spans="1:10" ht="30">
      <c r="A311" s="157" t="s">
        <v>257</v>
      </c>
      <c r="B311" s="158" t="s">
        <v>372</v>
      </c>
      <c r="C311" s="158" t="s">
        <v>125</v>
      </c>
      <c r="D311" s="158" t="s">
        <v>174</v>
      </c>
      <c r="E311" s="158" t="s">
        <v>54</v>
      </c>
      <c r="F311" s="159">
        <v>11270</v>
      </c>
      <c r="G311" s="117">
        <f>SUM(Ведомственная!G325)</f>
        <v>11270</v>
      </c>
      <c r="I311" s="128">
        <f t="shared" si="7"/>
        <v>0</v>
      </c>
      <c r="J311" s="128">
        <f t="shared" si="8"/>
        <v>-11270</v>
      </c>
    </row>
    <row r="312" spans="1:10" ht="30">
      <c r="A312" s="26" t="s">
        <v>317</v>
      </c>
      <c r="B312" s="16" t="s">
        <v>778</v>
      </c>
      <c r="C312" s="158"/>
      <c r="D312" s="158"/>
      <c r="E312" s="158"/>
      <c r="F312" s="159">
        <f>SUM(F313)</f>
        <v>10000</v>
      </c>
      <c r="I312" s="128"/>
      <c r="J312" s="128"/>
    </row>
    <row r="313" spans="1:10" ht="30">
      <c r="A313" s="26" t="s">
        <v>318</v>
      </c>
      <c r="B313" s="16" t="s">
        <v>778</v>
      </c>
      <c r="C313" s="158" t="s">
        <v>283</v>
      </c>
      <c r="D313" s="158" t="s">
        <v>174</v>
      </c>
      <c r="E313" s="158" t="s">
        <v>54</v>
      </c>
      <c r="F313" s="159">
        <v>10000</v>
      </c>
      <c r="G313" s="117">
        <f>SUM(Ведомственная!G327)</f>
        <v>10000</v>
      </c>
      <c r="I313" s="128"/>
      <c r="J313" s="128"/>
    </row>
    <row r="314" spans="1:11" s="126" customFormat="1" ht="42.75">
      <c r="A314" s="160" t="s">
        <v>855</v>
      </c>
      <c r="B314" s="155" t="s">
        <v>356</v>
      </c>
      <c r="C314" s="155"/>
      <c r="D314" s="155"/>
      <c r="E314" s="155"/>
      <c r="F314" s="156">
        <f>SUM(F315)</f>
        <v>5800</v>
      </c>
      <c r="G314" s="124"/>
      <c r="H314" s="135">
        <f>SUM(G316:G318)</f>
        <v>5800</v>
      </c>
      <c r="I314" s="125">
        <f t="shared" si="7"/>
        <v>-5800</v>
      </c>
      <c r="J314" s="125">
        <f t="shared" si="8"/>
        <v>0</v>
      </c>
      <c r="K314" s="126">
        <f>Ведомственная!G278</f>
        <v>5800</v>
      </c>
    </row>
    <row r="315" spans="1:10" ht="15">
      <c r="A315" s="157" t="s">
        <v>35</v>
      </c>
      <c r="B315" s="158" t="s">
        <v>357</v>
      </c>
      <c r="C315" s="158"/>
      <c r="D315" s="158"/>
      <c r="E315" s="158"/>
      <c r="F315" s="159">
        <f>SUM(F316)</f>
        <v>5800</v>
      </c>
      <c r="H315" s="117">
        <f>SUM(Ведомственная!G278)</f>
        <v>5800</v>
      </c>
      <c r="I315" s="128">
        <f t="shared" si="7"/>
        <v>-5800</v>
      </c>
      <c r="J315" s="128">
        <f t="shared" si="8"/>
        <v>0</v>
      </c>
    </row>
    <row r="316" spans="1:10" ht="15">
      <c r="A316" s="157" t="s">
        <v>315</v>
      </c>
      <c r="B316" s="158" t="s">
        <v>358</v>
      </c>
      <c r="C316" s="158"/>
      <c r="D316" s="158"/>
      <c r="E316" s="158"/>
      <c r="F316" s="159">
        <f>SUM(F317:F318)</f>
        <v>5800</v>
      </c>
      <c r="I316" s="128">
        <f t="shared" si="7"/>
        <v>-5800</v>
      </c>
      <c r="J316" s="128">
        <f t="shared" si="8"/>
        <v>-5800</v>
      </c>
    </row>
    <row r="317" spans="1:10" ht="30">
      <c r="A317" s="157" t="s">
        <v>52</v>
      </c>
      <c r="B317" s="158" t="s">
        <v>358</v>
      </c>
      <c r="C317" s="158" t="s">
        <v>93</v>
      </c>
      <c r="D317" s="158" t="s">
        <v>174</v>
      </c>
      <c r="E317" s="158" t="s">
        <v>44</v>
      </c>
      <c r="F317" s="159">
        <v>5800</v>
      </c>
      <c r="G317" s="117">
        <f>SUM(Ведомственная!G281)</f>
        <v>5800</v>
      </c>
      <c r="I317" s="128">
        <f t="shared" si="7"/>
        <v>0</v>
      </c>
      <c r="J317" s="128">
        <f t="shared" si="8"/>
        <v>-5800</v>
      </c>
    </row>
    <row r="318" spans="1:10" ht="15" hidden="1">
      <c r="A318" s="26" t="s">
        <v>22</v>
      </c>
      <c r="B318" s="158" t="s">
        <v>358</v>
      </c>
      <c r="C318" s="158" t="s">
        <v>98</v>
      </c>
      <c r="D318" s="158" t="s">
        <v>174</v>
      </c>
      <c r="E318" s="158" t="s">
        <v>44</v>
      </c>
      <c r="F318" s="159"/>
      <c r="G318" s="117">
        <f>SUM(Ведомственная!G282)</f>
        <v>0</v>
      </c>
      <c r="I318" s="128">
        <f t="shared" si="7"/>
        <v>0</v>
      </c>
      <c r="J318" s="128"/>
    </row>
    <row r="319" spans="1:11" s="126" customFormat="1" ht="42.75">
      <c r="A319" s="160" t="s">
        <v>856</v>
      </c>
      <c r="B319" s="155" t="s">
        <v>359</v>
      </c>
      <c r="C319" s="155"/>
      <c r="D319" s="155"/>
      <c r="E319" s="155"/>
      <c r="F319" s="156">
        <f>SUM(F320)</f>
        <v>3117</v>
      </c>
      <c r="G319" s="124"/>
      <c r="H319" s="135">
        <f>SUM(G320:G324)</f>
        <v>3117</v>
      </c>
      <c r="I319" s="125">
        <f t="shared" si="7"/>
        <v>-3117</v>
      </c>
      <c r="J319" s="125">
        <f t="shared" si="8"/>
        <v>0</v>
      </c>
      <c r="K319" s="126">
        <f>Ведомственная!G283+Ведомственная!G328</f>
        <v>3117</v>
      </c>
    </row>
    <row r="320" spans="1:10" ht="15">
      <c r="A320" s="157" t="s">
        <v>35</v>
      </c>
      <c r="B320" s="158" t="s">
        <v>360</v>
      </c>
      <c r="C320" s="158"/>
      <c r="D320" s="158"/>
      <c r="E320" s="158"/>
      <c r="F320" s="159">
        <f>SUM(F323)+F321</f>
        <v>3117</v>
      </c>
      <c r="H320" s="117">
        <f>SUM(Ведомственная!G283+Ведомственная!G328)</f>
        <v>3117</v>
      </c>
      <c r="I320" s="128">
        <f t="shared" si="7"/>
        <v>-3117</v>
      </c>
      <c r="J320" s="128">
        <f t="shared" si="8"/>
        <v>0</v>
      </c>
    </row>
    <row r="321" spans="1:10" ht="15">
      <c r="A321" s="157" t="s">
        <v>322</v>
      </c>
      <c r="B321" s="158" t="s">
        <v>373</v>
      </c>
      <c r="C321" s="158"/>
      <c r="D321" s="158"/>
      <c r="E321" s="158"/>
      <c r="F321" s="159">
        <f>SUM(F322)</f>
        <v>2050</v>
      </c>
      <c r="I321" s="128">
        <f t="shared" si="7"/>
        <v>-2050</v>
      </c>
      <c r="J321" s="128">
        <f t="shared" si="8"/>
        <v>-2050</v>
      </c>
    </row>
    <row r="322" spans="1:10" ht="30">
      <c r="A322" s="157" t="s">
        <v>52</v>
      </c>
      <c r="B322" s="158" t="s">
        <v>373</v>
      </c>
      <c r="C322" s="158" t="s">
        <v>93</v>
      </c>
      <c r="D322" s="158" t="s">
        <v>174</v>
      </c>
      <c r="E322" s="158" t="s">
        <v>54</v>
      </c>
      <c r="F322" s="159">
        <v>2050</v>
      </c>
      <c r="G322" s="161">
        <f>SUM(Ведомственная!G331)</f>
        <v>2050</v>
      </c>
      <c r="I322" s="128">
        <f t="shared" si="7"/>
        <v>0</v>
      </c>
      <c r="J322" s="128">
        <f t="shared" si="8"/>
        <v>-2050</v>
      </c>
    </row>
    <row r="323" spans="1:10" ht="15">
      <c r="A323" s="157" t="s">
        <v>315</v>
      </c>
      <c r="B323" s="158" t="s">
        <v>361</v>
      </c>
      <c r="C323" s="158"/>
      <c r="D323" s="158"/>
      <c r="E323" s="158"/>
      <c r="F323" s="159">
        <f>SUM(F324)</f>
        <v>1067</v>
      </c>
      <c r="G323" s="161"/>
      <c r="I323" s="128">
        <f t="shared" si="7"/>
        <v>-1067</v>
      </c>
      <c r="J323" s="128">
        <f t="shared" si="8"/>
        <v>-1067</v>
      </c>
    </row>
    <row r="324" spans="1:10" ht="30">
      <c r="A324" s="157" t="s">
        <v>52</v>
      </c>
      <c r="B324" s="158" t="s">
        <v>361</v>
      </c>
      <c r="C324" s="158" t="s">
        <v>93</v>
      </c>
      <c r="D324" s="158" t="s">
        <v>174</v>
      </c>
      <c r="E324" s="158" t="s">
        <v>44</v>
      </c>
      <c r="F324" s="159">
        <v>1067</v>
      </c>
      <c r="G324" s="161">
        <f>SUM(Ведомственная!G286)</f>
        <v>1067</v>
      </c>
      <c r="I324" s="128">
        <f t="shared" si="7"/>
        <v>0</v>
      </c>
      <c r="J324" s="128">
        <f t="shared" si="8"/>
        <v>-1067</v>
      </c>
    </row>
    <row r="325" spans="1:11" s="126" customFormat="1" ht="42.75">
      <c r="A325" s="160" t="s">
        <v>850</v>
      </c>
      <c r="B325" s="155" t="s">
        <v>342</v>
      </c>
      <c r="C325" s="155"/>
      <c r="D325" s="155"/>
      <c r="E325" s="155"/>
      <c r="F325" s="156">
        <f>SUM(F326)+F333</f>
        <v>165300</v>
      </c>
      <c r="G325" s="162"/>
      <c r="H325" s="135">
        <f>SUM(G327:G338)</f>
        <v>165300</v>
      </c>
      <c r="I325" s="125">
        <f t="shared" si="7"/>
        <v>-165300</v>
      </c>
      <c r="J325" s="125">
        <f t="shared" si="8"/>
        <v>0</v>
      </c>
      <c r="K325" s="126">
        <f>Ведомственная!G181+Ведомственная!G199</f>
        <v>165300</v>
      </c>
    </row>
    <row r="326" spans="1:10" ht="30">
      <c r="A326" s="157" t="s">
        <v>313</v>
      </c>
      <c r="B326" s="158" t="s">
        <v>347</v>
      </c>
      <c r="C326" s="158"/>
      <c r="D326" s="158"/>
      <c r="E326" s="158"/>
      <c r="F326" s="159">
        <f>SUM(F327+F331)</f>
        <v>88800</v>
      </c>
      <c r="H326" s="117">
        <f>SUM(Ведомственная!G181+Ведомственная!G199)</f>
        <v>165300</v>
      </c>
      <c r="I326" s="128">
        <f t="shared" si="7"/>
        <v>-88800</v>
      </c>
      <c r="J326" s="128">
        <f t="shared" si="8"/>
        <v>76500</v>
      </c>
    </row>
    <row r="327" spans="1:10" ht="15">
      <c r="A327" s="157" t="s">
        <v>35</v>
      </c>
      <c r="B327" s="158" t="s">
        <v>348</v>
      </c>
      <c r="C327" s="158"/>
      <c r="D327" s="158"/>
      <c r="E327" s="158"/>
      <c r="F327" s="159">
        <f>SUM(F328)</f>
        <v>82800</v>
      </c>
      <c r="I327" s="128">
        <f t="shared" si="7"/>
        <v>-82800</v>
      </c>
      <c r="J327" s="128">
        <f t="shared" si="8"/>
        <v>-82800</v>
      </c>
    </row>
    <row r="328" spans="1:10" ht="45">
      <c r="A328" s="157" t="s">
        <v>314</v>
      </c>
      <c r="B328" s="158" t="s">
        <v>349</v>
      </c>
      <c r="C328" s="158"/>
      <c r="D328" s="158"/>
      <c r="E328" s="158"/>
      <c r="F328" s="159">
        <f>SUM(F329:F330)</f>
        <v>82800</v>
      </c>
      <c r="I328" s="128">
        <f t="shared" si="7"/>
        <v>-82800</v>
      </c>
      <c r="J328" s="128">
        <f t="shared" si="8"/>
        <v>-82800</v>
      </c>
    </row>
    <row r="329" spans="1:10" ht="30">
      <c r="A329" s="157" t="s">
        <v>52</v>
      </c>
      <c r="B329" s="158" t="s">
        <v>349</v>
      </c>
      <c r="C329" s="158" t="s">
        <v>93</v>
      </c>
      <c r="D329" s="158" t="s">
        <v>13</v>
      </c>
      <c r="E329" s="158" t="s">
        <v>178</v>
      </c>
      <c r="F329" s="159">
        <v>82800</v>
      </c>
      <c r="G329" s="161">
        <f>SUM(Ведомственная!G203)</f>
        <v>82800</v>
      </c>
      <c r="I329" s="128">
        <f t="shared" si="7"/>
        <v>0</v>
      </c>
      <c r="J329" s="128">
        <f t="shared" si="8"/>
        <v>-82800</v>
      </c>
    </row>
    <row r="330" spans="1:10" ht="30" hidden="1">
      <c r="A330" s="26" t="s">
        <v>318</v>
      </c>
      <c r="B330" s="158" t="s">
        <v>349</v>
      </c>
      <c r="C330" s="158" t="s">
        <v>283</v>
      </c>
      <c r="D330" s="158" t="s">
        <v>13</v>
      </c>
      <c r="E330" s="158" t="s">
        <v>178</v>
      </c>
      <c r="F330" s="159"/>
      <c r="G330" s="161">
        <f>SUM(Ведомственная!G204)</f>
        <v>0</v>
      </c>
      <c r="I330" s="128">
        <f t="shared" si="7"/>
        <v>0</v>
      </c>
      <c r="J330" s="128">
        <f t="shared" si="8"/>
        <v>0</v>
      </c>
    </row>
    <row r="331" spans="1:10" ht="30">
      <c r="A331" s="26" t="s">
        <v>472</v>
      </c>
      <c r="B331" s="16" t="s">
        <v>834</v>
      </c>
      <c r="C331" s="16"/>
      <c r="D331" s="158"/>
      <c r="E331" s="158"/>
      <c r="F331" s="159">
        <f>SUM(F332)</f>
        <v>6000</v>
      </c>
      <c r="G331" s="161"/>
      <c r="I331" s="128"/>
      <c r="J331" s="128"/>
    </row>
    <row r="332" spans="1:10" ht="30">
      <c r="A332" s="26" t="s">
        <v>318</v>
      </c>
      <c r="B332" s="16" t="s">
        <v>834</v>
      </c>
      <c r="C332" s="16" t="s">
        <v>283</v>
      </c>
      <c r="D332" s="158" t="s">
        <v>13</v>
      </c>
      <c r="E332" s="158" t="s">
        <v>178</v>
      </c>
      <c r="F332" s="159">
        <v>6000</v>
      </c>
      <c r="G332" s="161">
        <f>SUM(Ведомственная!G206)</f>
        <v>6000</v>
      </c>
      <c r="I332" s="128"/>
      <c r="J332" s="128"/>
    </row>
    <row r="333" spans="1:10" ht="30">
      <c r="A333" s="157" t="s">
        <v>310</v>
      </c>
      <c r="B333" s="158" t="s">
        <v>343</v>
      </c>
      <c r="C333" s="158"/>
      <c r="D333" s="158"/>
      <c r="E333" s="158"/>
      <c r="F333" s="159">
        <f>SUM(F334)</f>
        <v>76500</v>
      </c>
      <c r="I333" s="128">
        <f t="shared" si="7"/>
        <v>-76500</v>
      </c>
      <c r="J333" s="128">
        <f t="shared" si="8"/>
        <v>-76500</v>
      </c>
    </row>
    <row r="334" spans="1:10" ht="45">
      <c r="A334" s="157" t="s">
        <v>18</v>
      </c>
      <c r="B334" s="158" t="s">
        <v>344</v>
      </c>
      <c r="C334" s="158"/>
      <c r="D334" s="158"/>
      <c r="E334" s="158"/>
      <c r="F334" s="159">
        <f>SUM(F335+F337)</f>
        <v>76500</v>
      </c>
      <c r="I334" s="128">
        <f t="shared" si="7"/>
        <v>-76500</v>
      </c>
      <c r="J334" s="128">
        <f t="shared" si="8"/>
        <v>-76500</v>
      </c>
    </row>
    <row r="335" spans="1:10" ht="30">
      <c r="A335" s="157" t="s">
        <v>20</v>
      </c>
      <c r="B335" s="158" t="s">
        <v>345</v>
      </c>
      <c r="C335" s="158"/>
      <c r="D335" s="158"/>
      <c r="E335" s="158"/>
      <c r="F335" s="159">
        <f>SUM(F336)</f>
        <v>33500</v>
      </c>
      <c r="I335" s="128">
        <f t="shared" si="7"/>
        <v>-33500</v>
      </c>
      <c r="J335" s="128">
        <f t="shared" si="8"/>
        <v>-33500</v>
      </c>
    </row>
    <row r="336" spans="1:10" ht="15">
      <c r="A336" s="157" t="s">
        <v>22</v>
      </c>
      <c r="B336" s="158" t="s">
        <v>345</v>
      </c>
      <c r="C336" s="158" t="s">
        <v>98</v>
      </c>
      <c r="D336" s="158" t="s">
        <v>13</v>
      </c>
      <c r="E336" s="158" t="s">
        <v>15</v>
      </c>
      <c r="F336" s="159">
        <v>33500</v>
      </c>
      <c r="G336" s="117">
        <f>SUM(Ведомственная!G185)</f>
        <v>33500</v>
      </c>
      <c r="I336" s="128">
        <f t="shared" si="7"/>
        <v>0</v>
      </c>
      <c r="J336" s="128">
        <f t="shared" si="8"/>
        <v>-33500</v>
      </c>
    </row>
    <row r="337" spans="1:10" ht="15">
      <c r="A337" s="157" t="s">
        <v>311</v>
      </c>
      <c r="B337" s="158" t="s">
        <v>346</v>
      </c>
      <c r="C337" s="158"/>
      <c r="D337" s="158"/>
      <c r="E337" s="158"/>
      <c r="F337" s="159">
        <f>SUM(F338)</f>
        <v>43000</v>
      </c>
      <c r="I337" s="128">
        <f t="shared" si="7"/>
        <v>-43000</v>
      </c>
      <c r="J337" s="128">
        <f t="shared" si="8"/>
        <v>-43000</v>
      </c>
    </row>
    <row r="338" spans="1:10" ht="15">
      <c r="A338" s="157" t="s">
        <v>22</v>
      </c>
      <c r="B338" s="158" t="s">
        <v>346</v>
      </c>
      <c r="C338" s="158" t="s">
        <v>98</v>
      </c>
      <c r="D338" s="158" t="s">
        <v>13</v>
      </c>
      <c r="E338" s="158" t="s">
        <v>15</v>
      </c>
      <c r="F338" s="159">
        <v>43000</v>
      </c>
      <c r="G338" s="117">
        <f>SUM(Ведомственная!G187)</f>
        <v>43000</v>
      </c>
      <c r="I338" s="128">
        <f t="shared" si="7"/>
        <v>0</v>
      </c>
      <c r="J338" s="128">
        <f t="shared" si="8"/>
        <v>-43000</v>
      </c>
    </row>
    <row r="339" spans="1:11" s="126" customFormat="1" ht="42.75">
      <c r="A339" s="160" t="s">
        <v>851</v>
      </c>
      <c r="B339" s="155" t="s">
        <v>350</v>
      </c>
      <c r="C339" s="155"/>
      <c r="D339" s="155"/>
      <c r="E339" s="155"/>
      <c r="F339" s="156">
        <f>SUM(F340)</f>
        <v>12841.1</v>
      </c>
      <c r="G339" s="124"/>
      <c r="H339" s="135">
        <f>SUM(G340:G342)</f>
        <v>12841.1</v>
      </c>
      <c r="I339" s="125">
        <f t="shared" si="7"/>
        <v>-12841.1</v>
      </c>
      <c r="J339" s="125">
        <f t="shared" si="8"/>
        <v>0</v>
      </c>
      <c r="K339" s="126">
        <f>Ведомственная!G207</f>
        <v>12841.1</v>
      </c>
    </row>
    <row r="340" spans="1:10" ht="15">
      <c r="A340" s="157" t="s">
        <v>35</v>
      </c>
      <c r="B340" s="158" t="s">
        <v>351</v>
      </c>
      <c r="C340" s="158"/>
      <c r="D340" s="158"/>
      <c r="E340" s="158"/>
      <c r="F340" s="159">
        <f>SUM(F341)</f>
        <v>12841.1</v>
      </c>
      <c r="H340" s="117">
        <f>SUM(Ведомственная!G207)</f>
        <v>12841.1</v>
      </c>
      <c r="I340" s="128">
        <f t="shared" si="7"/>
        <v>-12841.1</v>
      </c>
      <c r="J340" s="128">
        <f t="shared" si="8"/>
        <v>0</v>
      </c>
    </row>
    <row r="341" spans="1:10" ht="45">
      <c r="A341" s="157" t="s">
        <v>314</v>
      </c>
      <c r="B341" s="158" t="s">
        <v>352</v>
      </c>
      <c r="C341" s="158"/>
      <c r="D341" s="158"/>
      <c r="E341" s="158"/>
      <c r="F341" s="159">
        <f>SUM(F342)</f>
        <v>12841.1</v>
      </c>
      <c r="I341" s="128">
        <f t="shared" si="7"/>
        <v>-12841.1</v>
      </c>
      <c r="J341" s="128">
        <f t="shared" si="8"/>
        <v>-12841.1</v>
      </c>
    </row>
    <row r="342" spans="1:10" ht="30">
      <c r="A342" s="157" t="s">
        <v>52</v>
      </c>
      <c r="B342" s="158" t="s">
        <v>352</v>
      </c>
      <c r="C342" s="158" t="s">
        <v>93</v>
      </c>
      <c r="D342" s="158" t="s">
        <v>13</v>
      </c>
      <c r="E342" s="158" t="s">
        <v>178</v>
      </c>
      <c r="F342" s="159">
        <v>12841.1</v>
      </c>
      <c r="G342" s="117">
        <f>SUM(Ведомственная!G210)</f>
        <v>12841.1</v>
      </c>
      <c r="I342" s="128">
        <f t="shared" si="7"/>
        <v>0</v>
      </c>
      <c r="J342" s="128">
        <f t="shared" si="8"/>
        <v>-12841.1</v>
      </c>
    </row>
    <row r="343" spans="1:11" s="126" customFormat="1" ht="42.75">
      <c r="A343" s="160" t="s">
        <v>846</v>
      </c>
      <c r="B343" s="155" t="s">
        <v>331</v>
      </c>
      <c r="C343" s="155"/>
      <c r="D343" s="155"/>
      <c r="E343" s="155"/>
      <c r="F343" s="156">
        <f>SUM(F344,F354,F358)</f>
        <v>26366.6</v>
      </c>
      <c r="G343" s="124"/>
      <c r="H343" s="135">
        <f>SUM(G344:G361)</f>
        <v>26366.6</v>
      </c>
      <c r="I343" s="125">
        <f t="shared" si="7"/>
        <v>-26366.6</v>
      </c>
      <c r="J343" s="125">
        <f t="shared" si="8"/>
        <v>0</v>
      </c>
      <c r="K343" s="126">
        <f>Ведомственная!G148</f>
        <v>26366.6</v>
      </c>
    </row>
    <row r="344" spans="1:10" ht="45">
      <c r="A344" s="157" t="s">
        <v>956</v>
      </c>
      <c r="B344" s="158" t="s">
        <v>332</v>
      </c>
      <c r="C344" s="158"/>
      <c r="D344" s="158"/>
      <c r="E344" s="158"/>
      <c r="F344" s="159">
        <f>SUM(F345,F350)</f>
        <v>25341.6</v>
      </c>
      <c r="H344" s="117">
        <f>SUM(Ведомственная!G148)</f>
        <v>26366.6</v>
      </c>
      <c r="I344" s="128">
        <f t="shared" si="7"/>
        <v>-25341.6</v>
      </c>
      <c r="J344" s="128">
        <f t="shared" si="8"/>
        <v>1025</v>
      </c>
    </row>
    <row r="345" spans="1:10" ht="15">
      <c r="A345" s="157" t="s">
        <v>35</v>
      </c>
      <c r="B345" s="158" t="s">
        <v>333</v>
      </c>
      <c r="C345" s="158"/>
      <c r="D345" s="158"/>
      <c r="E345" s="158"/>
      <c r="F345" s="159">
        <f>SUM(F346)+F348</f>
        <v>1250</v>
      </c>
      <c r="I345" s="128">
        <f t="shared" si="7"/>
        <v>-1250</v>
      </c>
      <c r="J345" s="128">
        <f t="shared" si="8"/>
        <v>-1250</v>
      </c>
    </row>
    <row r="346" spans="1:10" ht="30">
      <c r="A346" s="157" t="s">
        <v>328</v>
      </c>
      <c r="B346" s="158" t="s">
        <v>334</v>
      </c>
      <c r="C346" s="158"/>
      <c r="D346" s="158"/>
      <c r="E346" s="158"/>
      <c r="F346" s="159">
        <f>SUM(F347)</f>
        <v>1220</v>
      </c>
      <c r="I346" s="128">
        <f t="shared" si="7"/>
        <v>-1220</v>
      </c>
      <c r="J346" s="128">
        <f t="shared" si="8"/>
        <v>-1220</v>
      </c>
    </row>
    <row r="347" spans="1:10" ht="30">
      <c r="A347" s="157" t="s">
        <v>52</v>
      </c>
      <c r="B347" s="158" t="s">
        <v>334</v>
      </c>
      <c r="C347" s="158" t="s">
        <v>93</v>
      </c>
      <c r="D347" s="158" t="s">
        <v>54</v>
      </c>
      <c r="E347" s="158" t="s">
        <v>178</v>
      </c>
      <c r="F347" s="159">
        <v>1220</v>
      </c>
      <c r="G347" s="117">
        <f>SUM(Ведомственная!G152)</f>
        <v>1220</v>
      </c>
      <c r="I347" s="128">
        <f t="shared" si="7"/>
        <v>0</v>
      </c>
      <c r="J347" s="128">
        <f t="shared" si="8"/>
        <v>-1220</v>
      </c>
    </row>
    <row r="348" spans="1:10" ht="45">
      <c r="A348" s="157" t="s">
        <v>329</v>
      </c>
      <c r="B348" s="158" t="s">
        <v>335</v>
      </c>
      <c r="C348" s="158"/>
      <c r="D348" s="158"/>
      <c r="E348" s="158"/>
      <c r="F348" s="159">
        <f>SUM(F349)</f>
        <v>30</v>
      </c>
      <c r="I348" s="128">
        <f t="shared" si="7"/>
        <v>-30</v>
      </c>
      <c r="J348" s="128">
        <f t="shared" si="8"/>
        <v>-30</v>
      </c>
    </row>
    <row r="349" spans="1:10" ht="30">
      <c r="A349" s="157" t="s">
        <v>52</v>
      </c>
      <c r="B349" s="158" t="s">
        <v>335</v>
      </c>
      <c r="C349" s="158" t="s">
        <v>93</v>
      </c>
      <c r="D349" s="158" t="s">
        <v>54</v>
      </c>
      <c r="E349" s="158" t="s">
        <v>178</v>
      </c>
      <c r="F349" s="159">
        <v>30</v>
      </c>
      <c r="G349" s="117">
        <f>SUM(Ведомственная!G154)</f>
        <v>30</v>
      </c>
      <c r="I349" s="128">
        <f t="shared" si="7"/>
        <v>0</v>
      </c>
      <c r="J349" s="128">
        <f t="shared" si="8"/>
        <v>-30</v>
      </c>
    </row>
    <row r="350" spans="1:10" ht="30">
      <c r="A350" s="157" t="s">
        <v>45</v>
      </c>
      <c r="B350" s="158" t="s">
        <v>336</v>
      </c>
      <c r="C350" s="158"/>
      <c r="D350" s="158"/>
      <c r="E350" s="158"/>
      <c r="F350" s="159">
        <f>SUM(F351:F353)</f>
        <v>24091.6</v>
      </c>
      <c r="I350" s="128">
        <f t="shared" si="7"/>
        <v>-24091.6</v>
      </c>
      <c r="J350" s="128">
        <f t="shared" si="8"/>
        <v>-24091.6</v>
      </c>
    </row>
    <row r="351" spans="1:10" ht="60">
      <c r="A351" s="157" t="s">
        <v>51</v>
      </c>
      <c r="B351" s="158" t="s">
        <v>336</v>
      </c>
      <c r="C351" s="158" t="s">
        <v>91</v>
      </c>
      <c r="D351" s="158" t="s">
        <v>54</v>
      </c>
      <c r="E351" s="158" t="s">
        <v>178</v>
      </c>
      <c r="F351" s="159">
        <v>15815.5</v>
      </c>
      <c r="G351" s="117">
        <f>SUM(Ведомственная!G156)</f>
        <v>15815.5</v>
      </c>
      <c r="I351" s="128">
        <f t="shared" si="7"/>
        <v>0</v>
      </c>
      <c r="J351" s="128">
        <f t="shared" si="8"/>
        <v>-15815.5</v>
      </c>
    </row>
    <row r="352" spans="1:10" ht="30">
      <c r="A352" s="157" t="s">
        <v>52</v>
      </c>
      <c r="B352" s="158" t="s">
        <v>336</v>
      </c>
      <c r="C352" s="158" t="s">
        <v>93</v>
      </c>
      <c r="D352" s="158" t="s">
        <v>54</v>
      </c>
      <c r="E352" s="158" t="s">
        <v>178</v>
      </c>
      <c r="F352" s="159">
        <v>8195.1</v>
      </c>
      <c r="G352" s="117">
        <f>SUM(Ведомственная!G157)</f>
        <v>8195.1</v>
      </c>
      <c r="I352" s="128">
        <f t="shared" si="7"/>
        <v>0</v>
      </c>
      <c r="J352" s="128">
        <f t="shared" si="8"/>
        <v>-8195.1</v>
      </c>
    </row>
    <row r="353" spans="1:10" ht="15">
      <c r="A353" s="157" t="s">
        <v>22</v>
      </c>
      <c r="B353" s="158" t="s">
        <v>336</v>
      </c>
      <c r="C353" s="158" t="s">
        <v>98</v>
      </c>
      <c r="D353" s="158" t="s">
        <v>54</v>
      </c>
      <c r="E353" s="158" t="s">
        <v>178</v>
      </c>
      <c r="F353" s="159">
        <v>81</v>
      </c>
      <c r="G353" s="117">
        <f>SUM(Ведомственная!G158)</f>
        <v>81</v>
      </c>
      <c r="I353" s="128">
        <f t="shared" si="7"/>
        <v>0</v>
      </c>
      <c r="J353" s="128">
        <f t="shared" si="8"/>
        <v>-81</v>
      </c>
    </row>
    <row r="354" spans="1:10" ht="60">
      <c r="A354" s="157" t="s">
        <v>330</v>
      </c>
      <c r="B354" s="158" t="s">
        <v>337</v>
      </c>
      <c r="C354" s="158"/>
      <c r="D354" s="158"/>
      <c r="E354" s="158"/>
      <c r="F354" s="159">
        <f>SUM(F355)</f>
        <v>597.5</v>
      </c>
      <c r="I354" s="128">
        <f t="shared" si="7"/>
        <v>-597.5</v>
      </c>
      <c r="J354" s="128">
        <f t="shared" si="8"/>
        <v>-597.5</v>
      </c>
    </row>
    <row r="355" spans="1:10" ht="15">
      <c r="A355" s="157" t="s">
        <v>35</v>
      </c>
      <c r="B355" s="158" t="s">
        <v>338</v>
      </c>
      <c r="C355" s="158"/>
      <c r="D355" s="158"/>
      <c r="E355" s="158"/>
      <c r="F355" s="159">
        <f>SUM(F356)</f>
        <v>597.5</v>
      </c>
      <c r="I355" s="128">
        <f t="shared" si="7"/>
        <v>-597.5</v>
      </c>
      <c r="J355" s="128">
        <f t="shared" si="8"/>
        <v>-597.5</v>
      </c>
    </row>
    <row r="356" spans="1:10" ht="45">
      <c r="A356" s="157" t="s">
        <v>329</v>
      </c>
      <c r="B356" s="158" t="s">
        <v>339</v>
      </c>
      <c r="C356" s="158"/>
      <c r="D356" s="158"/>
      <c r="E356" s="158"/>
      <c r="F356" s="159">
        <f>SUM(F357)</f>
        <v>597.5</v>
      </c>
      <c r="I356" s="128">
        <f t="shared" si="7"/>
        <v>-597.5</v>
      </c>
      <c r="J356" s="128">
        <f t="shared" si="8"/>
        <v>-597.5</v>
      </c>
    </row>
    <row r="357" spans="1:10" ht="30">
      <c r="A357" s="157" t="s">
        <v>52</v>
      </c>
      <c r="B357" s="158" t="s">
        <v>339</v>
      </c>
      <c r="C357" s="158" t="s">
        <v>93</v>
      </c>
      <c r="D357" s="158" t="s">
        <v>54</v>
      </c>
      <c r="E357" s="158" t="s">
        <v>178</v>
      </c>
      <c r="F357" s="159">
        <v>597.5</v>
      </c>
      <c r="G357" s="117">
        <f>SUM(Ведомственная!G162)</f>
        <v>597.5</v>
      </c>
      <c r="I357" s="128">
        <f t="shared" si="7"/>
        <v>0</v>
      </c>
      <c r="J357" s="128">
        <f t="shared" si="8"/>
        <v>-597.5</v>
      </c>
    </row>
    <row r="358" spans="1:10" ht="45">
      <c r="A358" s="157" t="s">
        <v>848</v>
      </c>
      <c r="B358" s="158" t="s">
        <v>340</v>
      </c>
      <c r="C358" s="158"/>
      <c r="D358" s="158"/>
      <c r="E358" s="158"/>
      <c r="F358" s="159">
        <f>SUM(F359)</f>
        <v>427.5</v>
      </c>
      <c r="I358" s="128">
        <f t="shared" si="7"/>
        <v>-427.5</v>
      </c>
      <c r="J358" s="128">
        <f t="shared" si="8"/>
        <v>-427.5</v>
      </c>
    </row>
    <row r="359" spans="1:10" ht="15">
      <c r="A359" s="157" t="s">
        <v>35</v>
      </c>
      <c r="B359" s="158" t="s">
        <v>341</v>
      </c>
      <c r="C359" s="158"/>
      <c r="D359" s="158"/>
      <c r="E359" s="158"/>
      <c r="F359" s="159">
        <f>SUM(F360)</f>
        <v>427.5</v>
      </c>
      <c r="I359" s="128">
        <f t="shared" si="7"/>
        <v>-427.5</v>
      </c>
      <c r="J359" s="128">
        <f t="shared" si="8"/>
        <v>-427.5</v>
      </c>
    </row>
    <row r="360" spans="1:10" ht="45">
      <c r="A360" s="26" t="s">
        <v>324</v>
      </c>
      <c r="B360" s="158" t="s">
        <v>770</v>
      </c>
      <c r="C360" s="158"/>
      <c r="D360" s="158"/>
      <c r="E360" s="158"/>
      <c r="F360" s="159">
        <f>SUM(F361)</f>
        <v>427.5</v>
      </c>
      <c r="I360" s="128"/>
      <c r="J360" s="128"/>
    </row>
    <row r="361" spans="1:10" ht="30">
      <c r="A361" s="157" t="s">
        <v>52</v>
      </c>
      <c r="B361" s="158" t="s">
        <v>770</v>
      </c>
      <c r="C361" s="158" t="s">
        <v>93</v>
      </c>
      <c r="D361" s="158" t="s">
        <v>54</v>
      </c>
      <c r="E361" s="158" t="s">
        <v>178</v>
      </c>
      <c r="F361" s="159">
        <v>427.5</v>
      </c>
      <c r="G361" s="117">
        <f>SUM(Ведомственная!G166)</f>
        <v>427.5</v>
      </c>
      <c r="I361" s="128">
        <f t="shared" si="7"/>
        <v>0</v>
      </c>
      <c r="J361" s="128">
        <f t="shared" si="8"/>
        <v>-427.5</v>
      </c>
    </row>
    <row r="362" spans="1:10" s="166" customFormat="1" ht="28.5" hidden="1">
      <c r="A362" s="163" t="s">
        <v>955</v>
      </c>
      <c r="B362" s="77" t="s">
        <v>701</v>
      </c>
      <c r="C362" s="77"/>
      <c r="D362" s="77"/>
      <c r="E362" s="77"/>
      <c r="F362" s="134">
        <f>SUM(F363)</f>
        <v>0</v>
      </c>
      <c r="G362" s="164"/>
      <c r="H362" s="164"/>
      <c r="I362" s="165"/>
      <c r="J362" s="165"/>
    </row>
    <row r="363" spans="1:10" s="166" customFormat="1" ht="15" hidden="1">
      <c r="A363" s="167" t="s">
        <v>35</v>
      </c>
      <c r="B363" s="60" t="s">
        <v>702</v>
      </c>
      <c r="C363" s="60"/>
      <c r="D363" s="60"/>
      <c r="E363" s="60"/>
      <c r="F363" s="61">
        <f>SUM(F364)</f>
        <v>0</v>
      </c>
      <c r="G363" s="164"/>
      <c r="H363" s="164"/>
      <c r="I363" s="165"/>
      <c r="J363" s="165"/>
    </row>
    <row r="364" spans="1:10" s="166" customFormat="1" ht="15" hidden="1">
      <c r="A364" s="167" t="s">
        <v>322</v>
      </c>
      <c r="B364" s="60" t="s">
        <v>703</v>
      </c>
      <c r="C364" s="60"/>
      <c r="D364" s="60"/>
      <c r="E364" s="60"/>
      <c r="F364" s="61">
        <f>SUM(F365)</f>
        <v>0</v>
      </c>
      <c r="G364" s="164"/>
      <c r="H364" s="164"/>
      <c r="I364" s="165"/>
      <c r="J364" s="165"/>
    </row>
    <row r="365" spans="1:10" s="166" customFormat="1" ht="30" hidden="1">
      <c r="A365" s="167" t="s">
        <v>52</v>
      </c>
      <c r="B365" s="60" t="s">
        <v>703</v>
      </c>
      <c r="C365" s="60" t="s">
        <v>93</v>
      </c>
      <c r="D365" s="60" t="s">
        <v>174</v>
      </c>
      <c r="E365" s="60" t="s">
        <v>54</v>
      </c>
      <c r="F365" s="61"/>
      <c r="G365" s="164">
        <f>SUM(Ведомственная!G335)</f>
        <v>0</v>
      </c>
      <c r="H365" s="164"/>
      <c r="I365" s="165"/>
      <c r="J365" s="165"/>
    </row>
    <row r="366" spans="1:11" s="126" customFormat="1" ht="42.75">
      <c r="A366" s="18" t="s">
        <v>857</v>
      </c>
      <c r="B366" s="28" t="s">
        <v>277</v>
      </c>
      <c r="C366" s="28"/>
      <c r="D366" s="62"/>
      <c r="E366" s="62"/>
      <c r="F366" s="63">
        <f>SUM(F378)+F367+F371</f>
        <v>5200</v>
      </c>
      <c r="G366" s="124"/>
      <c r="H366" s="135">
        <f>SUM(G367:G379)</f>
        <v>5200</v>
      </c>
      <c r="I366" s="125">
        <f t="shared" si="7"/>
        <v>-5200</v>
      </c>
      <c r="J366" s="125">
        <f t="shared" si="8"/>
        <v>0</v>
      </c>
      <c r="K366" s="126">
        <f>Ведомственная!G287+Ведомственная!G349</f>
        <v>5200</v>
      </c>
    </row>
    <row r="367" spans="1:10" ht="30">
      <c r="A367" s="157" t="s">
        <v>316</v>
      </c>
      <c r="B367" s="158" t="s">
        <v>362</v>
      </c>
      <c r="C367" s="158"/>
      <c r="D367" s="158"/>
      <c r="E367" s="158"/>
      <c r="F367" s="159">
        <f>SUM(F368)</f>
        <v>100</v>
      </c>
      <c r="H367" s="117">
        <f>SUM(Ведомственная!G287+Ведомственная!G349+Ведомственная!G420)</f>
        <v>5200</v>
      </c>
      <c r="I367" s="128">
        <f t="shared" si="7"/>
        <v>-100</v>
      </c>
      <c r="J367" s="128">
        <f t="shared" si="8"/>
        <v>5100</v>
      </c>
    </row>
    <row r="368" spans="1:10" ht="30">
      <c r="A368" s="157" t="s">
        <v>317</v>
      </c>
      <c r="B368" s="158" t="s">
        <v>363</v>
      </c>
      <c r="C368" s="158"/>
      <c r="D368" s="158"/>
      <c r="E368" s="158"/>
      <c r="F368" s="159">
        <f>SUM(F369:F370)</f>
        <v>100</v>
      </c>
      <c r="I368" s="128">
        <f aca="true" t="shared" si="9" ref="I368:I441">G368-F368</f>
        <v>-100</v>
      </c>
      <c r="J368" s="128">
        <f t="shared" si="8"/>
        <v>-100</v>
      </c>
    </row>
    <row r="369" spans="1:10" ht="30" hidden="1">
      <c r="A369" s="157" t="s">
        <v>318</v>
      </c>
      <c r="B369" s="158" t="s">
        <v>363</v>
      </c>
      <c r="C369" s="158" t="s">
        <v>283</v>
      </c>
      <c r="D369" s="158" t="s">
        <v>13</v>
      </c>
      <c r="E369" s="158" t="s">
        <v>178</v>
      </c>
      <c r="F369" s="159"/>
      <c r="I369" s="128">
        <f t="shared" si="9"/>
        <v>0</v>
      </c>
      <c r="J369" s="128">
        <f t="shared" si="8"/>
        <v>0</v>
      </c>
    </row>
    <row r="370" spans="1:10" ht="30">
      <c r="A370" s="157" t="s">
        <v>318</v>
      </c>
      <c r="B370" s="158" t="s">
        <v>363</v>
      </c>
      <c r="C370" s="158" t="s">
        <v>283</v>
      </c>
      <c r="D370" s="158" t="s">
        <v>174</v>
      </c>
      <c r="E370" s="158" t="s">
        <v>174</v>
      </c>
      <c r="F370" s="159">
        <v>100</v>
      </c>
      <c r="G370" s="117">
        <f>SUM(Ведомственная!G352)</f>
        <v>100</v>
      </c>
      <c r="I370" s="128">
        <f t="shared" si="9"/>
        <v>0</v>
      </c>
      <c r="J370" s="128">
        <f t="shared" si="8"/>
        <v>-100</v>
      </c>
    </row>
    <row r="371" spans="1:10" ht="30">
      <c r="A371" s="157" t="s">
        <v>319</v>
      </c>
      <c r="B371" s="158" t="s">
        <v>364</v>
      </c>
      <c r="C371" s="158"/>
      <c r="D371" s="158"/>
      <c r="E371" s="158"/>
      <c r="F371" s="159">
        <f>SUM(F375)+F372</f>
        <v>5100</v>
      </c>
      <c r="I371" s="128">
        <f t="shared" si="9"/>
        <v>-5100</v>
      </c>
      <c r="J371" s="128">
        <f t="shared" si="8"/>
        <v>-5100</v>
      </c>
    </row>
    <row r="372" spans="1:10" ht="15" hidden="1">
      <c r="A372" s="26" t="s">
        <v>35</v>
      </c>
      <c r="B372" s="16" t="s">
        <v>699</v>
      </c>
      <c r="C372" s="158"/>
      <c r="D372" s="158"/>
      <c r="E372" s="158"/>
      <c r="F372" s="159">
        <f>SUM(F373)</f>
        <v>0</v>
      </c>
      <c r="I372" s="128"/>
      <c r="J372" s="128"/>
    </row>
    <row r="373" spans="1:10" ht="15" hidden="1">
      <c r="A373" s="26" t="s">
        <v>315</v>
      </c>
      <c r="B373" s="16" t="s">
        <v>700</v>
      </c>
      <c r="C373" s="158"/>
      <c r="D373" s="158"/>
      <c r="E373" s="158"/>
      <c r="F373" s="159">
        <f>SUM(F374)</f>
        <v>0</v>
      </c>
      <c r="I373" s="128"/>
      <c r="J373" s="128"/>
    </row>
    <row r="374" spans="1:10" ht="30" hidden="1">
      <c r="A374" s="26" t="s">
        <v>52</v>
      </c>
      <c r="B374" s="16" t="s">
        <v>700</v>
      </c>
      <c r="C374" s="158" t="s">
        <v>93</v>
      </c>
      <c r="D374" s="158" t="s">
        <v>174</v>
      </c>
      <c r="E374" s="158" t="s">
        <v>44</v>
      </c>
      <c r="F374" s="159"/>
      <c r="G374" s="117">
        <f>SUM(Ведомственная!G294)</f>
        <v>0</v>
      </c>
      <c r="I374" s="128">
        <f>G374-F374</f>
        <v>0</v>
      </c>
      <c r="J374" s="128">
        <f>SUM(H374-F374)</f>
        <v>0</v>
      </c>
    </row>
    <row r="375" spans="1:10" ht="30">
      <c r="A375" s="157" t="s">
        <v>317</v>
      </c>
      <c r="B375" s="158" t="s">
        <v>365</v>
      </c>
      <c r="C375" s="158"/>
      <c r="D375" s="158"/>
      <c r="E375" s="158"/>
      <c r="F375" s="159">
        <f>SUM(F376:F377)</f>
        <v>5100</v>
      </c>
      <c r="I375" s="128">
        <f t="shared" si="9"/>
        <v>-5100</v>
      </c>
      <c r="J375" s="128">
        <f t="shared" si="8"/>
        <v>-5100</v>
      </c>
    </row>
    <row r="376" spans="1:10" ht="30">
      <c r="A376" s="157" t="s">
        <v>318</v>
      </c>
      <c r="B376" s="158" t="s">
        <v>365</v>
      </c>
      <c r="C376" s="158" t="s">
        <v>283</v>
      </c>
      <c r="D376" s="158" t="s">
        <v>174</v>
      </c>
      <c r="E376" s="158" t="s">
        <v>44</v>
      </c>
      <c r="F376" s="159">
        <v>5000</v>
      </c>
      <c r="G376" s="117">
        <f>SUM(Ведомственная!G296)</f>
        <v>5000</v>
      </c>
      <c r="I376" s="128"/>
      <c r="J376" s="128"/>
    </row>
    <row r="377" spans="1:10" ht="30">
      <c r="A377" s="157" t="s">
        <v>318</v>
      </c>
      <c r="B377" s="158" t="s">
        <v>365</v>
      </c>
      <c r="C377" s="158" t="s">
        <v>283</v>
      </c>
      <c r="D377" s="158" t="s">
        <v>174</v>
      </c>
      <c r="E377" s="158" t="s">
        <v>174</v>
      </c>
      <c r="F377" s="159">
        <v>100</v>
      </c>
      <c r="G377" s="117">
        <f>SUM(Ведомственная!G355)</f>
        <v>100</v>
      </c>
      <c r="I377" s="128">
        <f t="shared" si="9"/>
        <v>0</v>
      </c>
      <c r="J377" s="128">
        <f t="shared" si="8"/>
        <v>-100</v>
      </c>
    </row>
    <row r="378" spans="1:10" ht="30" hidden="1">
      <c r="A378" s="23" t="s">
        <v>288</v>
      </c>
      <c r="B378" s="15" t="s">
        <v>278</v>
      </c>
      <c r="C378" s="15"/>
      <c r="D378" s="31"/>
      <c r="E378" s="31"/>
      <c r="F378" s="27">
        <f>SUM(F379)</f>
        <v>0</v>
      </c>
      <c r="I378" s="128">
        <f t="shared" si="9"/>
        <v>0</v>
      </c>
      <c r="J378" s="128">
        <f t="shared" si="8"/>
        <v>0</v>
      </c>
    </row>
    <row r="379" spans="1:10" ht="15" hidden="1">
      <c r="A379" s="23" t="s">
        <v>42</v>
      </c>
      <c r="B379" s="15" t="s">
        <v>278</v>
      </c>
      <c r="C379" s="15">
        <v>300</v>
      </c>
      <c r="D379" s="31" t="s">
        <v>31</v>
      </c>
      <c r="E379" s="31" t="s">
        <v>54</v>
      </c>
      <c r="F379" s="27"/>
      <c r="G379" s="117">
        <f>SUM(Ведомственная!G422)</f>
        <v>0</v>
      </c>
      <c r="I379" s="128">
        <f t="shared" si="9"/>
        <v>0</v>
      </c>
      <c r="J379" s="128">
        <f t="shared" si="8"/>
        <v>0</v>
      </c>
    </row>
    <row r="380" spans="1:11" s="126" customFormat="1" ht="42.75">
      <c r="A380" s="160" t="s">
        <v>852</v>
      </c>
      <c r="B380" s="155" t="s">
        <v>353</v>
      </c>
      <c r="C380" s="155"/>
      <c r="D380" s="155"/>
      <c r="E380" s="155"/>
      <c r="F380" s="156">
        <f>SUM(F387)+F381</f>
        <v>10226.8</v>
      </c>
      <c r="G380" s="124"/>
      <c r="H380" s="135">
        <f>SUM(G381:G391)</f>
        <v>10226.8</v>
      </c>
      <c r="I380" s="125">
        <f t="shared" si="9"/>
        <v>-10226.8</v>
      </c>
      <c r="J380" s="125">
        <f t="shared" si="8"/>
        <v>0</v>
      </c>
      <c r="K380" s="126">
        <f>Ведомственная!G238+Ведомственная!G356+Ведомственная!G401+Ведомственная!G460</f>
        <v>9926.8</v>
      </c>
    </row>
    <row r="381" spans="1:10" ht="30">
      <c r="A381" s="157" t="s">
        <v>317</v>
      </c>
      <c r="B381" s="168" t="s">
        <v>376</v>
      </c>
      <c r="C381" s="168"/>
      <c r="D381" s="168"/>
      <c r="E381" s="168"/>
      <c r="F381" s="169">
        <f>SUM(F382:F386)</f>
        <v>4400</v>
      </c>
      <c r="H381" s="117">
        <f>SUM(Ведомственная!G238+Ведомственная!G356+Ведомственная!G401+Ведомственная!G407+Ведомственная!G475)</f>
        <v>57622.5</v>
      </c>
      <c r="I381" s="128">
        <f t="shared" si="9"/>
        <v>-4400</v>
      </c>
      <c r="J381" s="128">
        <f t="shared" si="8"/>
        <v>53222.5</v>
      </c>
    </row>
    <row r="382" spans="1:10" ht="30" hidden="1">
      <c r="A382" s="157" t="s">
        <v>318</v>
      </c>
      <c r="B382" s="168" t="s">
        <v>376</v>
      </c>
      <c r="C382" s="168" t="s">
        <v>283</v>
      </c>
      <c r="D382" s="168" t="s">
        <v>13</v>
      </c>
      <c r="E382" s="168" t="s">
        <v>178</v>
      </c>
      <c r="F382" s="169"/>
      <c r="G382" s="117">
        <f>SUM(Ведомственная!G213)</f>
        <v>0</v>
      </c>
      <c r="I382" s="128"/>
      <c r="J382" s="128"/>
    </row>
    <row r="383" spans="1:10" ht="30">
      <c r="A383" s="157" t="s">
        <v>318</v>
      </c>
      <c r="B383" s="168" t="s">
        <v>376</v>
      </c>
      <c r="C383" s="168" t="s">
        <v>283</v>
      </c>
      <c r="D383" s="168" t="s">
        <v>174</v>
      </c>
      <c r="E383" s="168" t="s">
        <v>174</v>
      </c>
      <c r="F383" s="169">
        <v>2400</v>
      </c>
      <c r="G383" s="117">
        <f>SUM(Ведомственная!G358)</f>
        <v>2400</v>
      </c>
      <c r="I383" s="128">
        <f t="shared" si="9"/>
        <v>0</v>
      </c>
      <c r="J383" s="128">
        <f t="shared" si="8"/>
        <v>-2400</v>
      </c>
    </row>
    <row r="384" spans="1:10" ht="30">
      <c r="A384" s="157" t="s">
        <v>318</v>
      </c>
      <c r="B384" s="168" t="s">
        <v>376</v>
      </c>
      <c r="C384" s="168" t="s">
        <v>283</v>
      </c>
      <c r="D384" s="168" t="s">
        <v>15</v>
      </c>
      <c r="E384" s="168" t="s">
        <v>13</v>
      </c>
      <c r="F384" s="169">
        <v>300</v>
      </c>
      <c r="G384" s="117">
        <f>SUM(Ведомственная!G412)</f>
        <v>300</v>
      </c>
      <c r="I384" s="128"/>
      <c r="J384" s="128"/>
    </row>
    <row r="385" spans="1:10" ht="30" hidden="1">
      <c r="A385" s="157" t="s">
        <v>318</v>
      </c>
      <c r="B385" s="168" t="s">
        <v>376</v>
      </c>
      <c r="C385" s="168" t="s">
        <v>283</v>
      </c>
      <c r="D385" s="168" t="s">
        <v>15</v>
      </c>
      <c r="E385" s="168" t="s">
        <v>34</v>
      </c>
      <c r="F385" s="169"/>
      <c r="I385" s="128"/>
      <c r="J385" s="128"/>
    </row>
    <row r="386" spans="1:10" ht="30">
      <c r="A386" s="157" t="s">
        <v>318</v>
      </c>
      <c r="B386" s="168" t="s">
        <v>376</v>
      </c>
      <c r="C386" s="168" t="s">
        <v>283</v>
      </c>
      <c r="D386" s="168" t="s">
        <v>175</v>
      </c>
      <c r="E386" s="168" t="s">
        <v>34</v>
      </c>
      <c r="F386" s="169">
        <v>1700</v>
      </c>
      <c r="G386" s="117">
        <f>Ведомственная!G462</f>
        <v>1700</v>
      </c>
      <c r="I386" s="128">
        <f t="shared" si="9"/>
        <v>0</v>
      </c>
      <c r="J386" s="128">
        <f t="shared" si="8"/>
        <v>-1700</v>
      </c>
    </row>
    <row r="387" spans="1:10" ht="30">
      <c r="A387" s="157" t="s">
        <v>854</v>
      </c>
      <c r="B387" s="158" t="s">
        <v>354</v>
      </c>
      <c r="C387" s="158"/>
      <c r="D387" s="158"/>
      <c r="E387" s="158"/>
      <c r="F387" s="159">
        <f>SUM(F388)</f>
        <v>5826.8</v>
      </c>
      <c r="I387" s="128">
        <f t="shared" si="9"/>
        <v>-5826.8</v>
      </c>
      <c r="J387" s="128">
        <f t="shared" si="8"/>
        <v>-5826.8</v>
      </c>
    </row>
    <row r="388" spans="1:10" ht="30">
      <c r="A388" s="157" t="s">
        <v>45</v>
      </c>
      <c r="B388" s="158" t="s">
        <v>355</v>
      </c>
      <c r="C388" s="158"/>
      <c r="D388" s="158"/>
      <c r="E388" s="158"/>
      <c r="F388" s="159">
        <f>SUM(F389:F391)</f>
        <v>5826.8</v>
      </c>
      <c r="I388" s="128">
        <f t="shared" si="9"/>
        <v>-5826.8</v>
      </c>
      <c r="J388" s="128">
        <f t="shared" si="8"/>
        <v>-5826.8</v>
      </c>
    </row>
    <row r="389" spans="1:10" ht="60">
      <c r="A389" s="157" t="s">
        <v>51</v>
      </c>
      <c r="B389" s="158" t="s">
        <v>355</v>
      </c>
      <c r="C389" s="158" t="s">
        <v>91</v>
      </c>
      <c r="D389" s="158" t="s">
        <v>13</v>
      </c>
      <c r="E389" s="158" t="s">
        <v>24</v>
      </c>
      <c r="F389" s="159">
        <v>4777.5</v>
      </c>
      <c r="G389" s="117">
        <f>SUM(Ведомственная!G241)</f>
        <v>4777.5</v>
      </c>
      <c r="I389" s="128">
        <f t="shared" si="9"/>
        <v>0</v>
      </c>
      <c r="J389" s="128">
        <f t="shared" si="8"/>
        <v>-4777.5</v>
      </c>
    </row>
    <row r="390" spans="1:10" ht="30">
      <c r="A390" s="157" t="s">
        <v>52</v>
      </c>
      <c r="B390" s="158" t="s">
        <v>355</v>
      </c>
      <c r="C390" s="158" t="s">
        <v>93</v>
      </c>
      <c r="D390" s="158" t="s">
        <v>13</v>
      </c>
      <c r="E390" s="158" t="s">
        <v>24</v>
      </c>
      <c r="F390" s="159">
        <v>1027.5</v>
      </c>
      <c r="G390" s="117">
        <f>SUM(Ведомственная!G242)</f>
        <v>1027.5</v>
      </c>
      <c r="I390" s="128">
        <f t="shared" si="9"/>
        <v>0</v>
      </c>
      <c r="J390" s="128">
        <f t="shared" si="8"/>
        <v>-1027.5</v>
      </c>
    </row>
    <row r="391" spans="1:10" ht="15">
      <c r="A391" s="157" t="s">
        <v>22</v>
      </c>
      <c r="B391" s="158" t="s">
        <v>355</v>
      </c>
      <c r="C391" s="158" t="s">
        <v>98</v>
      </c>
      <c r="D391" s="158" t="s">
        <v>13</v>
      </c>
      <c r="E391" s="158" t="s">
        <v>24</v>
      </c>
      <c r="F391" s="159">
        <v>21.8</v>
      </c>
      <c r="G391" s="117">
        <f>SUM(Ведомственная!G243)</f>
        <v>21.8</v>
      </c>
      <c r="I391" s="128">
        <f t="shared" si="9"/>
        <v>0</v>
      </c>
      <c r="J391" s="128">
        <f t="shared" si="8"/>
        <v>-21.8</v>
      </c>
    </row>
    <row r="392" spans="1:11" s="126" customFormat="1" ht="28.5">
      <c r="A392" s="18" t="s">
        <v>875</v>
      </c>
      <c r="B392" s="28" t="s">
        <v>275</v>
      </c>
      <c r="C392" s="28"/>
      <c r="D392" s="62"/>
      <c r="E392" s="62"/>
      <c r="F392" s="63">
        <f>SUM(F393+F401+F399)</f>
        <v>6743.5</v>
      </c>
      <c r="G392" s="124"/>
      <c r="H392" s="135">
        <f>SUM(G395:G404)</f>
        <v>6743.5</v>
      </c>
      <c r="I392" s="125">
        <f t="shared" si="9"/>
        <v>-6743.5</v>
      </c>
      <c r="J392" s="125">
        <f t="shared" si="8"/>
        <v>0</v>
      </c>
      <c r="K392" s="126">
        <f>Ведомственная!G370+Ведомственная!G376</f>
        <v>6743.5</v>
      </c>
    </row>
    <row r="393" spans="1:10" ht="14.25" customHeight="1">
      <c r="A393" s="23" t="s">
        <v>35</v>
      </c>
      <c r="B393" s="15" t="s">
        <v>285</v>
      </c>
      <c r="C393" s="15"/>
      <c r="D393" s="31"/>
      <c r="E393" s="31"/>
      <c r="F393" s="27">
        <f>SUM(F394)+F396</f>
        <v>1010</v>
      </c>
      <c r="H393" s="117">
        <f>SUM(Ведомственная!G370+Ведомственная!G376)</f>
        <v>6743.5</v>
      </c>
      <c r="I393" s="128">
        <f t="shared" si="9"/>
        <v>-1010</v>
      </c>
      <c r="J393" s="128">
        <f aca="true" t="shared" si="10" ref="J393:J464">SUM(H393-F393)</f>
        <v>5733.5</v>
      </c>
    </row>
    <row r="394" spans="1:10" ht="45" hidden="1">
      <c r="A394" s="23" t="s">
        <v>324</v>
      </c>
      <c r="B394" s="15" t="s">
        <v>325</v>
      </c>
      <c r="C394" s="15"/>
      <c r="D394" s="31"/>
      <c r="E394" s="31"/>
      <c r="F394" s="27">
        <f>SUM(F395)</f>
        <v>0</v>
      </c>
      <c r="I394" s="128">
        <f t="shared" si="9"/>
        <v>0</v>
      </c>
      <c r="J394" s="128">
        <f t="shared" si="10"/>
        <v>0</v>
      </c>
    </row>
    <row r="395" spans="1:10" ht="15" hidden="1">
      <c r="A395" s="23" t="s">
        <v>92</v>
      </c>
      <c r="B395" s="15" t="s">
        <v>325</v>
      </c>
      <c r="C395" s="31" t="s">
        <v>93</v>
      </c>
      <c r="D395" s="31"/>
      <c r="E395" s="31"/>
      <c r="F395" s="27"/>
      <c r="G395" s="117">
        <f>SUM(Ведомственная!G379)</f>
        <v>0</v>
      </c>
      <c r="I395" s="128">
        <f t="shared" si="9"/>
        <v>0</v>
      </c>
      <c r="J395" s="128">
        <f t="shared" si="10"/>
        <v>0</v>
      </c>
    </row>
    <row r="396" spans="1:10" ht="45">
      <c r="A396" s="23" t="s">
        <v>324</v>
      </c>
      <c r="B396" s="15" t="s">
        <v>325</v>
      </c>
      <c r="C396" s="15"/>
      <c r="D396" s="31"/>
      <c r="E396" s="31"/>
      <c r="F396" s="27">
        <f>SUM(F397:F398)</f>
        <v>1010</v>
      </c>
      <c r="I396" s="128">
        <f t="shared" si="9"/>
        <v>-1010</v>
      </c>
      <c r="J396" s="128">
        <f t="shared" si="10"/>
        <v>-1010</v>
      </c>
    </row>
    <row r="397" spans="1:10" ht="60">
      <c r="A397" s="23" t="s">
        <v>51</v>
      </c>
      <c r="B397" s="15" t="s">
        <v>325</v>
      </c>
      <c r="C397" s="15">
        <v>100</v>
      </c>
      <c r="D397" s="31" t="s">
        <v>78</v>
      </c>
      <c r="E397" s="31" t="s">
        <v>174</v>
      </c>
      <c r="F397" s="27">
        <v>1</v>
      </c>
      <c r="G397" s="117">
        <f>SUM(Ведомственная!G381)</f>
        <v>1</v>
      </c>
      <c r="I397" s="128">
        <f t="shared" si="9"/>
        <v>0</v>
      </c>
      <c r="J397" s="128">
        <f t="shared" si="10"/>
        <v>-1</v>
      </c>
    </row>
    <row r="398" spans="1:10" ht="30">
      <c r="A398" s="23" t="s">
        <v>52</v>
      </c>
      <c r="B398" s="15" t="s">
        <v>325</v>
      </c>
      <c r="C398" s="31" t="s">
        <v>93</v>
      </c>
      <c r="D398" s="31" t="s">
        <v>78</v>
      </c>
      <c r="E398" s="31" t="s">
        <v>174</v>
      </c>
      <c r="F398" s="27">
        <v>1009</v>
      </c>
      <c r="G398" s="117">
        <f>SUM(Ведомственная!G382)</f>
        <v>1009</v>
      </c>
      <c r="I398" s="128">
        <f t="shared" si="9"/>
        <v>0</v>
      </c>
      <c r="J398" s="128">
        <f t="shared" si="10"/>
        <v>-1009</v>
      </c>
    </row>
    <row r="399" spans="1:10" ht="30">
      <c r="A399" s="26" t="s">
        <v>317</v>
      </c>
      <c r="B399" s="15" t="s">
        <v>886</v>
      </c>
      <c r="C399" s="31"/>
      <c r="D399" s="31"/>
      <c r="E399" s="31"/>
      <c r="F399" s="27">
        <f>SUM(F400)</f>
        <v>100</v>
      </c>
      <c r="I399" s="128"/>
      <c r="J399" s="128"/>
    </row>
    <row r="400" spans="1:10" ht="30">
      <c r="A400" s="26" t="s">
        <v>318</v>
      </c>
      <c r="B400" s="15" t="s">
        <v>886</v>
      </c>
      <c r="C400" s="31" t="s">
        <v>283</v>
      </c>
      <c r="D400" s="31" t="s">
        <v>78</v>
      </c>
      <c r="E400" s="31" t="s">
        <v>174</v>
      </c>
      <c r="F400" s="27">
        <v>100</v>
      </c>
      <c r="G400" s="117">
        <f>SUM(Ведомственная!G384)</f>
        <v>100</v>
      </c>
      <c r="I400" s="128"/>
      <c r="J400" s="128"/>
    </row>
    <row r="401" spans="1:10" ht="30">
      <c r="A401" s="23" t="s">
        <v>45</v>
      </c>
      <c r="B401" s="15" t="s">
        <v>276</v>
      </c>
      <c r="C401" s="15"/>
      <c r="D401" s="31"/>
      <c r="E401" s="31"/>
      <c r="F401" s="27">
        <f>SUM(F402:F404)</f>
        <v>5633.5</v>
      </c>
      <c r="I401" s="128">
        <f t="shared" si="9"/>
        <v>-5633.5</v>
      </c>
      <c r="J401" s="128">
        <f t="shared" si="10"/>
        <v>-5633.5</v>
      </c>
    </row>
    <row r="402" spans="1:10" ht="60">
      <c r="A402" s="23" t="s">
        <v>51</v>
      </c>
      <c r="B402" s="15" t="s">
        <v>276</v>
      </c>
      <c r="C402" s="31" t="s">
        <v>91</v>
      </c>
      <c r="D402" s="31" t="s">
        <v>78</v>
      </c>
      <c r="E402" s="31" t="s">
        <v>54</v>
      </c>
      <c r="F402" s="27">
        <v>4750.2</v>
      </c>
      <c r="G402" s="117">
        <f>SUM(Ведомственная!G372)</f>
        <v>4750.2</v>
      </c>
      <c r="I402" s="128">
        <f t="shared" si="9"/>
        <v>0</v>
      </c>
      <c r="J402" s="128">
        <f t="shared" si="10"/>
        <v>-4750.2</v>
      </c>
    </row>
    <row r="403" spans="1:10" ht="30">
      <c r="A403" s="23" t="s">
        <v>52</v>
      </c>
      <c r="B403" s="15" t="s">
        <v>276</v>
      </c>
      <c r="C403" s="31" t="s">
        <v>93</v>
      </c>
      <c r="D403" s="31" t="s">
        <v>78</v>
      </c>
      <c r="E403" s="31" t="s">
        <v>54</v>
      </c>
      <c r="F403" s="27">
        <v>829.3</v>
      </c>
      <c r="G403" s="117">
        <f>SUM(Ведомственная!G373)</f>
        <v>829.3</v>
      </c>
      <c r="I403" s="128">
        <f t="shared" si="9"/>
        <v>0</v>
      </c>
      <c r="J403" s="128">
        <f t="shared" si="10"/>
        <v>-829.3</v>
      </c>
    </row>
    <row r="404" spans="1:10" ht="15">
      <c r="A404" s="23" t="s">
        <v>22</v>
      </c>
      <c r="B404" s="15" t="s">
        <v>276</v>
      </c>
      <c r="C404" s="31" t="s">
        <v>98</v>
      </c>
      <c r="D404" s="31" t="s">
        <v>78</v>
      </c>
      <c r="E404" s="31" t="s">
        <v>54</v>
      </c>
      <c r="F404" s="27">
        <v>54</v>
      </c>
      <c r="G404" s="117">
        <f>SUM(Ведомственная!G374)</f>
        <v>54</v>
      </c>
      <c r="I404" s="128">
        <f t="shared" si="9"/>
        <v>0</v>
      </c>
      <c r="J404" s="128">
        <f t="shared" si="10"/>
        <v>-54</v>
      </c>
    </row>
    <row r="405" spans="1:11" s="126" customFormat="1" ht="42.75">
      <c r="A405" s="18" t="s">
        <v>843</v>
      </c>
      <c r="B405" s="28" t="s">
        <v>241</v>
      </c>
      <c r="C405" s="28"/>
      <c r="D405" s="62"/>
      <c r="E405" s="62"/>
      <c r="F405" s="63">
        <f>SUM(F406)+F419+F417</f>
        <v>30314.3</v>
      </c>
      <c r="G405" s="125">
        <f>F405-H406</f>
        <v>0</v>
      </c>
      <c r="H405" s="135">
        <f>SUM(G406:G423)</f>
        <v>30314.3</v>
      </c>
      <c r="I405" s="125">
        <f t="shared" si="9"/>
        <v>-30314.3</v>
      </c>
      <c r="J405" s="125">
        <f t="shared" si="10"/>
        <v>0</v>
      </c>
      <c r="K405" s="126">
        <f>Ведомственная!G108+Ведомственная!G188+Ведомственная!G244+Ведомственная!G297</f>
        <v>30314.3</v>
      </c>
    </row>
    <row r="406" spans="1:10" ht="45">
      <c r="A406" s="23" t="s">
        <v>242</v>
      </c>
      <c r="B406" s="15" t="s">
        <v>243</v>
      </c>
      <c r="C406" s="15"/>
      <c r="D406" s="31"/>
      <c r="E406" s="31"/>
      <c r="F406" s="27">
        <f>SUM(F409)+F407</f>
        <v>25702.7</v>
      </c>
      <c r="H406" s="117">
        <f>SUM(Ведомственная!G108+Ведомственная!G244+Ведомственная!G297+Ведомственная!G188)</f>
        <v>30314.3</v>
      </c>
      <c r="I406" s="128">
        <f t="shared" si="9"/>
        <v>-25702.7</v>
      </c>
      <c r="J406" s="128">
        <f t="shared" si="10"/>
        <v>4611.5999999999985</v>
      </c>
    </row>
    <row r="407" spans="1:10" ht="45" hidden="1">
      <c r="A407" s="26" t="s">
        <v>567</v>
      </c>
      <c r="B407" s="15" t="s">
        <v>568</v>
      </c>
      <c r="C407" s="35"/>
      <c r="D407" s="52"/>
      <c r="E407" s="153"/>
      <c r="F407" s="169">
        <f>F408</f>
        <v>0</v>
      </c>
      <c r="I407" s="128">
        <f t="shared" si="9"/>
        <v>0</v>
      </c>
      <c r="J407" s="128">
        <f t="shared" si="10"/>
        <v>0</v>
      </c>
    </row>
    <row r="408" spans="1:10" ht="30" hidden="1">
      <c r="A408" s="26" t="s">
        <v>318</v>
      </c>
      <c r="B408" s="15" t="s">
        <v>568</v>
      </c>
      <c r="C408" s="35" t="s">
        <v>283</v>
      </c>
      <c r="D408" s="31" t="s">
        <v>116</v>
      </c>
      <c r="E408" s="31" t="s">
        <v>34</v>
      </c>
      <c r="F408" s="169"/>
      <c r="G408" s="117">
        <f>Ведомственная!G390</f>
        <v>0</v>
      </c>
      <c r="I408" s="128">
        <f t="shared" si="9"/>
        <v>0</v>
      </c>
      <c r="J408" s="128"/>
    </row>
    <row r="409" spans="1:10" ht="45">
      <c r="A409" s="23" t="s">
        <v>80</v>
      </c>
      <c r="B409" s="15" t="s">
        <v>244</v>
      </c>
      <c r="C409" s="15"/>
      <c r="D409" s="31"/>
      <c r="E409" s="31"/>
      <c r="F409" s="27">
        <f>SUM(F410)</f>
        <v>25702.7</v>
      </c>
      <c r="I409" s="128">
        <f t="shared" si="9"/>
        <v>-25702.7</v>
      </c>
      <c r="J409" s="128">
        <f t="shared" si="10"/>
        <v>-25702.7</v>
      </c>
    </row>
    <row r="410" spans="1:10" ht="30">
      <c r="A410" s="23" t="s">
        <v>245</v>
      </c>
      <c r="B410" s="15" t="s">
        <v>246</v>
      </c>
      <c r="C410" s="15"/>
      <c r="D410" s="31"/>
      <c r="E410" s="31"/>
      <c r="F410" s="27">
        <f>SUM(F411:F416)</f>
        <v>25702.7</v>
      </c>
      <c r="I410" s="128">
        <f t="shared" si="9"/>
        <v>-25702.7</v>
      </c>
      <c r="J410" s="128">
        <f t="shared" si="10"/>
        <v>-25702.7</v>
      </c>
    </row>
    <row r="411" spans="1:10" ht="29.25" customHeight="1">
      <c r="A411" s="23" t="s">
        <v>52</v>
      </c>
      <c r="B411" s="15" t="s">
        <v>246</v>
      </c>
      <c r="C411" s="15">
        <v>200</v>
      </c>
      <c r="D411" s="31" t="s">
        <v>34</v>
      </c>
      <c r="E411" s="31">
        <v>13</v>
      </c>
      <c r="F411" s="27">
        <v>17082.7</v>
      </c>
      <c r="G411" s="117">
        <f>SUM(Ведомственная!G112)</f>
        <v>17082.7</v>
      </c>
      <c r="I411" s="128">
        <f t="shared" si="9"/>
        <v>0</v>
      </c>
      <c r="J411" s="128">
        <f t="shared" si="10"/>
        <v>-17082.7</v>
      </c>
    </row>
    <row r="412" spans="1:10" ht="28.5" customHeight="1">
      <c r="A412" s="23" t="s">
        <v>52</v>
      </c>
      <c r="B412" s="15" t="s">
        <v>246</v>
      </c>
      <c r="C412" s="15">
        <v>200</v>
      </c>
      <c r="D412" s="31" t="s">
        <v>13</v>
      </c>
      <c r="E412" s="31" t="s">
        <v>15</v>
      </c>
      <c r="F412" s="27">
        <v>100</v>
      </c>
      <c r="G412" s="117">
        <f>SUM(Ведомственная!G192)</f>
        <v>100</v>
      </c>
      <c r="I412" s="128"/>
      <c r="J412" s="128"/>
    </row>
    <row r="413" spans="1:10" ht="30" hidden="1">
      <c r="A413" s="23" t="s">
        <v>52</v>
      </c>
      <c r="B413" s="15" t="s">
        <v>246</v>
      </c>
      <c r="C413" s="15">
        <v>200</v>
      </c>
      <c r="D413" s="31" t="s">
        <v>174</v>
      </c>
      <c r="E413" s="31" t="s">
        <v>44</v>
      </c>
      <c r="F413" s="27"/>
      <c r="G413" s="117">
        <f>SUM(Ведомственная!G301)</f>
        <v>0</v>
      </c>
      <c r="I413" s="128">
        <f t="shared" si="9"/>
        <v>0</v>
      </c>
      <c r="J413" s="128">
        <f t="shared" si="10"/>
        <v>0</v>
      </c>
    </row>
    <row r="414" spans="1:10" ht="30" hidden="1">
      <c r="A414" s="23" t="s">
        <v>52</v>
      </c>
      <c r="B414" s="15" t="s">
        <v>246</v>
      </c>
      <c r="C414" s="15">
        <v>200</v>
      </c>
      <c r="D414" s="31" t="s">
        <v>116</v>
      </c>
      <c r="E414" s="31" t="s">
        <v>44</v>
      </c>
      <c r="F414" s="27"/>
      <c r="G414" s="117">
        <f>SUM(Ведомственная!G396)</f>
        <v>0</v>
      </c>
      <c r="I414" s="128">
        <f t="shared" si="9"/>
        <v>0</v>
      </c>
      <c r="J414" s="128">
        <f t="shared" si="10"/>
        <v>0</v>
      </c>
    </row>
    <row r="415" spans="1:10" ht="30">
      <c r="A415" s="26" t="s">
        <v>318</v>
      </c>
      <c r="B415" s="15" t="s">
        <v>246</v>
      </c>
      <c r="C415" s="15">
        <v>400</v>
      </c>
      <c r="D415" s="31" t="s">
        <v>174</v>
      </c>
      <c r="E415" s="31" t="s">
        <v>44</v>
      </c>
      <c r="F415" s="27">
        <v>8500</v>
      </c>
      <c r="G415" s="117">
        <f>SUM(Ведомственная!G302)</f>
        <v>8500</v>
      </c>
      <c r="I415" s="128">
        <f t="shared" si="9"/>
        <v>0</v>
      </c>
      <c r="J415" s="128">
        <f t="shared" si="10"/>
        <v>-8500</v>
      </c>
    </row>
    <row r="416" spans="1:10" ht="15">
      <c r="A416" s="23" t="s">
        <v>22</v>
      </c>
      <c r="B416" s="15" t="s">
        <v>246</v>
      </c>
      <c r="C416" s="15">
        <v>800</v>
      </c>
      <c r="D416" s="31" t="s">
        <v>34</v>
      </c>
      <c r="E416" s="31">
        <v>13</v>
      </c>
      <c r="F416" s="27">
        <v>20</v>
      </c>
      <c r="G416" s="117">
        <f>SUM(Ведомственная!G113)</f>
        <v>20</v>
      </c>
      <c r="I416" s="128">
        <f t="shared" si="9"/>
        <v>0</v>
      </c>
      <c r="J416" s="128">
        <f t="shared" si="10"/>
        <v>-20</v>
      </c>
    </row>
    <row r="417" spans="1:10" ht="45">
      <c r="A417" s="23" t="s">
        <v>265</v>
      </c>
      <c r="B417" s="15" t="s">
        <v>266</v>
      </c>
      <c r="C417" s="31"/>
      <c r="D417" s="31"/>
      <c r="E417" s="31"/>
      <c r="F417" s="27">
        <f>SUM(F418)</f>
        <v>3622.6</v>
      </c>
      <c r="I417" s="128">
        <f t="shared" si="9"/>
        <v>-3622.6</v>
      </c>
      <c r="J417" s="128">
        <f t="shared" si="10"/>
        <v>-3622.6</v>
      </c>
    </row>
    <row r="418" spans="1:10" ht="30">
      <c r="A418" s="23" t="s">
        <v>52</v>
      </c>
      <c r="B418" s="15" t="s">
        <v>266</v>
      </c>
      <c r="C418" s="31" t="s">
        <v>93</v>
      </c>
      <c r="D418" s="31" t="s">
        <v>13</v>
      </c>
      <c r="E418" s="31" t="s">
        <v>24</v>
      </c>
      <c r="F418" s="27">
        <v>3622.6</v>
      </c>
      <c r="G418" s="117">
        <f>SUM(Ведомственная!G246)</f>
        <v>3622.6</v>
      </c>
      <c r="I418" s="128">
        <f t="shared" si="9"/>
        <v>0</v>
      </c>
      <c r="J418" s="128">
        <f t="shared" si="10"/>
        <v>-3622.6</v>
      </c>
    </row>
    <row r="419" spans="1:10" ht="30">
      <c r="A419" s="23" t="s">
        <v>247</v>
      </c>
      <c r="B419" s="15" t="s">
        <v>248</v>
      </c>
      <c r="C419" s="15"/>
      <c r="D419" s="31"/>
      <c r="E419" s="31"/>
      <c r="F419" s="27">
        <f>SUM(F420)</f>
        <v>989</v>
      </c>
      <c r="I419" s="128">
        <f t="shared" si="9"/>
        <v>-989</v>
      </c>
      <c r="J419" s="128">
        <f t="shared" si="10"/>
        <v>-989</v>
      </c>
    </row>
    <row r="420" spans="1:10" ht="45">
      <c r="A420" s="23" t="s">
        <v>80</v>
      </c>
      <c r="B420" s="15" t="s">
        <v>249</v>
      </c>
      <c r="C420" s="15"/>
      <c r="D420" s="31"/>
      <c r="E420" s="31"/>
      <c r="F420" s="27">
        <f>SUM(F421)</f>
        <v>989</v>
      </c>
      <c r="I420" s="128">
        <f t="shared" si="9"/>
        <v>-989</v>
      </c>
      <c r="J420" s="128">
        <f t="shared" si="10"/>
        <v>-989</v>
      </c>
    </row>
    <row r="421" spans="1:10" ht="30">
      <c r="A421" s="23" t="s">
        <v>245</v>
      </c>
      <c r="B421" s="15" t="s">
        <v>250</v>
      </c>
      <c r="C421" s="15"/>
      <c r="D421" s="31"/>
      <c r="E421" s="31"/>
      <c r="F421" s="27">
        <f>SUM(F422:F423)</f>
        <v>989</v>
      </c>
      <c r="I421" s="128">
        <f t="shared" si="9"/>
        <v>-989</v>
      </c>
      <c r="J421" s="128">
        <f t="shared" si="10"/>
        <v>-989</v>
      </c>
    </row>
    <row r="422" spans="1:10" ht="29.25" customHeight="1">
      <c r="A422" s="23" t="s">
        <v>52</v>
      </c>
      <c r="B422" s="15" t="s">
        <v>250</v>
      </c>
      <c r="C422" s="15">
        <v>200</v>
      </c>
      <c r="D422" s="31" t="s">
        <v>34</v>
      </c>
      <c r="E422" s="31">
        <v>13</v>
      </c>
      <c r="F422" s="27">
        <v>989</v>
      </c>
      <c r="G422" s="117">
        <f>SUM(Ведомственная!G117)</f>
        <v>989</v>
      </c>
      <c r="I422" s="128">
        <f t="shared" si="9"/>
        <v>0</v>
      </c>
      <c r="J422" s="128">
        <f t="shared" si="10"/>
        <v>-989</v>
      </c>
    </row>
    <row r="423" spans="1:10" ht="15" hidden="1">
      <c r="A423" s="23" t="s">
        <v>22</v>
      </c>
      <c r="B423" s="15" t="s">
        <v>250</v>
      </c>
      <c r="C423" s="15">
        <v>800</v>
      </c>
      <c r="D423" s="31" t="s">
        <v>34</v>
      </c>
      <c r="E423" s="31">
        <v>13</v>
      </c>
      <c r="F423" s="27"/>
      <c r="G423" s="117">
        <f>SUM(Ведомственная!G118)</f>
        <v>0</v>
      </c>
      <c r="I423" s="128">
        <f t="shared" si="9"/>
        <v>0</v>
      </c>
      <c r="J423" s="128">
        <f t="shared" si="10"/>
        <v>0</v>
      </c>
    </row>
    <row r="424" spans="1:10" s="126" customFormat="1" ht="29.25" customHeight="1">
      <c r="A424" s="18" t="s">
        <v>878</v>
      </c>
      <c r="B424" s="28" t="s">
        <v>269</v>
      </c>
      <c r="C424" s="62"/>
      <c r="D424" s="62"/>
      <c r="E424" s="62"/>
      <c r="F424" s="63">
        <f>SUM(F425)+F429+F431</f>
        <v>50370.5</v>
      </c>
      <c r="G424" s="124"/>
      <c r="H424" s="135">
        <f>SUM(G425:G436)</f>
        <v>50370.5</v>
      </c>
      <c r="I424" s="125">
        <f t="shared" si="9"/>
        <v>-50370.5</v>
      </c>
      <c r="J424" s="125">
        <f t="shared" si="10"/>
        <v>0</v>
      </c>
    </row>
    <row r="425" spans="1:10" ht="30" hidden="1">
      <c r="A425" s="23" t="s">
        <v>270</v>
      </c>
      <c r="B425" s="15" t="s">
        <v>272</v>
      </c>
      <c r="C425" s="31"/>
      <c r="D425" s="31"/>
      <c r="E425" s="31"/>
      <c r="F425" s="27">
        <f>SUM(F427)</f>
        <v>0</v>
      </c>
      <c r="H425" s="117">
        <f>SUM(Ведомственная!G431)</f>
        <v>50370.5</v>
      </c>
      <c r="I425" s="128">
        <f t="shared" si="9"/>
        <v>0</v>
      </c>
      <c r="J425" s="128">
        <f t="shared" si="10"/>
        <v>50370.5</v>
      </c>
    </row>
    <row r="426" spans="1:10" ht="15" hidden="1">
      <c r="A426" s="23" t="s">
        <v>92</v>
      </c>
      <c r="B426" s="15" t="s">
        <v>272</v>
      </c>
      <c r="C426" s="31" t="s">
        <v>93</v>
      </c>
      <c r="D426" s="31"/>
      <c r="E426" s="31"/>
      <c r="F426" s="27">
        <v>0</v>
      </c>
      <c r="G426" s="117">
        <f>SUM(Ведомственная!G271)</f>
        <v>0</v>
      </c>
      <c r="I426" s="128">
        <f t="shared" si="9"/>
        <v>0</v>
      </c>
      <c r="J426" s="128">
        <f t="shared" si="10"/>
        <v>0</v>
      </c>
    </row>
    <row r="427" spans="1:10" ht="30" hidden="1">
      <c r="A427" s="26" t="s">
        <v>472</v>
      </c>
      <c r="B427" s="35" t="s">
        <v>473</v>
      </c>
      <c r="C427" s="35"/>
      <c r="D427" s="35"/>
      <c r="E427" s="35"/>
      <c r="F427" s="52">
        <f>SUM(F428)</f>
        <v>0</v>
      </c>
      <c r="I427" s="128">
        <f t="shared" si="9"/>
        <v>0</v>
      </c>
      <c r="J427" s="128">
        <f t="shared" si="10"/>
        <v>0</v>
      </c>
    </row>
    <row r="428" spans="1:10" ht="30" hidden="1">
      <c r="A428" s="26" t="s">
        <v>318</v>
      </c>
      <c r="B428" s="35" t="s">
        <v>473</v>
      </c>
      <c r="C428" s="35" t="s">
        <v>283</v>
      </c>
      <c r="D428" s="35" t="s">
        <v>174</v>
      </c>
      <c r="E428" s="35" t="s">
        <v>174</v>
      </c>
      <c r="F428" s="52"/>
      <c r="G428" s="117">
        <f>SUM(Ведомственная!G362)</f>
        <v>0</v>
      </c>
      <c r="I428" s="128">
        <f t="shared" si="9"/>
        <v>0</v>
      </c>
      <c r="J428" s="128">
        <f t="shared" si="10"/>
        <v>0</v>
      </c>
    </row>
    <row r="429" spans="1:10" ht="75" hidden="1">
      <c r="A429" s="23" t="s">
        <v>279</v>
      </c>
      <c r="B429" s="15" t="s">
        <v>280</v>
      </c>
      <c r="C429" s="15"/>
      <c r="D429" s="31"/>
      <c r="E429" s="31"/>
      <c r="F429" s="27">
        <f>SUM(F430)</f>
        <v>0</v>
      </c>
      <c r="I429" s="128">
        <f t="shared" si="9"/>
        <v>0</v>
      </c>
      <c r="J429" s="128">
        <f t="shared" si="10"/>
        <v>0</v>
      </c>
    </row>
    <row r="430" spans="1:10" ht="30" hidden="1">
      <c r="A430" s="26" t="s">
        <v>318</v>
      </c>
      <c r="B430" s="15" t="s">
        <v>280</v>
      </c>
      <c r="C430" s="15">
        <v>400</v>
      </c>
      <c r="D430" s="31" t="s">
        <v>31</v>
      </c>
      <c r="E430" s="31" t="s">
        <v>78</v>
      </c>
      <c r="F430" s="27"/>
      <c r="G430" s="117">
        <f>SUM(Ведомственная!G441)</f>
        <v>0</v>
      </c>
      <c r="I430" s="128">
        <f t="shared" si="9"/>
        <v>0</v>
      </c>
      <c r="J430" s="128">
        <f t="shared" si="10"/>
        <v>0</v>
      </c>
    </row>
    <row r="431" spans="1:11" ht="60">
      <c r="A431" s="23" t="s">
        <v>464</v>
      </c>
      <c r="B431" s="15" t="s">
        <v>468</v>
      </c>
      <c r="C431" s="15"/>
      <c r="D431" s="31"/>
      <c r="E431" s="31"/>
      <c r="F431" s="27">
        <f>SUM(F432)</f>
        <v>50370.5</v>
      </c>
      <c r="H431" s="117">
        <f>Ведомственная!G431</f>
        <v>50370.5</v>
      </c>
      <c r="I431" s="128">
        <f t="shared" si="9"/>
        <v>-50370.5</v>
      </c>
      <c r="J431" s="128">
        <f t="shared" si="10"/>
        <v>0</v>
      </c>
      <c r="K431" s="116">
        <f>Ведомственная!G431</f>
        <v>50370.5</v>
      </c>
    </row>
    <row r="432" spans="1:10" ht="90">
      <c r="A432" s="23" t="s">
        <v>463</v>
      </c>
      <c r="B432" s="15" t="s">
        <v>469</v>
      </c>
      <c r="C432" s="15"/>
      <c r="D432" s="31"/>
      <c r="E432" s="31"/>
      <c r="F432" s="27">
        <f>SUM(F433+F435)</f>
        <v>50370.5</v>
      </c>
      <c r="I432" s="128">
        <f t="shared" si="9"/>
        <v>-50370.5</v>
      </c>
      <c r="J432" s="128">
        <f t="shared" si="10"/>
        <v>-50370.5</v>
      </c>
    </row>
    <row r="433" spans="1:10" ht="60">
      <c r="A433" s="26" t="s">
        <v>281</v>
      </c>
      <c r="B433" s="15" t="s">
        <v>470</v>
      </c>
      <c r="C433" s="15"/>
      <c r="D433" s="31"/>
      <c r="E433" s="31"/>
      <c r="F433" s="27">
        <f>SUM(F434)</f>
        <v>29629.7</v>
      </c>
      <c r="I433" s="128">
        <f t="shared" si="9"/>
        <v>-29629.7</v>
      </c>
      <c r="J433" s="128">
        <f t="shared" si="10"/>
        <v>-29629.7</v>
      </c>
    </row>
    <row r="434" spans="1:10" ht="30">
      <c r="A434" s="23" t="s">
        <v>282</v>
      </c>
      <c r="B434" s="15" t="s">
        <v>470</v>
      </c>
      <c r="C434" s="15">
        <v>400</v>
      </c>
      <c r="D434" s="31" t="s">
        <v>31</v>
      </c>
      <c r="E434" s="31" t="s">
        <v>13</v>
      </c>
      <c r="F434" s="27">
        <v>29629.7</v>
      </c>
      <c r="G434" s="117">
        <f>SUM(Ведомственная!G435)</f>
        <v>29629.7</v>
      </c>
      <c r="I434" s="128">
        <f t="shared" si="9"/>
        <v>0</v>
      </c>
      <c r="J434" s="128">
        <f t="shared" si="10"/>
        <v>-29629.7</v>
      </c>
    </row>
    <row r="435" spans="1:10" ht="60">
      <c r="A435" s="23" t="s">
        <v>284</v>
      </c>
      <c r="B435" s="31" t="s">
        <v>566</v>
      </c>
      <c r="C435" s="15"/>
      <c r="D435" s="31"/>
      <c r="E435" s="31"/>
      <c r="F435" s="27">
        <f>SUM(F436)</f>
        <v>20740.8</v>
      </c>
      <c r="I435" s="128">
        <f t="shared" si="9"/>
        <v>-20740.8</v>
      </c>
      <c r="J435" s="128">
        <f t="shared" si="10"/>
        <v>-20740.8</v>
      </c>
    </row>
    <row r="436" spans="1:10" ht="30">
      <c r="A436" s="23" t="s">
        <v>282</v>
      </c>
      <c r="B436" s="31" t="s">
        <v>566</v>
      </c>
      <c r="C436" s="31" t="s">
        <v>283</v>
      </c>
      <c r="D436" s="31" t="s">
        <v>31</v>
      </c>
      <c r="E436" s="31" t="s">
        <v>13</v>
      </c>
      <c r="F436" s="27">
        <v>20740.8</v>
      </c>
      <c r="G436" s="117">
        <f>SUM(Ведомственная!G437)</f>
        <v>20740.8</v>
      </c>
      <c r="I436" s="128">
        <f t="shared" si="9"/>
        <v>0</v>
      </c>
      <c r="J436" s="128">
        <f t="shared" si="10"/>
        <v>-20740.8</v>
      </c>
    </row>
    <row r="437" spans="1:11" s="126" customFormat="1" ht="42.75">
      <c r="A437" s="130" t="s">
        <v>1013</v>
      </c>
      <c r="B437" s="170" t="s">
        <v>252</v>
      </c>
      <c r="C437" s="170"/>
      <c r="D437" s="170"/>
      <c r="E437" s="170"/>
      <c r="F437" s="142">
        <f>F438</f>
        <v>78</v>
      </c>
      <c r="G437" s="124"/>
      <c r="H437" s="135">
        <f>SUM(G438:G440)</f>
        <v>78</v>
      </c>
      <c r="I437" s="125">
        <f t="shared" si="9"/>
        <v>-78</v>
      </c>
      <c r="J437" s="125">
        <f t="shared" si="10"/>
        <v>0</v>
      </c>
      <c r="K437" s="126">
        <f>Ведомственная!G975</f>
        <v>78</v>
      </c>
    </row>
    <row r="438" spans="1:10" ht="15">
      <c r="A438" s="37" t="s">
        <v>35</v>
      </c>
      <c r="B438" s="47" t="s">
        <v>431</v>
      </c>
      <c r="C438" s="47"/>
      <c r="D438" s="47"/>
      <c r="E438" s="47"/>
      <c r="F438" s="36">
        <f>F439</f>
        <v>78</v>
      </c>
      <c r="H438" s="117">
        <f>SUM(Ведомственная!G975)</f>
        <v>78</v>
      </c>
      <c r="I438" s="128">
        <f t="shared" si="9"/>
        <v>-78</v>
      </c>
      <c r="J438" s="128">
        <f t="shared" si="10"/>
        <v>0</v>
      </c>
    </row>
    <row r="439" spans="1:10" ht="15">
      <c r="A439" s="171" t="s">
        <v>156</v>
      </c>
      <c r="B439" s="47" t="s">
        <v>432</v>
      </c>
      <c r="C439" s="47"/>
      <c r="D439" s="47"/>
      <c r="E439" s="47"/>
      <c r="F439" s="36">
        <f>F440</f>
        <v>78</v>
      </c>
      <c r="I439" s="128">
        <f t="shared" si="9"/>
        <v>-78</v>
      </c>
      <c r="J439" s="128">
        <f t="shared" si="10"/>
        <v>-78</v>
      </c>
    </row>
    <row r="440" spans="1:10" ht="30">
      <c r="A440" s="37" t="s">
        <v>52</v>
      </c>
      <c r="B440" s="47" t="s">
        <v>432</v>
      </c>
      <c r="C440" s="47" t="s">
        <v>93</v>
      </c>
      <c r="D440" s="47" t="s">
        <v>116</v>
      </c>
      <c r="E440" s="47" t="s">
        <v>116</v>
      </c>
      <c r="F440" s="36">
        <v>78</v>
      </c>
      <c r="G440" s="117">
        <f>SUM(Ведомственная!G977)</f>
        <v>78</v>
      </c>
      <c r="I440" s="128">
        <f t="shared" si="9"/>
        <v>0</v>
      </c>
      <c r="J440" s="128">
        <f t="shared" si="10"/>
        <v>-78</v>
      </c>
    </row>
    <row r="441" spans="1:11" ht="57">
      <c r="A441" s="130" t="s">
        <v>1014</v>
      </c>
      <c r="B441" s="170" t="s">
        <v>433</v>
      </c>
      <c r="C441" s="170"/>
      <c r="D441" s="170"/>
      <c r="E441" s="170"/>
      <c r="F441" s="142">
        <f>F442</f>
        <v>78.5</v>
      </c>
      <c r="H441" s="138">
        <f>SUM(G442:G444)</f>
        <v>78.5</v>
      </c>
      <c r="I441" s="128">
        <f t="shared" si="9"/>
        <v>-78.5</v>
      </c>
      <c r="J441" s="128">
        <f t="shared" si="10"/>
        <v>0</v>
      </c>
      <c r="K441" s="116">
        <f>Ведомственная!G978</f>
        <v>78.5</v>
      </c>
    </row>
    <row r="442" spans="1:10" ht="15">
      <c r="A442" s="37" t="s">
        <v>35</v>
      </c>
      <c r="B442" s="47" t="s">
        <v>434</v>
      </c>
      <c r="C442" s="47"/>
      <c r="D442" s="47"/>
      <c r="E442" s="47"/>
      <c r="F442" s="36">
        <f>F443</f>
        <v>78.5</v>
      </c>
      <c r="H442" s="117">
        <f>SUM(Ведомственная!G978)</f>
        <v>78.5</v>
      </c>
      <c r="I442" s="128">
        <f aca="true" t="shared" si="11" ref="I442:I514">G442-F442</f>
        <v>-78.5</v>
      </c>
      <c r="J442" s="128">
        <f t="shared" si="10"/>
        <v>0</v>
      </c>
    </row>
    <row r="443" spans="1:10" ht="15">
      <c r="A443" s="171" t="s">
        <v>156</v>
      </c>
      <c r="B443" s="47" t="s">
        <v>435</v>
      </c>
      <c r="C443" s="47"/>
      <c r="D443" s="47"/>
      <c r="E443" s="47"/>
      <c r="F443" s="36">
        <f>F444</f>
        <v>78.5</v>
      </c>
      <c r="I443" s="128">
        <f t="shared" si="11"/>
        <v>-78.5</v>
      </c>
      <c r="J443" s="128">
        <f t="shared" si="10"/>
        <v>-78.5</v>
      </c>
    </row>
    <row r="444" spans="1:10" ht="30">
      <c r="A444" s="37" t="s">
        <v>52</v>
      </c>
      <c r="B444" s="47" t="s">
        <v>435</v>
      </c>
      <c r="C444" s="47" t="s">
        <v>93</v>
      </c>
      <c r="D444" s="47" t="s">
        <v>116</v>
      </c>
      <c r="E444" s="47" t="s">
        <v>116</v>
      </c>
      <c r="F444" s="36">
        <v>78.5</v>
      </c>
      <c r="G444" s="117">
        <f>SUM(Ведомственная!G980)</f>
        <v>78.5</v>
      </c>
      <c r="I444" s="128">
        <f t="shared" si="11"/>
        <v>0</v>
      </c>
      <c r="J444" s="128">
        <f t="shared" si="10"/>
        <v>-78.5</v>
      </c>
    </row>
    <row r="445" spans="1:11" ht="28.5">
      <c r="A445" s="130" t="s">
        <v>938</v>
      </c>
      <c r="B445" s="77" t="s">
        <v>118</v>
      </c>
      <c r="C445" s="77"/>
      <c r="D445" s="77"/>
      <c r="E445" s="77"/>
      <c r="F445" s="134">
        <f>F446+F455+F459+F465+F469+F480+F489+F521</f>
        <v>244506.1</v>
      </c>
      <c r="H445" s="138">
        <f>SUM(G449:G530)</f>
        <v>244506.09999999998</v>
      </c>
      <c r="I445" s="128">
        <f t="shared" si="11"/>
        <v>-244506.1</v>
      </c>
      <c r="J445" s="128">
        <f t="shared" si="10"/>
        <v>-2.9103830456733704E-11</v>
      </c>
      <c r="K445" s="116">
        <f>Ведомственная!G1081+Ведомственная!G1096+Ведомственная!G1154</f>
        <v>244506.1</v>
      </c>
    </row>
    <row r="446" spans="1:10" ht="30">
      <c r="A446" s="37" t="s">
        <v>128</v>
      </c>
      <c r="B446" s="60" t="s">
        <v>129</v>
      </c>
      <c r="C446" s="60"/>
      <c r="D446" s="60"/>
      <c r="E446" s="60"/>
      <c r="F446" s="61">
        <f>F447+F450</f>
        <v>61539.5</v>
      </c>
      <c r="H446" s="117">
        <f>Ведомственная!G1081+Ведомственная!G1096+Ведомственная!G1154</f>
        <v>244506.1</v>
      </c>
      <c r="I446" s="128">
        <f t="shared" si="11"/>
        <v>-61539.5</v>
      </c>
      <c r="J446" s="128">
        <f t="shared" si="10"/>
        <v>182966.6</v>
      </c>
    </row>
    <row r="447" spans="1:10" ht="45">
      <c r="A447" s="37" t="s">
        <v>26</v>
      </c>
      <c r="B447" s="60" t="s">
        <v>130</v>
      </c>
      <c r="C447" s="60"/>
      <c r="D447" s="60"/>
      <c r="E447" s="60"/>
      <c r="F447" s="61">
        <f>F448</f>
        <v>35673</v>
      </c>
      <c r="I447" s="128">
        <f t="shared" si="11"/>
        <v>-35673</v>
      </c>
      <c r="J447" s="128">
        <f t="shared" si="10"/>
        <v>-35673</v>
      </c>
    </row>
    <row r="448" spans="1:10" ht="15">
      <c r="A448" s="37" t="s">
        <v>131</v>
      </c>
      <c r="B448" s="60" t="s">
        <v>132</v>
      </c>
      <c r="C448" s="60"/>
      <c r="D448" s="60"/>
      <c r="E448" s="60"/>
      <c r="F448" s="61">
        <f>F449</f>
        <v>35673</v>
      </c>
      <c r="I448" s="128">
        <f t="shared" si="11"/>
        <v>-35673</v>
      </c>
      <c r="J448" s="128">
        <f t="shared" si="10"/>
        <v>-35673</v>
      </c>
    </row>
    <row r="449" spans="1:10" ht="30">
      <c r="A449" s="37" t="s">
        <v>124</v>
      </c>
      <c r="B449" s="60" t="s">
        <v>132</v>
      </c>
      <c r="C449" s="60" t="s">
        <v>125</v>
      </c>
      <c r="D449" s="60" t="s">
        <v>15</v>
      </c>
      <c r="E449" s="60" t="s">
        <v>34</v>
      </c>
      <c r="F449" s="61">
        <v>35673</v>
      </c>
      <c r="G449" s="117">
        <f>SUM(Ведомственная!G1100)</f>
        <v>35673</v>
      </c>
      <c r="I449" s="128">
        <f t="shared" si="11"/>
        <v>0</v>
      </c>
      <c r="J449" s="128">
        <f t="shared" si="10"/>
        <v>-35673</v>
      </c>
    </row>
    <row r="450" spans="1:10" ht="30">
      <c r="A450" s="37" t="s">
        <v>45</v>
      </c>
      <c r="B450" s="60" t="s">
        <v>133</v>
      </c>
      <c r="C450" s="60"/>
      <c r="D450" s="60"/>
      <c r="E450" s="60"/>
      <c r="F450" s="61">
        <f>F451</f>
        <v>25866.5</v>
      </c>
      <c r="I450" s="128">
        <f t="shared" si="11"/>
        <v>-25866.5</v>
      </c>
      <c r="J450" s="128">
        <f t="shared" si="10"/>
        <v>-25866.5</v>
      </c>
    </row>
    <row r="451" spans="1:10" ht="15">
      <c r="A451" s="37" t="s">
        <v>131</v>
      </c>
      <c r="B451" s="60" t="s">
        <v>134</v>
      </c>
      <c r="C451" s="60"/>
      <c r="D451" s="60"/>
      <c r="E451" s="60"/>
      <c r="F451" s="61">
        <f>F452+F453+F454</f>
        <v>25866.5</v>
      </c>
      <c r="I451" s="128">
        <f t="shared" si="11"/>
        <v>-25866.5</v>
      </c>
      <c r="J451" s="128">
        <f t="shared" si="10"/>
        <v>-25866.5</v>
      </c>
    </row>
    <row r="452" spans="1:10" ht="60">
      <c r="A452" s="37" t="s">
        <v>135</v>
      </c>
      <c r="B452" s="60" t="s">
        <v>134</v>
      </c>
      <c r="C452" s="60" t="s">
        <v>91</v>
      </c>
      <c r="D452" s="60" t="s">
        <v>15</v>
      </c>
      <c r="E452" s="60" t="s">
        <v>34</v>
      </c>
      <c r="F452" s="61">
        <v>20496.7</v>
      </c>
      <c r="G452" s="117">
        <f>SUM(Ведомственная!G1103)</f>
        <v>20496.7</v>
      </c>
      <c r="I452" s="128">
        <f t="shared" si="11"/>
        <v>0</v>
      </c>
      <c r="J452" s="128">
        <f t="shared" si="10"/>
        <v>-20496.7</v>
      </c>
    </row>
    <row r="453" spans="1:10" ht="30">
      <c r="A453" s="37" t="s">
        <v>52</v>
      </c>
      <c r="B453" s="60" t="s">
        <v>134</v>
      </c>
      <c r="C453" s="60" t="s">
        <v>93</v>
      </c>
      <c r="D453" s="60" t="s">
        <v>15</v>
      </c>
      <c r="E453" s="60" t="s">
        <v>34</v>
      </c>
      <c r="F453" s="36">
        <v>5036.8</v>
      </c>
      <c r="G453" s="117">
        <f>SUM(Ведомственная!G1104)</f>
        <v>5036.8</v>
      </c>
      <c r="I453" s="128">
        <f t="shared" si="11"/>
        <v>0</v>
      </c>
      <c r="J453" s="128">
        <f t="shared" si="10"/>
        <v>-5036.8</v>
      </c>
    </row>
    <row r="454" spans="1:10" ht="15">
      <c r="A454" s="37" t="s">
        <v>22</v>
      </c>
      <c r="B454" s="60" t="s">
        <v>134</v>
      </c>
      <c r="C454" s="60" t="s">
        <v>98</v>
      </c>
      <c r="D454" s="60" t="s">
        <v>15</v>
      </c>
      <c r="E454" s="60" t="s">
        <v>34</v>
      </c>
      <c r="F454" s="61">
        <v>333</v>
      </c>
      <c r="G454" s="117">
        <f>SUM(Ведомственная!G1105)</f>
        <v>333</v>
      </c>
      <c r="I454" s="128">
        <f t="shared" si="11"/>
        <v>0</v>
      </c>
      <c r="J454" s="128">
        <f t="shared" si="10"/>
        <v>-333</v>
      </c>
    </row>
    <row r="455" spans="1:10" ht="15">
      <c r="A455" s="37" t="s">
        <v>119</v>
      </c>
      <c r="B455" s="60" t="s">
        <v>120</v>
      </c>
      <c r="C455" s="60"/>
      <c r="D455" s="60"/>
      <c r="E455" s="60"/>
      <c r="F455" s="61">
        <f>F456</f>
        <v>84906.2</v>
      </c>
      <c r="I455" s="128">
        <f t="shared" si="11"/>
        <v>-84906.2</v>
      </c>
      <c r="J455" s="128">
        <f t="shared" si="10"/>
        <v>-84906.2</v>
      </c>
    </row>
    <row r="456" spans="1:10" ht="45">
      <c r="A456" s="37" t="s">
        <v>26</v>
      </c>
      <c r="B456" s="60" t="s">
        <v>121</v>
      </c>
      <c r="C456" s="60"/>
      <c r="D456" s="60"/>
      <c r="E456" s="60"/>
      <c r="F456" s="61">
        <f>F457</f>
        <v>84906.2</v>
      </c>
      <c r="I456" s="128">
        <f t="shared" si="11"/>
        <v>-84906.2</v>
      </c>
      <c r="J456" s="128">
        <f t="shared" si="10"/>
        <v>-84906.2</v>
      </c>
    </row>
    <row r="457" spans="1:10" ht="15">
      <c r="A457" s="37" t="s">
        <v>122</v>
      </c>
      <c r="B457" s="60" t="s">
        <v>123</v>
      </c>
      <c r="C457" s="60"/>
      <c r="D457" s="60"/>
      <c r="E457" s="60"/>
      <c r="F457" s="61">
        <f>F458</f>
        <v>84906.2</v>
      </c>
      <c r="I457" s="128">
        <f t="shared" si="11"/>
        <v>-84906.2</v>
      </c>
      <c r="J457" s="128">
        <f t="shared" si="10"/>
        <v>-84906.2</v>
      </c>
    </row>
    <row r="458" spans="1:10" ht="30">
      <c r="A458" s="37" t="s">
        <v>124</v>
      </c>
      <c r="B458" s="60" t="s">
        <v>123</v>
      </c>
      <c r="C458" s="60" t="s">
        <v>125</v>
      </c>
      <c r="D458" s="60" t="s">
        <v>116</v>
      </c>
      <c r="E458" s="60" t="s">
        <v>54</v>
      </c>
      <c r="F458" s="61">
        <v>84906.2</v>
      </c>
      <c r="G458" s="117">
        <f>Ведомственная!G1085</f>
        <v>84906.2</v>
      </c>
      <c r="I458" s="128">
        <f t="shared" si="11"/>
        <v>0</v>
      </c>
      <c r="J458" s="128">
        <f t="shared" si="10"/>
        <v>-84906.2</v>
      </c>
    </row>
    <row r="459" spans="1:10" ht="30">
      <c r="A459" s="37" t="s">
        <v>136</v>
      </c>
      <c r="B459" s="60" t="s">
        <v>137</v>
      </c>
      <c r="C459" s="60"/>
      <c r="D459" s="60"/>
      <c r="E459" s="60"/>
      <c r="F459" s="61">
        <f>F460</f>
        <v>46392.1</v>
      </c>
      <c r="I459" s="128">
        <f t="shared" si="11"/>
        <v>-46392.1</v>
      </c>
      <c r="J459" s="128">
        <f t="shared" si="10"/>
        <v>-46392.1</v>
      </c>
    </row>
    <row r="460" spans="1:10" ht="30">
      <c r="A460" s="37" t="s">
        <v>45</v>
      </c>
      <c r="B460" s="60" t="s">
        <v>138</v>
      </c>
      <c r="C460" s="60"/>
      <c r="D460" s="60"/>
      <c r="E460" s="60"/>
      <c r="F460" s="61">
        <f>F461</f>
        <v>46392.1</v>
      </c>
      <c r="I460" s="128">
        <f t="shared" si="11"/>
        <v>-46392.1</v>
      </c>
      <c r="J460" s="128">
        <f t="shared" si="10"/>
        <v>-46392.1</v>
      </c>
    </row>
    <row r="461" spans="1:10" ht="15">
      <c r="A461" s="37" t="s">
        <v>139</v>
      </c>
      <c r="B461" s="60" t="s">
        <v>140</v>
      </c>
      <c r="C461" s="60"/>
      <c r="D461" s="60"/>
      <c r="E461" s="60"/>
      <c r="F461" s="61">
        <f>F462+F463+F464</f>
        <v>46392.1</v>
      </c>
      <c r="I461" s="128">
        <f t="shared" si="11"/>
        <v>-46392.1</v>
      </c>
      <c r="J461" s="128">
        <f t="shared" si="10"/>
        <v>-46392.1</v>
      </c>
    </row>
    <row r="462" spans="1:10" ht="60">
      <c r="A462" s="37" t="s">
        <v>135</v>
      </c>
      <c r="B462" s="60" t="s">
        <v>140</v>
      </c>
      <c r="C462" s="60" t="s">
        <v>91</v>
      </c>
      <c r="D462" s="60" t="s">
        <v>15</v>
      </c>
      <c r="E462" s="60" t="s">
        <v>34</v>
      </c>
      <c r="F462" s="61">
        <v>39191.7</v>
      </c>
      <c r="G462" s="117">
        <f>SUM(Ведомственная!G1109)</f>
        <v>39191.7</v>
      </c>
      <c r="I462" s="128">
        <f t="shared" si="11"/>
        <v>0</v>
      </c>
      <c r="J462" s="128">
        <f t="shared" si="10"/>
        <v>-39191.7</v>
      </c>
    </row>
    <row r="463" spans="1:10" ht="30">
      <c r="A463" s="37" t="s">
        <v>52</v>
      </c>
      <c r="B463" s="60" t="s">
        <v>140</v>
      </c>
      <c r="C463" s="60" t="s">
        <v>93</v>
      </c>
      <c r="D463" s="60" t="s">
        <v>15</v>
      </c>
      <c r="E463" s="60" t="s">
        <v>34</v>
      </c>
      <c r="F463" s="36">
        <v>6723.8</v>
      </c>
      <c r="G463" s="117">
        <f>SUM(Ведомственная!G1110)</f>
        <v>6723.8</v>
      </c>
      <c r="I463" s="128">
        <f t="shared" si="11"/>
        <v>0</v>
      </c>
      <c r="J463" s="128">
        <f t="shared" si="10"/>
        <v>-6723.8</v>
      </c>
    </row>
    <row r="464" spans="1:10" ht="15">
      <c r="A464" s="37" t="s">
        <v>22</v>
      </c>
      <c r="B464" s="60" t="s">
        <v>140</v>
      </c>
      <c r="C464" s="60" t="s">
        <v>98</v>
      </c>
      <c r="D464" s="60" t="s">
        <v>15</v>
      </c>
      <c r="E464" s="60" t="s">
        <v>34</v>
      </c>
      <c r="F464" s="61">
        <v>476.6</v>
      </c>
      <c r="G464" s="117">
        <f>SUM(Ведомственная!G1111)</f>
        <v>476.6</v>
      </c>
      <c r="I464" s="128">
        <f t="shared" si="11"/>
        <v>0</v>
      </c>
      <c r="J464" s="128">
        <f t="shared" si="10"/>
        <v>-476.6</v>
      </c>
    </row>
    <row r="465" spans="1:10" ht="30">
      <c r="A465" s="37" t="s">
        <v>141</v>
      </c>
      <c r="B465" s="60" t="s">
        <v>142</v>
      </c>
      <c r="C465" s="60"/>
      <c r="D465" s="60"/>
      <c r="E465" s="60"/>
      <c r="F465" s="61">
        <f>F466</f>
        <v>8707.3</v>
      </c>
      <c r="I465" s="128">
        <f t="shared" si="11"/>
        <v>-8707.3</v>
      </c>
      <c r="J465" s="128">
        <f aca="true" t="shared" si="12" ref="J465:J477">SUM(H465-F465)</f>
        <v>-8707.3</v>
      </c>
    </row>
    <row r="466" spans="1:10" ht="45">
      <c r="A466" s="37" t="s">
        <v>26</v>
      </c>
      <c r="B466" s="60" t="s">
        <v>143</v>
      </c>
      <c r="C466" s="60"/>
      <c r="D466" s="60"/>
      <c r="E466" s="60"/>
      <c r="F466" s="61">
        <f>F467</f>
        <v>8707.3</v>
      </c>
      <c r="I466" s="128">
        <f t="shared" si="11"/>
        <v>-8707.3</v>
      </c>
      <c r="J466" s="128">
        <f t="shared" si="12"/>
        <v>-8707.3</v>
      </c>
    </row>
    <row r="467" spans="1:10" ht="15">
      <c r="A467" s="37" t="s">
        <v>144</v>
      </c>
      <c r="B467" s="60" t="s">
        <v>145</v>
      </c>
      <c r="C467" s="60"/>
      <c r="D467" s="60"/>
      <c r="E467" s="60"/>
      <c r="F467" s="61">
        <f>F468</f>
        <v>8707.3</v>
      </c>
      <c r="I467" s="128">
        <f t="shared" si="11"/>
        <v>-8707.3</v>
      </c>
      <c r="J467" s="128">
        <f t="shared" si="12"/>
        <v>-8707.3</v>
      </c>
    </row>
    <row r="468" spans="1:10" ht="30">
      <c r="A468" s="37" t="s">
        <v>124</v>
      </c>
      <c r="B468" s="60" t="s">
        <v>145</v>
      </c>
      <c r="C468" s="60" t="s">
        <v>125</v>
      </c>
      <c r="D468" s="60" t="s">
        <v>15</v>
      </c>
      <c r="E468" s="60" t="s">
        <v>34</v>
      </c>
      <c r="F468" s="61">
        <v>8707.3</v>
      </c>
      <c r="G468" s="117">
        <f>SUM(Ведомственная!G1115)</f>
        <v>8707.3</v>
      </c>
      <c r="I468" s="128">
        <f t="shared" si="11"/>
        <v>0</v>
      </c>
      <c r="J468" s="128">
        <f t="shared" si="12"/>
        <v>-8707.3</v>
      </c>
    </row>
    <row r="469" spans="1:10" ht="30">
      <c r="A469" s="37" t="s">
        <v>152</v>
      </c>
      <c r="B469" s="60" t="s">
        <v>153</v>
      </c>
      <c r="C469" s="79"/>
      <c r="D469" s="60"/>
      <c r="E469" s="60"/>
      <c r="F469" s="61">
        <f>F473+F470</f>
        <v>2498.7000000000003</v>
      </c>
      <c r="I469" s="128">
        <f t="shared" si="11"/>
        <v>-2498.7000000000003</v>
      </c>
      <c r="J469" s="128">
        <f t="shared" si="12"/>
        <v>-2498.7000000000003</v>
      </c>
    </row>
    <row r="470" spans="1:10" ht="15">
      <c r="A470" s="37" t="s">
        <v>35</v>
      </c>
      <c r="B470" s="60" t="s">
        <v>574</v>
      </c>
      <c r="C470" s="79"/>
      <c r="D470" s="60"/>
      <c r="E470" s="60"/>
      <c r="F470" s="61">
        <f>F471</f>
        <v>98.4</v>
      </c>
      <c r="I470" s="128">
        <f>G470-F470</f>
        <v>-98.4</v>
      </c>
      <c r="J470" s="128">
        <f t="shared" si="12"/>
        <v>-98.4</v>
      </c>
    </row>
    <row r="471" spans="1:10" ht="15">
      <c r="A471" s="37" t="s">
        <v>131</v>
      </c>
      <c r="B471" s="60" t="s">
        <v>575</v>
      </c>
      <c r="C471" s="79"/>
      <c r="D471" s="60"/>
      <c r="E471" s="60"/>
      <c r="F471" s="61">
        <f>F472</f>
        <v>98.4</v>
      </c>
      <c r="I471" s="128">
        <f>G471-F471</f>
        <v>-98.4</v>
      </c>
      <c r="J471" s="128">
        <f t="shared" si="12"/>
        <v>-98.4</v>
      </c>
    </row>
    <row r="472" spans="1:10" ht="30">
      <c r="A472" s="37" t="s">
        <v>52</v>
      </c>
      <c r="B472" s="60" t="s">
        <v>575</v>
      </c>
      <c r="C472" s="79" t="s">
        <v>93</v>
      </c>
      <c r="D472" s="60" t="s">
        <v>15</v>
      </c>
      <c r="E472" s="60" t="s">
        <v>34</v>
      </c>
      <c r="F472" s="61">
        <v>98.4</v>
      </c>
      <c r="G472" s="117">
        <f>Ведомственная!G1120</f>
        <v>98.4</v>
      </c>
      <c r="I472" s="128">
        <f t="shared" si="11"/>
        <v>0</v>
      </c>
      <c r="J472" s="128">
        <f t="shared" si="12"/>
        <v>-98.4</v>
      </c>
    </row>
    <row r="473" spans="1:10" ht="30">
      <c r="A473" s="37" t="s">
        <v>154</v>
      </c>
      <c r="B473" s="60" t="s">
        <v>155</v>
      </c>
      <c r="C473" s="79"/>
      <c r="D473" s="60"/>
      <c r="E473" s="60"/>
      <c r="F473" s="61">
        <f>SUM(F474)</f>
        <v>2400.3</v>
      </c>
      <c r="I473" s="128">
        <f t="shared" si="11"/>
        <v>-2400.3</v>
      </c>
      <c r="J473" s="128">
        <f t="shared" si="12"/>
        <v>-2400.3</v>
      </c>
    </row>
    <row r="474" spans="1:10" ht="30">
      <c r="A474" s="37" t="s">
        <v>584</v>
      </c>
      <c r="B474" s="60" t="s">
        <v>1040</v>
      </c>
      <c r="C474" s="60"/>
      <c r="D474" s="60"/>
      <c r="E474" s="60"/>
      <c r="F474" s="61">
        <f>SUM(F475)</f>
        <v>2400.3</v>
      </c>
      <c r="I474" s="128"/>
      <c r="J474" s="128"/>
    </row>
    <row r="475" spans="1:10" ht="15">
      <c r="A475" s="37" t="s">
        <v>144</v>
      </c>
      <c r="B475" s="60" t="s">
        <v>1041</v>
      </c>
      <c r="C475" s="60"/>
      <c r="D475" s="60"/>
      <c r="E475" s="60"/>
      <c r="F475" s="61">
        <f>SUM(F476)</f>
        <v>2400.3</v>
      </c>
      <c r="I475" s="128"/>
      <c r="J475" s="128"/>
    </row>
    <row r="476" spans="1:10" ht="45">
      <c r="A476" s="37" t="s">
        <v>72</v>
      </c>
      <c r="B476" s="60" t="s">
        <v>1041</v>
      </c>
      <c r="C476" s="60" t="s">
        <v>125</v>
      </c>
      <c r="D476" s="60" t="s">
        <v>15</v>
      </c>
      <c r="E476" s="60" t="s">
        <v>34</v>
      </c>
      <c r="F476" s="61">
        <v>2400.3</v>
      </c>
      <c r="G476" s="117">
        <f>SUM(Ведомственная!G1124)</f>
        <v>2400.3</v>
      </c>
      <c r="I476" s="128">
        <f t="shared" si="11"/>
        <v>0</v>
      </c>
      <c r="J476" s="128">
        <f t="shared" si="12"/>
        <v>-2400.3</v>
      </c>
    </row>
    <row r="477" spans="1:10" ht="15" hidden="1">
      <c r="A477" s="37" t="s">
        <v>409</v>
      </c>
      <c r="B477" s="60" t="s">
        <v>573</v>
      </c>
      <c r="C477" s="79"/>
      <c r="D477" s="60"/>
      <c r="E477" s="60"/>
      <c r="F477" s="61">
        <f>F479+F478</f>
        <v>0</v>
      </c>
      <c r="I477" s="128">
        <f t="shared" si="11"/>
        <v>0</v>
      </c>
      <c r="J477" s="128">
        <f t="shared" si="12"/>
        <v>0</v>
      </c>
    </row>
    <row r="478" spans="1:10" ht="35.25" customHeight="1" hidden="1">
      <c r="A478" s="37" t="s">
        <v>72</v>
      </c>
      <c r="B478" s="60" t="s">
        <v>573</v>
      </c>
      <c r="C478" s="79" t="s">
        <v>125</v>
      </c>
      <c r="D478" s="60" t="s">
        <v>15</v>
      </c>
      <c r="E478" s="60" t="s">
        <v>34</v>
      </c>
      <c r="F478" s="61"/>
      <c r="G478" s="117">
        <f>SUM(Ведомственная!G1126)</f>
        <v>0</v>
      </c>
      <c r="I478" s="128"/>
      <c r="J478" s="128"/>
    </row>
    <row r="479" spans="1:10" ht="30" hidden="1">
      <c r="A479" s="37" t="s">
        <v>72</v>
      </c>
      <c r="B479" s="60" t="s">
        <v>573</v>
      </c>
      <c r="C479" s="79" t="s">
        <v>125</v>
      </c>
      <c r="D479" s="60" t="s">
        <v>15</v>
      </c>
      <c r="E479" s="60" t="s">
        <v>13</v>
      </c>
      <c r="F479" s="61"/>
      <c r="G479" s="117">
        <f>Ведомственная!G1162</f>
        <v>0</v>
      </c>
      <c r="I479" s="128">
        <f t="shared" si="11"/>
        <v>0</v>
      </c>
      <c r="J479" s="128">
        <f>SUM(H479-F479)</f>
        <v>0</v>
      </c>
    </row>
    <row r="480" spans="1:10" ht="15">
      <c r="A480" s="37" t="s">
        <v>157</v>
      </c>
      <c r="B480" s="60" t="s">
        <v>158</v>
      </c>
      <c r="C480" s="79"/>
      <c r="D480" s="60"/>
      <c r="E480" s="60"/>
      <c r="F480" s="61">
        <f>F481+F485</f>
        <v>3355.8</v>
      </c>
      <c r="I480" s="128">
        <f t="shared" si="11"/>
        <v>-3355.8</v>
      </c>
      <c r="J480" s="128"/>
    </row>
    <row r="481" spans="1:10" ht="15">
      <c r="A481" s="37" t="s">
        <v>35</v>
      </c>
      <c r="B481" s="60" t="s">
        <v>576</v>
      </c>
      <c r="C481" s="79"/>
      <c r="D481" s="60"/>
      <c r="E481" s="60"/>
      <c r="F481" s="61">
        <f>F482</f>
        <v>3155.8</v>
      </c>
      <c r="I481" s="128">
        <f t="shared" si="11"/>
        <v>-3155.8</v>
      </c>
      <c r="J481" s="128"/>
    </row>
    <row r="482" spans="1:10" ht="14.25" customHeight="1">
      <c r="A482" s="37" t="s">
        <v>156</v>
      </c>
      <c r="B482" s="60" t="s">
        <v>577</v>
      </c>
      <c r="C482" s="79"/>
      <c r="D482" s="60"/>
      <c r="E482" s="60"/>
      <c r="F482" s="61">
        <f>F483+F484</f>
        <v>3155.8</v>
      </c>
      <c r="I482" s="128">
        <f t="shared" si="11"/>
        <v>-3155.8</v>
      </c>
      <c r="J482" s="128"/>
    </row>
    <row r="483" spans="1:10" ht="60" hidden="1">
      <c r="A483" s="37" t="s">
        <v>135</v>
      </c>
      <c r="B483" s="60" t="s">
        <v>577</v>
      </c>
      <c r="C483" s="79" t="s">
        <v>91</v>
      </c>
      <c r="D483" s="60" t="s">
        <v>15</v>
      </c>
      <c r="E483" s="60" t="s">
        <v>13</v>
      </c>
      <c r="F483" s="61"/>
      <c r="G483" s="117">
        <f>Ведомственная!G1166</f>
        <v>0</v>
      </c>
      <c r="I483" s="128">
        <f t="shared" si="11"/>
        <v>0</v>
      </c>
      <c r="J483" s="128"/>
    </row>
    <row r="484" spans="1:10" ht="30">
      <c r="A484" s="37" t="s">
        <v>52</v>
      </c>
      <c r="B484" s="60" t="s">
        <v>577</v>
      </c>
      <c r="C484" s="60" t="s">
        <v>93</v>
      </c>
      <c r="D484" s="60" t="s">
        <v>15</v>
      </c>
      <c r="E484" s="60" t="s">
        <v>13</v>
      </c>
      <c r="F484" s="61">
        <v>3155.8</v>
      </c>
      <c r="G484" s="117">
        <f>Ведомственная!G1167</f>
        <v>3155.8</v>
      </c>
      <c r="I484" s="128">
        <f t="shared" si="11"/>
        <v>0</v>
      </c>
      <c r="J484" s="128"/>
    </row>
    <row r="485" spans="1:10" ht="31.5">
      <c r="A485" s="287" t="s">
        <v>154</v>
      </c>
      <c r="B485" s="16" t="s">
        <v>1042</v>
      </c>
      <c r="C485" s="79"/>
      <c r="D485" s="60"/>
      <c r="E485" s="60"/>
      <c r="F485" s="61">
        <f>SUM(F486)</f>
        <v>200</v>
      </c>
      <c r="I485" s="128"/>
      <c r="J485" s="128"/>
    </row>
    <row r="486" spans="1:10" ht="15.75">
      <c r="A486" s="287" t="s">
        <v>131</v>
      </c>
      <c r="B486" s="16" t="s">
        <v>1043</v>
      </c>
      <c r="C486" s="79"/>
      <c r="D486" s="60"/>
      <c r="E486" s="60"/>
      <c r="F486" s="61">
        <f>SUM(F487)</f>
        <v>200</v>
      </c>
      <c r="I486" s="128"/>
      <c r="J486" s="128"/>
    </row>
    <row r="487" spans="1:10" ht="31.5">
      <c r="A487" s="287" t="s">
        <v>409</v>
      </c>
      <c r="B487" s="16" t="s">
        <v>1044</v>
      </c>
      <c r="C487" s="79"/>
      <c r="D487" s="60"/>
      <c r="E487" s="60"/>
      <c r="F487" s="61">
        <f>SUM(F488)</f>
        <v>200</v>
      </c>
      <c r="I487" s="128"/>
      <c r="J487" s="128"/>
    </row>
    <row r="488" spans="1:10" ht="31.5">
      <c r="A488" s="287" t="s">
        <v>124</v>
      </c>
      <c r="B488" s="16" t="s">
        <v>1044</v>
      </c>
      <c r="C488" s="60" t="s">
        <v>93</v>
      </c>
      <c r="D488" s="60" t="s">
        <v>15</v>
      </c>
      <c r="E488" s="60" t="s">
        <v>13</v>
      </c>
      <c r="F488" s="61">
        <v>200</v>
      </c>
      <c r="G488" s="117">
        <f>SUM(Ведомственная!G1171)</f>
        <v>200</v>
      </c>
      <c r="I488" s="128"/>
      <c r="J488" s="128"/>
    </row>
    <row r="489" spans="1:10" ht="30">
      <c r="A489" s="37" t="s">
        <v>159</v>
      </c>
      <c r="B489" s="60" t="s">
        <v>160</v>
      </c>
      <c r="C489" s="79"/>
      <c r="D489" s="60"/>
      <c r="E489" s="60"/>
      <c r="F489" s="61">
        <f>F490+F499</f>
        <v>2927.9</v>
      </c>
      <c r="I489" s="128">
        <f t="shared" si="11"/>
        <v>-2927.9</v>
      </c>
      <c r="J489" s="128"/>
    </row>
    <row r="490" spans="1:10" ht="15">
      <c r="A490" s="37" t="s">
        <v>35</v>
      </c>
      <c r="B490" s="60" t="s">
        <v>578</v>
      </c>
      <c r="C490" s="79"/>
      <c r="D490" s="60"/>
      <c r="E490" s="60"/>
      <c r="F490" s="61">
        <f>F491</f>
        <v>2053.9</v>
      </c>
      <c r="I490" s="128">
        <f t="shared" si="11"/>
        <v>-2053.9</v>
      </c>
      <c r="J490" s="128"/>
    </row>
    <row r="491" spans="1:10" ht="15">
      <c r="A491" s="37" t="s">
        <v>156</v>
      </c>
      <c r="B491" s="60" t="s">
        <v>579</v>
      </c>
      <c r="C491" s="79"/>
      <c r="D491" s="60"/>
      <c r="E491" s="60"/>
      <c r="F491" s="61">
        <f>F492+F494+F497</f>
        <v>2053.9</v>
      </c>
      <c r="I491" s="128">
        <f t="shared" si="11"/>
        <v>-2053.9</v>
      </c>
      <c r="J491" s="128"/>
    </row>
    <row r="492" spans="1:10" ht="15">
      <c r="A492" s="37" t="s">
        <v>131</v>
      </c>
      <c r="B492" s="60" t="s">
        <v>580</v>
      </c>
      <c r="C492" s="79"/>
      <c r="D492" s="60"/>
      <c r="E492" s="60"/>
      <c r="F492" s="61">
        <f>F493</f>
        <v>1128.3</v>
      </c>
      <c r="I492" s="128">
        <f t="shared" si="11"/>
        <v>-1128.3</v>
      </c>
      <c r="J492" s="128"/>
    </row>
    <row r="493" spans="1:10" ht="30">
      <c r="A493" s="37" t="s">
        <v>52</v>
      </c>
      <c r="B493" s="60" t="s">
        <v>580</v>
      </c>
      <c r="C493" s="79" t="s">
        <v>93</v>
      </c>
      <c r="D493" s="60" t="s">
        <v>15</v>
      </c>
      <c r="E493" s="60" t="s">
        <v>34</v>
      </c>
      <c r="F493" s="61">
        <v>1128.3</v>
      </c>
      <c r="G493" s="117">
        <f>Ведомственная!G1131</f>
        <v>1128.3</v>
      </c>
      <c r="I493" s="128">
        <f t="shared" si="11"/>
        <v>0</v>
      </c>
      <c r="J493" s="128"/>
    </row>
    <row r="494" spans="1:10" ht="15">
      <c r="A494" s="37" t="s">
        <v>139</v>
      </c>
      <c r="B494" s="60" t="s">
        <v>581</v>
      </c>
      <c r="C494" s="79"/>
      <c r="D494" s="60"/>
      <c r="E494" s="60"/>
      <c r="F494" s="61">
        <f>F496+F495</f>
        <v>453</v>
      </c>
      <c r="I494" s="128">
        <f t="shared" si="11"/>
        <v>-453</v>
      </c>
      <c r="J494" s="128"/>
    </row>
    <row r="495" spans="1:10" ht="29.25" customHeight="1">
      <c r="A495" s="37" t="s">
        <v>52</v>
      </c>
      <c r="B495" s="60" t="s">
        <v>581</v>
      </c>
      <c r="C495" s="79" t="s">
        <v>93</v>
      </c>
      <c r="D495" s="60" t="s">
        <v>15</v>
      </c>
      <c r="E495" s="60" t="s">
        <v>34</v>
      </c>
      <c r="F495" s="61">
        <v>453</v>
      </c>
      <c r="G495" s="117">
        <f>SUM(Ведомственная!G1133)</f>
        <v>453</v>
      </c>
      <c r="I495" s="128"/>
      <c r="J495" s="128"/>
    </row>
    <row r="496" spans="1:10" ht="30" hidden="1">
      <c r="A496" s="37" t="s">
        <v>52</v>
      </c>
      <c r="B496" s="60" t="s">
        <v>581</v>
      </c>
      <c r="C496" s="79" t="s">
        <v>93</v>
      </c>
      <c r="D496" s="60" t="s">
        <v>15</v>
      </c>
      <c r="E496" s="60" t="s">
        <v>13</v>
      </c>
      <c r="F496" s="61"/>
      <c r="I496" s="128">
        <f t="shared" si="11"/>
        <v>0</v>
      </c>
      <c r="J496" s="128"/>
    </row>
    <row r="497" spans="1:10" ht="30">
      <c r="A497" s="102" t="s">
        <v>940</v>
      </c>
      <c r="B497" s="60" t="s">
        <v>582</v>
      </c>
      <c r="C497" s="79"/>
      <c r="D497" s="60"/>
      <c r="E497" s="60"/>
      <c r="F497" s="61">
        <f>F498</f>
        <v>472.6</v>
      </c>
      <c r="I497" s="128">
        <f t="shared" si="11"/>
        <v>-472.6</v>
      </c>
      <c r="J497" s="128"/>
    </row>
    <row r="498" spans="1:10" ht="30">
      <c r="A498" s="37" t="s">
        <v>52</v>
      </c>
      <c r="B498" s="60" t="s">
        <v>582</v>
      </c>
      <c r="C498" s="79" t="s">
        <v>93</v>
      </c>
      <c r="D498" s="60" t="s">
        <v>15</v>
      </c>
      <c r="E498" s="60" t="s">
        <v>34</v>
      </c>
      <c r="F498" s="61">
        <v>472.6</v>
      </c>
      <c r="G498" s="117">
        <f>Ведомственная!G1135</f>
        <v>472.6</v>
      </c>
      <c r="I498" s="128">
        <f t="shared" si="11"/>
        <v>0</v>
      </c>
      <c r="J498" s="128"/>
    </row>
    <row r="499" spans="1:10" ht="30">
      <c r="A499" s="37" t="s">
        <v>154</v>
      </c>
      <c r="B499" s="60" t="s">
        <v>161</v>
      </c>
      <c r="C499" s="79"/>
      <c r="D499" s="60"/>
      <c r="E499" s="60"/>
      <c r="F499" s="61">
        <f>F500+F503+F514+F509</f>
        <v>874</v>
      </c>
      <c r="I499" s="128">
        <f t="shared" si="11"/>
        <v>-874</v>
      </c>
      <c r="J499" s="128"/>
    </row>
    <row r="500" spans="1:10" ht="30" hidden="1">
      <c r="A500" s="37" t="s">
        <v>162</v>
      </c>
      <c r="B500" s="60" t="s">
        <v>163</v>
      </c>
      <c r="C500" s="79"/>
      <c r="D500" s="60"/>
      <c r="E500" s="60"/>
      <c r="F500" s="61">
        <f>F501</f>
        <v>0</v>
      </c>
      <c r="I500" s="128">
        <f t="shared" si="11"/>
        <v>0</v>
      </c>
      <c r="J500" s="128"/>
    </row>
    <row r="501" spans="1:10" ht="15" hidden="1">
      <c r="A501" s="37" t="s">
        <v>131</v>
      </c>
      <c r="B501" s="60" t="s">
        <v>583</v>
      </c>
      <c r="C501" s="79"/>
      <c r="D501" s="60"/>
      <c r="E501" s="60"/>
      <c r="F501" s="61">
        <f>F502</f>
        <v>0</v>
      </c>
      <c r="I501" s="128">
        <f t="shared" si="11"/>
        <v>0</v>
      </c>
      <c r="J501" s="128"/>
    </row>
    <row r="502" spans="1:10" ht="30" hidden="1">
      <c r="A502" s="37" t="s">
        <v>124</v>
      </c>
      <c r="B502" s="60" t="s">
        <v>583</v>
      </c>
      <c r="C502" s="79" t="s">
        <v>125</v>
      </c>
      <c r="D502" s="60" t="s">
        <v>15</v>
      </c>
      <c r="E502" s="60" t="s">
        <v>34</v>
      </c>
      <c r="F502" s="61"/>
      <c r="I502" s="128">
        <f t="shared" si="11"/>
        <v>0</v>
      </c>
      <c r="J502" s="128"/>
    </row>
    <row r="503" spans="1:10" ht="30">
      <c r="A503" s="37" t="s">
        <v>584</v>
      </c>
      <c r="B503" s="60" t="s">
        <v>585</v>
      </c>
      <c r="C503" s="79"/>
      <c r="D503" s="60"/>
      <c r="E503" s="60"/>
      <c r="F503" s="61">
        <f>F504+F506</f>
        <v>682.6</v>
      </c>
      <c r="I503" s="128">
        <f t="shared" si="11"/>
        <v>-682.6</v>
      </c>
      <c r="J503" s="128"/>
    </row>
    <row r="504" spans="1:10" ht="15">
      <c r="A504" s="70" t="s">
        <v>122</v>
      </c>
      <c r="B504" s="60" t="s">
        <v>586</v>
      </c>
      <c r="C504" s="79"/>
      <c r="D504" s="60"/>
      <c r="E504" s="60"/>
      <c r="F504" s="61">
        <f>F505</f>
        <v>636.5</v>
      </c>
      <c r="I504" s="128">
        <f t="shared" si="11"/>
        <v>-636.5</v>
      </c>
      <c r="J504" s="128"/>
    </row>
    <row r="505" spans="1:10" ht="30">
      <c r="A505" s="37" t="s">
        <v>124</v>
      </c>
      <c r="B505" s="60" t="s">
        <v>586</v>
      </c>
      <c r="C505" s="79" t="s">
        <v>125</v>
      </c>
      <c r="D505" s="60" t="s">
        <v>15</v>
      </c>
      <c r="E505" s="60" t="s">
        <v>13</v>
      </c>
      <c r="F505" s="61">
        <v>636.5</v>
      </c>
      <c r="G505" s="117">
        <f>SUM(Ведомственная!G1176)</f>
        <v>636.5</v>
      </c>
      <c r="I505" s="128">
        <f t="shared" si="11"/>
        <v>0</v>
      </c>
      <c r="J505" s="128"/>
    </row>
    <row r="506" spans="1:10" ht="15">
      <c r="A506" s="23" t="s">
        <v>131</v>
      </c>
      <c r="B506" s="16" t="s">
        <v>608</v>
      </c>
      <c r="C506" s="172"/>
      <c r="D506" s="60"/>
      <c r="E506" s="60"/>
      <c r="F506" s="24">
        <f>F508+F507</f>
        <v>46.1</v>
      </c>
      <c r="I506" s="128">
        <f t="shared" si="11"/>
        <v>-46.1</v>
      </c>
      <c r="J506" s="128"/>
    </row>
    <row r="507" spans="1:10" ht="30">
      <c r="A507" s="23" t="s">
        <v>124</v>
      </c>
      <c r="B507" s="16" t="s">
        <v>608</v>
      </c>
      <c r="C507" s="172" t="s">
        <v>125</v>
      </c>
      <c r="D507" s="60" t="s">
        <v>15</v>
      </c>
      <c r="E507" s="60" t="s">
        <v>34</v>
      </c>
      <c r="F507" s="24">
        <v>46.1</v>
      </c>
      <c r="G507" s="117">
        <f>Ведомственная!G1139</f>
        <v>46.1</v>
      </c>
      <c r="I507" s="128">
        <f>G507-F507</f>
        <v>0</v>
      </c>
      <c r="J507" s="128"/>
    </row>
    <row r="508" spans="1:10" ht="20.25" customHeight="1" hidden="1">
      <c r="A508" s="23" t="s">
        <v>124</v>
      </c>
      <c r="B508" s="16" t="s">
        <v>608</v>
      </c>
      <c r="C508" s="172" t="s">
        <v>125</v>
      </c>
      <c r="D508" s="60" t="s">
        <v>15</v>
      </c>
      <c r="E508" s="60" t="s">
        <v>13</v>
      </c>
      <c r="F508" s="24">
        <v>0</v>
      </c>
      <c r="I508" s="128">
        <f t="shared" si="11"/>
        <v>0</v>
      </c>
      <c r="J508" s="128"/>
    </row>
    <row r="509" spans="1:10" ht="30">
      <c r="A509" s="23" t="s">
        <v>300</v>
      </c>
      <c r="B509" s="16" t="s">
        <v>609</v>
      </c>
      <c r="C509" s="172"/>
      <c r="D509" s="60"/>
      <c r="E509" s="60"/>
      <c r="F509" s="24">
        <f>F510+F512</f>
        <v>96.3</v>
      </c>
      <c r="I509" s="128">
        <f t="shared" si="11"/>
        <v>-96.3</v>
      </c>
      <c r="J509" s="128"/>
    </row>
    <row r="510" spans="1:10" ht="15">
      <c r="A510" s="173" t="s">
        <v>122</v>
      </c>
      <c r="B510" s="16" t="s">
        <v>610</v>
      </c>
      <c r="C510" s="172"/>
      <c r="D510" s="60"/>
      <c r="E510" s="60"/>
      <c r="F510" s="24">
        <f>F511</f>
        <v>96.3</v>
      </c>
      <c r="I510" s="128">
        <f t="shared" si="11"/>
        <v>-96.3</v>
      </c>
      <c r="J510" s="128"/>
    </row>
    <row r="511" spans="1:10" ht="30">
      <c r="A511" s="23" t="s">
        <v>124</v>
      </c>
      <c r="B511" s="16" t="s">
        <v>610</v>
      </c>
      <c r="C511" s="172" t="s">
        <v>125</v>
      </c>
      <c r="D511" s="60" t="s">
        <v>15</v>
      </c>
      <c r="E511" s="60" t="s">
        <v>13</v>
      </c>
      <c r="F511" s="24">
        <v>96.3</v>
      </c>
      <c r="G511" s="117">
        <f>SUM(Ведомственная!G1179)</f>
        <v>96.3</v>
      </c>
      <c r="I511" s="128">
        <f t="shared" si="11"/>
        <v>0</v>
      </c>
      <c r="J511" s="128"/>
    </row>
    <row r="512" spans="1:10" ht="15">
      <c r="A512" s="23" t="s">
        <v>131</v>
      </c>
      <c r="B512" s="16" t="s">
        <v>611</v>
      </c>
      <c r="C512" s="172"/>
      <c r="D512" s="60"/>
      <c r="E512" s="60"/>
      <c r="F512" s="24">
        <f>F513</f>
        <v>0</v>
      </c>
      <c r="I512" s="128">
        <f t="shared" si="11"/>
        <v>0</v>
      </c>
      <c r="J512" s="128"/>
    </row>
    <row r="513" spans="1:10" ht="30">
      <c r="A513" s="23" t="s">
        <v>124</v>
      </c>
      <c r="B513" s="16" t="s">
        <v>611</v>
      </c>
      <c r="C513" s="172" t="s">
        <v>125</v>
      </c>
      <c r="D513" s="60" t="s">
        <v>15</v>
      </c>
      <c r="E513" s="60" t="s">
        <v>34</v>
      </c>
      <c r="F513" s="24">
        <v>0</v>
      </c>
      <c r="I513" s="128">
        <f t="shared" si="11"/>
        <v>0</v>
      </c>
      <c r="J513" s="128"/>
    </row>
    <row r="514" spans="1:10" ht="30">
      <c r="A514" s="37" t="s">
        <v>409</v>
      </c>
      <c r="B514" s="60" t="s">
        <v>587</v>
      </c>
      <c r="C514" s="79"/>
      <c r="D514" s="60"/>
      <c r="E514" s="60"/>
      <c r="F514" s="61">
        <f>F515+F519+F517</f>
        <v>95.1</v>
      </c>
      <c r="I514" s="128">
        <f t="shared" si="11"/>
        <v>-95.1</v>
      </c>
      <c r="J514" s="128"/>
    </row>
    <row r="515" spans="1:10" ht="15">
      <c r="A515" s="70" t="s">
        <v>122</v>
      </c>
      <c r="B515" s="60" t="s">
        <v>588</v>
      </c>
      <c r="C515" s="79"/>
      <c r="D515" s="60"/>
      <c r="E515" s="60"/>
      <c r="F515" s="61">
        <f>F516</f>
        <v>20.4</v>
      </c>
      <c r="I515" s="128">
        <f aca="true" t="shared" si="13" ref="I515:I593">G515-F515</f>
        <v>-20.4</v>
      </c>
      <c r="J515" s="128"/>
    </row>
    <row r="516" spans="1:10" ht="30">
      <c r="A516" s="37" t="s">
        <v>124</v>
      </c>
      <c r="B516" s="60" t="s">
        <v>588</v>
      </c>
      <c r="C516" s="79" t="s">
        <v>125</v>
      </c>
      <c r="D516" s="60" t="s">
        <v>15</v>
      </c>
      <c r="E516" s="60" t="s">
        <v>13</v>
      </c>
      <c r="F516" s="61">
        <v>20.4</v>
      </c>
      <c r="G516" s="117">
        <f>SUM(Ведомственная!G1182)</f>
        <v>20.4</v>
      </c>
      <c r="I516" s="128">
        <f t="shared" si="13"/>
        <v>0</v>
      </c>
      <c r="J516" s="128"/>
    </row>
    <row r="517" spans="1:10" ht="15">
      <c r="A517" s="82" t="s">
        <v>131</v>
      </c>
      <c r="B517" s="60" t="s">
        <v>693</v>
      </c>
      <c r="C517" s="79"/>
      <c r="D517" s="60"/>
      <c r="E517" s="60"/>
      <c r="F517" s="61">
        <f>F518</f>
        <v>74.7</v>
      </c>
      <c r="I517" s="128">
        <f t="shared" si="13"/>
        <v>-74.7</v>
      </c>
      <c r="J517" s="128"/>
    </row>
    <row r="518" spans="1:10" ht="30">
      <c r="A518" s="82" t="s">
        <v>124</v>
      </c>
      <c r="B518" s="60" t="s">
        <v>693</v>
      </c>
      <c r="C518" s="79" t="s">
        <v>125</v>
      </c>
      <c r="D518" s="60" t="s">
        <v>15</v>
      </c>
      <c r="E518" s="60" t="s">
        <v>34</v>
      </c>
      <c r="F518" s="61">
        <v>74.7</v>
      </c>
      <c r="G518" s="117">
        <f>Ведомственная!G1147</f>
        <v>74.7</v>
      </c>
      <c r="I518" s="128">
        <f t="shared" si="13"/>
        <v>0</v>
      </c>
      <c r="J518" s="128"/>
    </row>
    <row r="519" spans="1:10" ht="15" hidden="1">
      <c r="A519" s="37" t="s">
        <v>144</v>
      </c>
      <c r="B519" s="60" t="s">
        <v>589</v>
      </c>
      <c r="C519" s="79"/>
      <c r="D519" s="60"/>
      <c r="E519" s="60"/>
      <c r="F519" s="61">
        <f>F520</f>
        <v>0</v>
      </c>
      <c r="I519" s="128">
        <f t="shared" si="13"/>
        <v>0</v>
      </c>
      <c r="J519" s="128"/>
    </row>
    <row r="520" spans="1:10" ht="30" hidden="1">
      <c r="A520" s="37" t="s">
        <v>124</v>
      </c>
      <c r="B520" s="60" t="s">
        <v>589</v>
      </c>
      <c r="C520" s="79" t="s">
        <v>125</v>
      </c>
      <c r="D520" s="60" t="s">
        <v>15</v>
      </c>
      <c r="E520" s="60" t="s">
        <v>34</v>
      </c>
      <c r="F520" s="61">
        <v>0</v>
      </c>
      <c r="I520" s="128">
        <f t="shared" si="13"/>
        <v>0</v>
      </c>
      <c r="J520" s="128"/>
    </row>
    <row r="521" spans="1:10" ht="30">
      <c r="A521" s="102" t="s">
        <v>1046</v>
      </c>
      <c r="B521" s="60" t="s">
        <v>149</v>
      </c>
      <c r="C521" s="60"/>
      <c r="D521" s="60"/>
      <c r="E521" s="60"/>
      <c r="F521" s="61">
        <f>F526+F522</f>
        <v>34178.6</v>
      </c>
      <c r="I521" s="128">
        <f t="shared" si="13"/>
        <v>-34178.6</v>
      </c>
      <c r="J521" s="128">
        <f aca="true" t="shared" si="14" ref="J521:J530">SUM(H521-F521)</f>
        <v>-34178.6</v>
      </c>
    </row>
    <row r="522" spans="1:10" ht="45">
      <c r="A522" s="86" t="s">
        <v>80</v>
      </c>
      <c r="B522" s="94" t="s">
        <v>941</v>
      </c>
      <c r="C522" s="87"/>
      <c r="D522" s="60"/>
      <c r="E522" s="60"/>
      <c r="F522" s="89">
        <f>F523</f>
        <v>3277.7999999999997</v>
      </c>
      <c r="I522" s="128"/>
      <c r="J522" s="128"/>
    </row>
    <row r="523" spans="1:10" ht="15">
      <c r="A523" s="86" t="s">
        <v>82</v>
      </c>
      <c r="B523" s="94" t="s">
        <v>942</v>
      </c>
      <c r="C523" s="87"/>
      <c r="D523" s="60"/>
      <c r="E523" s="60"/>
      <c r="F523" s="89">
        <f>+F524+F525</f>
        <v>3277.7999999999997</v>
      </c>
      <c r="I523" s="128"/>
      <c r="J523" s="128"/>
    </row>
    <row r="524" spans="1:10" ht="60">
      <c r="A524" s="86" t="s">
        <v>51</v>
      </c>
      <c r="B524" s="94" t="s">
        <v>942</v>
      </c>
      <c r="C524" s="87" t="s">
        <v>91</v>
      </c>
      <c r="D524" s="60" t="s">
        <v>15</v>
      </c>
      <c r="E524" s="60" t="s">
        <v>13</v>
      </c>
      <c r="F524" s="89">
        <v>3277.6</v>
      </c>
      <c r="G524" s="117">
        <f>Ведомственная!G1186</f>
        <v>3277.6</v>
      </c>
      <c r="I524" s="128"/>
      <c r="J524" s="128"/>
    </row>
    <row r="525" spans="1:10" ht="29.25" customHeight="1">
      <c r="A525" s="86" t="s">
        <v>52</v>
      </c>
      <c r="B525" s="94" t="s">
        <v>942</v>
      </c>
      <c r="C525" s="87" t="s">
        <v>93</v>
      </c>
      <c r="D525" s="60" t="s">
        <v>15</v>
      </c>
      <c r="E525" s="60" t="s">
        <v>13</v>
      </c>
      <c r="F525" s="89">
        <v>0.2</v>
      </c>
      <c r="G525" s="117">
        <f>Ведомственная!G1187</f>
        <v>0.2</v>
      </c>
      <c r="I525" s="128"/>
      <c r="J525" s="128"/>
    </row>
    <row r="526" spans="1:10" ht="30">
      <c r="A526" s="37" t="s">
        <v>45</v>
      </c>
      <c r="B526" s="60" t="s">
        <v>150</v>
      </c>
      <c r="C526" s="60"/>
      <c r="D526" s="60"/>
      <c r="E526" s="60"/>
      <c r="F526" s="61">
        <f>F527</f>
        <v>30900.8</v>
      </c>
      <c r="I526" s="128">
        <f t="shared" si="13"/>
        <v>-30900.8</v>
      </c>
      <c r="J526" s="128">
        <f t="shared" si="14"/>
        <v>-30900.8</v>
      </c>
    </row>
    <row r="527" spans="1:10" ht="15">
      <c r="A527" s="102" t="s">
        <v>1047</v>
      </c>
      <c r="B527" s="60" t="s">
        <v>151</v>
      </c>
      <c r="C527" s="60"/>
      <c r="D527" s="60"/>
      <c r="E527" s="60"/>
      <c r="F527" s="61">
        <f>F528+F529+F530</f>
        <v>30900.8</v>
      </c>
      <c r="I527" s="128">
        <f t="shared" si="13"/>
        <v>-30900.8</v>
      </c>
      <c r="J527" s="128">
        <f t="shared" si="14"/>
        <v>-30900.8</v>
      </c>
    </row>
    <row r="528" spans="1:10" ht="60">
      <c r="A528" s="37" t="s">
        <v>135</v>
      </c>
      <c r="B528" s="60" t="s">
        <v>151</v>
      </c>
      <c r="C528" s="60" t="s">
        <v>91</v>
      </c>
      <c r="D528" s="60" t="s">
        <v>15</v>
      </c>
      <c r="E528" s="60" t="s">
        <v>13</v>
      </c>
      <c r="F528" s="61">
        <v>29350.3</v>
      </c>
      <c r="G528" s="117">
        <f>Ведомственная!G1190</f>
        <v>29350.3</v>
      </c>
      <c r="I528" s="128">
        <f t="shared" si="13"/>
        <v>0</v>
      </c>
      <c r="J528" s="128">
        <f t="shared" si="14"/>
        <v>-29350.3</v>
      </c>
    </row>
    <row r="529" spans="1:10" ht="30">
      <c r="A529" s="37" t="s">
        <v>52</v>
      </c>
      <c r="B529" s="60" t="s">
        <v>151</v>
      </c>
      <c r="C529" s="60" t="s">
        <v>93</v>
      </c>
      <c r="D529" s="60" t="s">
        <v>15</v>
      </c>
      <c r="E529" s="60" t="s">
        <v>13</v>
      </c>
      <c r="F529" s="61">
        <v>1506.9</v>
      </c>
      <c r="G529" s="117">
        <f>Ведомственная!G1191</f>
        <v>1506.9</v>
      </c>
      <c r="I529" s="128">
        <f t="shared" si="13"/>
        <v>0</v>
      </c>
      <c r="J529" s="128">
        <f t="shared" si="14"/>
        <v>-1506.9</v>
      </c>
    </row>
    <row r="530" spans="1:10" ht="15">
      <c r="A530" s="37" t="s">
        <v>22</v>
      </c>
      <c r="B530" s="60" t="s">
        <v>151</v>
      </c>
      <c r="C530" s="60" t="s">
        <v>98</v>
      </c>
      <c r="D530" s="60" t="s">
        <v>15</v>
      </c>
      <c r="E530" s="60" t="s">
        <v>13</v>
      </c>
      <c r="F530" s="61">
        <v>43.6</v>
      </c>
      <c r="G530" s="117">
        <f>Ведомственная!G1192</f>
        <v>43.6</v>
      </c>
      <c r="I530" s="128">
        <f t="shared" si="13"/>
        <v>0</v>
      </c>
      <c r="J530" s="128">
        <f t="shared" si="14"/>
        <v>-43.6</v>
      </c>
    </row>
    <row r="531" spans="1:11" s="126" customFormat="1" ht="57">
      <c r="A531" s="145" t="s">
        <v>833</v>
      </c>
      <c r="B531" s="19" t="s">
        <v>779</v>
      </c>
      <c r="C531" s="77"/>
      <c r="D531" s="77"/>
      <c r="E531" s="77"/>
      <c r="F531" s="134">
        <f>F532+F534</f>
        <v>5000</v>
      </c>
      <c r="G531" s="124"/>
      <c r="H531" s="135">
        <f>SUM(G532:G533)</f>
        <v>3500</v>
      </c>
      <c r="I531" s="125">
        <f>G531-F531</f>
        <v>-5000</v>
      </c>
      <c r="J531" s="125"/>
      <c r="K531" s="126">
        <f>Ведомственная!G896+Ведомственная!G397</f>
        <v>5000</v>
      </c>
    </row>
    <row r="532" spans="1:10" ht="30">
      <c r="A532" s="26" t="s">
        <v>317</v>
      </c>
      <c r="B532" s="16" t="s">
        <v>780</v>
      </c>
      <c r="C532" s="60"/>
      <c r="D532" s="60"/>
      <c r="E532" s="60"/>
      <c r="F532" s="61">
        <f>SUM(F533)</f>
        <v>3500</v>
      </c>
      <c r="I532" s="128"/>
      <c r="J532" s="128"/>
    </row>
    <row r="533" spans="1:10" ht="30">
      <c r="A533" s="26" t="s">
        <v>318</v>
      </c>
      <c r="B533" s="16" t="s">
        <v>780</v>
      </c>
      <c r="C533" s="60" t="s">
        <v>283</v>
      </c>
      <c r="D533" s="60" t="s">
        <v>116</v>
      </c>
      <c r="E533" s="60" t="s">
        <v>44</v>
      </c>
      <c r="F533" s="61">
        <v>3500</v>
      </c>
      <c r="G533" s="117">
        <f>SUM(Ведомственная!G399)</f>
        <v>3500</v>
      </c>
      <c r="I533" s="128"/>
      <c r="J533" s="128"/>
    </row>
    <row r="534" spans="1:10" ht="30">
      <c r="A534" s="86" t="s">
        <v>154</v>
      </c>
      <c r="B534" s="88" t="s">
        <v>947</v>
      </c>
      <c r="C534" s="87"/>
      <c r="D534" s="60"/>
      <c r="E534" s="60"/>
      <c r="F534" s="61">
        <f>F535</f>
        <v>1500</v>
      </c>
      <c r="I534" s="128"/>
      <c r="J534" s="128"/>
    </row>
    <row r="535" spans="1:10" ht="15">
      <c r="A535" s="86" t="s">
        <v>419</v>
      </c>
      <c r="B535" s="88" t="s">
        <v>948</v>
      </c>
      <c r="C535" s="87"/>
      <c r="D535" s="60"/>
      <c r="E535" s="60"/>
      <c r="F535" s="61">
        <f>F536</f>
        <v>1500</v>
      </c>
      <c r="I535" s="128"/>
      <c r="J535" s="128"/>
    </row>
    <row r="536" spans="1:10" ht="30">
      <c r="A536" s="86" t="s">
        <v>409</v>
      </c>
      <c r="B536" s="88" t="s">
        <v>949</v>
      </c>
      <c r="C536" s="87"/>
      <c r="D536" s="60"/>
      <c r="E536" s="60"/>
      <c r="F536" s="61">
        <f>SUM(F537:F538)</f>
        <v>1500</v>
      </c>
      <c r="I536" s="128"/>
      <c r="J536" s="128"/>
    </row>
    <row r="537" spans="1:10" ht="30">
      <c r="A537" s="37" t="s">
        <v>52</v>
      </c>
      <c r="B537" s="88" t="s">
        <v>949</v>
      </c>
      <c r="C537" s="87" t="s">
        <v>93</v>
      </c>
      <c r="D537" s="60" t="s">
        <v>116</v>
      </c>
      <c r="E537" s="60" t="s">
        <v>44</v>
      </c>
      <c r="F537" s="61">
        <v>700</v>
      </c>
      <c r="G537" s="117">
        <f>Ведомственная!G900</f>
        <v>700</v>
      </c>
      <c r="I537" s="128"/>
      <c r="J537" s="128"/>
    </row>
    <row r="538" spans="1:10" ht="45">
      <c r="A538" s="86" t="s">
        <v>72</v>
      </c>
      <c r="B538" s="88" t="s">
        <v>949</v>
      </c>
      <c r="C538" s="87" t="s">
        <v>125</v>
      </c>
      <c r="D538" s="60" t="s">
        <v>116</v>
      </c>
      <c r="E538" s="60" t="s">
        <v>44</v>
      </c>
      <c r="F538" s="61">
        <v>800</v>
      </c>
      <c r="G538" s="117">
        <f>Ведомственная!G901</f>
        <v>800</v>
      </c>
      <c r="I538" s="128"/>
      <c r="J538" s="128"/>
    </row>
    <row r="539" spans="1:10" s="126" customFormat="1" ht="28.5">
      <c r="A539" s="130" t="s">
        <v>1008</v>
      </c>
      <c r="B539" s="151" t="s">
        <v>395</v>
      </c>
      <c r="C539" s="77"/>
      <c r="D539" s="77"/>
      <c r="E539" s="77"/>
      <c r="F539" s="134">
        <f>SUM(F540+F586+F594+F612+F629+F644+F652)</f>
        <v>781057.5</v>
      </c>
      <c r="G539" s="125">
        <f>H540-F539</f>
        <v>0</v>
      </c>
      <c r="H539" s="135">
        <f>SUM(G541:G663)</f>
        <v>781057.4999999999</v>
      </c>
      <c r="I539" s="125">
        <f t="shared" si="13"/>
        <v>-781057.5</v>
      </c>
      <c r="J539" s="125">
        <f>SUM(H539-F539)</f>
        <v>-1.1641532182693481E-10</v>
      </c>
    </row>
    <row r="540" spans="1:10" ht="15">
      <c r="A540" s="37" t="s">
        <v>35</v>
      </c>
      <c r="B540" s="81" t="s">
        <v>396</v>
      </c>
      <c r="C540" s="60"/>
      <c r="D540" s="60"/>
      <c r="E540" s="60"/>
      <c r="F540" s="61">
        <f>SUM(F541+F550+F557+F568+F573+F577+F580+F582)+F545+F552+F562+F560+F564+F584+F570+F566</f>
        <v>33357.6</v>
      </c>
      <c r="H540" s="117">
        <f>SUM(Ведомственная!G834+Ведомственная!G902+Ведомственная!G949+Ведомственная!G981+Ведомственная!G1015+Ведомственная!G1060)</f>
        <v>781057.5</v>
      </c>
      <c r="I540" s="128">
        <f t="shared" si="13"/>
        <v>-33357.6</v>
      </c>
      <c r="J540" s="128">
        <f>SUM(H540-F540)</f>
        <v>747699.9</v>
      </c>
    </row>
    <row r="541" spans="1:10" ht="15">
      <c r="A541" s="171" t="s">
        <v>436</v>
      </c>
      <c r="B541" s="60" t="s">
        <v>437</v>
      </c>
      <c r="C541" s="47"/>
      <c r="D541" s="47"/>
      <c r="E541" s="47"/>
      <c r="F541" s="36">
        <f>SUM(F542:F543)+F544</f>
        <v>3026</v>
      </c>
      <c r="I541" s="128">
        <f t="shared" si="13"/>
        <v>-3026</v>
      </c>
      <c r="J541" s="128">
        <f>SUM(H541-F541)</f>
        <v>-3026</v>
      </c>
    </row>
    <row r="542" spans="1:10" ht="29.25" customHeight="1">
      <c r="A542" s="37" t="s">
        <v>52</v>
      </c>
      <c r="B542" s="81" t="s">
        <v>437</v>
      </c>
      <c r="C542" s="47" t="s">
        <v>93</v>
      </c>
      <c r="D542" s="47" t="s">
        <v>116</v>
      </c>
      <c r="E542" s="47" t="s">
        <v>116</v>
      </c>
      <c r="F542" s="36">
        <v>3026</v>
      </c>
      <c r="G542" s="161">
        <f>SUM(Ведомственная!G984)</f>
        <v>3026</v>
      </c>
      <c r="I542" s="128">
        <f t="shared" si="13"/>
        <v>0</v>
      </c>
      <c r="J542" s="128">
        <f>SUM(H542-F542)</f>
        <v>-3026</v>
      </c>
    </row>
    <row r="543" spans="1:10" ht="30" hidden="1">
      <c r="A543" s="37" t="s">
        <v>72</v>
      </c>
      <c r="B543" s="81" t="s">
        <v>437</v>
      </c>
      <c r="C543" s="47" t="s">
        <v>125</v>
      </c>
      <c r="D543" s="47" t="s">
        <v>116</v>
      </c>
      <c r="E543" s="47" t="s">
        <v>116</v>
      </c>
      <c r="F543" s="36"/>
      <c r="G543" s="117">
        <f>SUM(Ведомственная!G985)</f>
        <v>0</v>
      </c>
      <c r="I543" s="128">
        <f t="shared" si="13"/>
        <v>0</v>
      </c>
      <c r="J543" s="128"/>
    </row>
    <row r="544" spans="1:10" ht="15" hidden="1">
      <c r="A544" s="37" t="s">
        <v>22</v>
      </c>
      <c r="B544" s="81" t="s">
        <v>437</v>
      </c>
      <c r="C544" s="47" t="s">
        <v>98</v>
      </c>
      <c r="D544" s="47" t="s">
        <v>116</v>
      </c>
      <c r="E544" s="47" t="s">
        <v>116</v>
      </c>
      <c r="F544" s="36"/>
      <c r="G544" s="117">
        <f>SUM(Ведомственная!G986)</f>
        <v>0</v>
      </c>
      <c r="I544" s="128"/>
      <c r="J544" s="128"/>
    </row>
    <row r="545" spans="1:10" ht="15">
      <c r="A545" s="37" t="s">
        <v>403</v>
      </c>
      <c r="B545" s="80" t="s">
        <v>543</v>
      </c>
      <c r="C545" s="60"/>
      <c r="D545" s="60"/>
      <c r="E545" s="60"/>
      <c r="F545" s="61">
        <f>SUM(F546:F549)</f>
        <v>3630</v>
      </c>
      <c r="I545" s="128">
        <f t="shared" si="13"/>
        <v>-3630</v>
      </c>
      <c r="J545" s="128"/>
    </row>
    <row r="546" spans="1:10" ht="60" hidden="1">
      <c r="A546" s="37" t="s">
        <v>135</v>
      </c>
      <c r="B546" s="80" t="s">
        <v>543</v>
      </c>
      <c r="C546" s="60" t="s">
        <v>91</v>
      </c>
      <c r="D546" s="60" t="s">
        <v>116</v>
      </c>
      <c r="E546" s="60" t="s">
        <v>34</v>
      </c>
      <c r="F546" s="61"/>
      <c r="G546" s="117">
        <f>SUM(Ведомственная!G837)</f>
        <v>0</v>
      </c>
      <c r="I546" s="128">
        <f t="shared" si="13"/>
        <v>0</v>
      </c>
      <c r="J546" s="128"/>
    </row>
    <row r="547" spans="1:10" ht="30">
      <c r="A547" s="37" t="s">
        <v>52</v>
      </c>
      <c r="B547" s="80" t="s">
        <v>543</v>
      </c>
      <c r="C547" s="60" t="s">
        <v>93</v>
      </c>
      <c r="D547" s="60" t="s">
        <v>116</v>
      </c>
      <c r="E547" s="60" t="s">
        <v>34</v>
      </c>
      <c r="F547" s="61">
        <v>360.1</v>
      </c>
      <c r="G547" s="117">
        <f>SUM(Ведомственная!G838)</f>
        <v>360.1</v>
      </c>
      <c r="I547" s="128">
        <f t="shared" si="13"/>
        <v>0</v>
      </c>
      <c r="J547" s="128">
        <f>SUM(H547-F547)</f>
        <v>-360.1</v>
      </c>
    </row>
    <row r="548" spans="1:10" ht="15">
      <c r="A548" s="23" t="s">
        <v>42</v>
      </c>
      <c r="B548" s="80" t="s">
        <v>543</v>
      </c>
      <c r="C548" s="60" t="s">
        <v>101</v>
      </c>
      <c r="D548" s="60" t="s">
        <v>116</v>
      </c>
      <c r="E548" s="60" t="s">
        <v>34</v>
      </c>
      <c r="F548" s="61">
        <v>0</v>
      </c>
      <c r="G548" s="117">
        <f>SUM(Ведомственная!G839)</f>
        <v>0</v>
      </c>
      <c r="I548" s="128">
        <f t="shared" si="13"/>
        <v>0</v>
      </c>
      <c r="J548" s="128"/>
    </row>
    <row r="549" spans="1:10" ht="45">
      <c r="A549" s="37" t="s">
        <v>72</v>
      </c>
      <c r="B549" s="80" t="s">
        <v>543</v>
      </c>
      <c r="C549" s="60" t="s">
        <v>125</v>
      </c>
      <c r="D549" s="60" t="s">
        <v>116</v>
      </c>
      <c r="E549" s="60" t="s">
        <v>34</v>
      </c>
      <c r="F549" s="61">
        <v>3269.9</v>
      </c>
      <c r="G549" s="117">
        <f>SUM(Ведомственная!G840)</f>
        <v>3269.9</v>
      </c>
      <c r="I549" s="128">
        <f t="shared" si="13"/>
        <v>0</v>
      </c>
      <c r="J549" s="128">
        <f>SUM(H549-F549)</f>
        <v>-3269.9</v>
      </c>
    </row>
    <row r="550" spans="1:10" ht="30" hidden="1">
      <c r="A550" s="37" t="s">
        <v>397</v>
      </c>
      <c r="B550" s="48" t="s">
        <v>398</v>
      </c>
      <c r="C550" s="60"/>
      <c r="D550" s="60"/>
      <c r="E550" s="60"/>
      <c r="F550" s="61">
        <f>F551</f>
        <v>0</v>
      </c>
      <c r="I550" s="128">
        <f t="shared" si="13"/>
        <v>0</v>
      </c>
      <c r="J550" s="128">
        <f>SUM(H550-F550)</f>
        <v>0</v>
      </c>
    </row>
    <row r="551" spans="1:10" ht="15" hidden="1">
      <c r="A551" s="37" t="s">
        <v>42</v>
      </c>
      <c r="B551" s="48" t="s">
        <v>398</v>
      </c>
      <c r="C551" s="60" t="s">
        <v>101</v>
      </c>
      <c r="D551" s="60" t="s">
        <v>31</v>
      </c>
      <c r="E551" s="60" t="s">
        <v>13</v>
      </c>
      <c r="F551" s="61"/>
      <c r="G551" s="117">
        <f>SUM(Ведомственная!G1063)</f>
        <v>0</v>
      </c>
      <c r="I551" s="128">
        <f t="shared" si="13"/>
        <v>0</v>
      </c>
      <c r="J551" s="128">
        <f>SUM(H551-F551)</f>
        <v>0</v>
      </c>
    </row>
    <row r="552" spans="1:10" ht="15">
      <c r="A552" s="37" t="s">
        <v>419</v>
      </c>
      <c r="B552" s="80" t="s">
        <v>550</v>
      </c>
      <c r="C552" s="81"/>
      <c r="D552" s="60"/>
      <c r="E552" s="60"/>
      <c r="F552" s="61">
        <f>SUM(F553:F556)</f>
        <v>2681</v>
      </c>
      <c r="I552" s="128">
        <f t="shared" si="13"/>
        <v>-2681</v>
      </c>
      <c r="J552" s="128">
        <f>SUM(H552-F552)</f>
        <v>-2681</v>
      </c>
    </row>
    <row r="553" spans="1:10" ht="59.25" customHeight="1" hidden="1">
      <c r="A553" s="37" t="s">
        <v>135</v>
      </c>
      <c r="B553" s="80" t="s">
        <v>550</v>
      </c>
      <c r="C553" s="81">
        <v>100</v>
      </c>
      <c r="D553" s="60" t="s">
        <v>116</v>
      </c>
      <c r="E553" s="60" t="s">
        <v>44</v>
      </c>
      <c r="F553" s="61"/>
      <c r="G553" s="117">
        <f>SUM(Ведомственная!G905)</f>
        <v>0</v>
      </c>
      <c r="I553" s="128">
        <f t="shared" si="13"/>
        <v>0</v>
      </c>
      <c r="J553" s="128"/>
    </row>
    <row r="554" spans="1:10" ht="30.75" customHeight="1">
      <c r="A554" s="37" t="s">
        <v>52</v>
      </c>
      <c r="B554" s="80" t="s">
        <v>550</v>
      </c>
      <c r="C554" s="81">
        <v>200</v>
      </c>
      <c r="D554" s="60" t="s">
        <v>116</v>
      </c>
      <c r="E554" s="60" t="s">
        <v>44</v>
      </c>
      <c r="F554" s="61">
        <v>1830</v>
      </c>
      <c r="G554" s="117">
        <f>SUM(Ведомственная!G906)</f>
        <v>1830</v>
      </c>
      <c r="I554" s="128">
        <f t="shared" si="13"/>
        <v>0</v>
      </c>
      <c r="J554" s="128">
        <f>SUM(H554-F554)</f>
        <v>-1830</v>
      </c>
    </row>
    <row r="555" spans="1:10" ht="29.25" customHeight="1" hidden="1">
      <c r="A555" s="23" t="s">
        <v>42</v>
      </c>
      <c r="B555" s="80" t="s">
        <v>550</v>
      </c>
      <c r="C555" s="81">
        <v>300</v>
      </c>
      <c r="D555" s="60" t="s">
        <v>116</v>
      </c>
      <c r="E555" s="60" t="s">
        <v>44</v>
      </c>
      <c r="F555" s="61">
        <v>0</v>
      </c>
      <c r="G555" s="117">
        <f>SUM(Ведомственная!G907)</f>
        <v>0</v>
      </c>
      <c r="I555" s="128">
        <f t="shared" si="13"/>
        <v>0</v>
      </c>
      <c r="J555" s="128"/>
    </row>
    <row r="556" spans="1:10" ht="45">
      <c r="A556" s="37" t="s">
        <v>72</v>
      </c>
      <c r="B556" s="80" t="s">
        <v>550</v>
      </c>
      <c r="C556" s="81">
        <v>600</v>
      </c>
      <c r="D556" s="60" t="s">
        <v>116</v>
      </c>
      <c r="E556" s="60" t="s">
        <v>44</v>
      </c>
      <c r="F556" s="61">
        <v>851</v>
      </c>
      <c r="G556" s="117">
        <f>SUM(Ведомственная!G908)</f>
        <v>851</v>
      </c>
      <c r="I556" s="128">
        <f t="shared" si="13"/>
        <v>0</v>
      </c>
      <c r="J556" s="128">
        <f aca="true" t="shared" si="15" ref="J556:J565">SUM(H556-F556)</f>
        <v>-851</v>
      </c>
    </row>
    <row r="557" spans="1:10" ht="45">
      <c r="A557" s="37" t="s">
        <v>415</v>
      </c>
      <c r="B557" s="81" t="s">
        <v>416</v>
      </c>
      <c r="C557" s="81"/>
      <c r="D557" s="60"/>
      <c r="E557" s="60"/>
      <c r="F557" s="61">
        <f>F558+F559</f>
        <v>1423.6</v>
      </c>
      <c r="I557" s="128">
        <f t="shared" si="13"/>
        <v>-1423.6</v>
      </c>
      <c r="J557" s="128">
        <f t="shared" si="15"/>
        <v>-1423.6</v>
      </c>
    </row>
    <row r="558" spans="1:10" ht="29.25" customHeight="1">
      <c r="A558" s="37" t="s">
        <v>52</v>
      </c>
      <c r="B558" s="81" t="s">
        <v>416</v>
      </c>
      <c r="C558" s="81">
        <v>200</v>
      </c>
      <c r="D558" s="60" t="s">
        <v>116</v>
      </c>
      <c r="E558" s="60" t="s">
        <v>44</v>
      </c>
      <c r="F558" s="61">
        <v>599.1</v>
      </c>
      <c r="G558" s="117">
        <f>SUM(Ведомственная!G910)</f>
        <v>599.1</v>
      </c>
      <c r="I558" s="128">
        <f t="shared" si="13"/>
        <v>0</v>
      </c>
      <c r="J558" s="128">
        <f t="shared" si="15"/>
        <v>-599.1</v>
      </c>
    </row>
    <row r="559" spans="1:10" ht="35.25" customHeight="1">
      <c r="A559" s="37" t="s">
        <v>72</v>
      </c>
      <c r="B559" s="81" t="s">
        <v>416</v>
      </c>
      <c r="C559" s="81">
        <v>600</v>
      </c>
      <c r="D559" s="60" t="s">
        <v>116</v>
      </c>
      <c r="E559" s="60" t="s">
        <v>44</v>
      </c>
      <c r="F559" s="61">
        <v>824.5</v>
      </c>
      <c r="G559" s="117">
        <f>SUM(Ведомственная!G911)</f>
        <v>824.5</v>
      </c>
      <c r="I559" s="128">
        <f t="shared" si="13"/>
        <v>0</v>
      </c>
      <c r="J559" s="128">
        <f t="shared" si="15"/>
        <v>-824.5</v>
      </c>
    </row>
    <row r="560" spans="1:10" ht="15">
      <c r="A560" s="37" t="s">
        <v>428</v>
      </c>
      <c r="B560" s="85" t="s">
        <v>552</v>
      </c>
      <c r="C560" s="60"/>
      <c r="D560" s="60"/>
      <c r="E560" s="60"/>
      <c r="F560" s="61">
        <f>F561</f>
        <v>6763</v>
      </c>
      <c r="I560" s="128">
        <f t="shared" si="13"/>
        <v>-6763</v>
      </c>
      <c r="J560" s="128">
        <f t="shared" si="15"/>
        <v>-6763</v>
      </c>
    </row>
    <row r="561" spans="1:10" ht="45">
      <c r="A561" s="37" t="s">
        <v>72</v>
      </c>
      <c r="B561" s="85" t="s">
        <v>552</v>
      </c>
      <c r="C561" s="60" t="s">
        <v>125</v>
      </c>
      <c r="D561" s="60" t="s">
        <v>116</v>
      </c>
      <c r="E561" s="60" t="s">
        <v>54</v>
      </c>
      <c r="F561" s="61">
        <v>6763</v>
      </c>
      <c r="G561" s="117">
        <f>SUM(Ведомственная!G952)</f>
        <v>6763</v>
      </c>
      <c r="I561" s="128">
        <f t="shared" si="13"/>
        <v>0</v>
      </c>
      <c r="J561" s="128">
        <f t="shared" si="15"/>
        <v>-6763</v>
      </c>
    </row>
    <row r="562" spans="1:10" ht="15" hidden="1">
      <c r="A562" s="37" t="s">
        <v>426</v>
      </c>
      <c r="B562" s="80" t="s">
        <v>551</v>
      </c>
      <c r="C562" s="81"/>
      <c r="D562" s="60"/>
      <c r="E562" s="60"/>
      <c r="F562" s="61">
        <f>F563</f>
        <v>0</v>
      </c>
      <c r="I562" s="128">
        <f t="shared" si="13"/>
        <v>0</v>
      </c>
      <c r="J562" s="128">
        <f t="shared" si="15"/>
        <v>0</v>
      </c>
    </row>
    <row r="563" spans="1:10" ht="30" hidden="1">
      <c r="A563" s="37" t="s">
        <v>52</v>
      </c>
      <c r="B563" s="80" t="s">
        <v>551</v>
      </c>
      <c r="C563" s="81">
        <v>200</v>
      </c>
      <c r="D563" s="60" t="s">
        <v>116</v>
      </c>
      <c r="E563" s="60" t="s">
        <v>44</v>
      </c>
      <c r="F563" s="61"/>
      <c r="G563" s="117">
        <f>SUM(Ведомственная!G913)</f>
        <v>0</v>
      </c>
      <c r="I563" s="128">
        <f t="shared" si="13"/>
        <v>0</v>
      </c>
      <c r="J563" s="128">
        <f t="shared" si="15"/>
        <v>0</v>
      </c>
    </row>
    <row r="564" spans="1:10" ht="15">
      <c r="A564" s="23" t="s">
        <v>556</v>
      </c>
      <c r="B564" s="55" t="s">
        <v>562</v>
      </c>
      <c r="C564" s="16"/>
      <c r="D564" s="16"/>
      <c r="E564" s="16"/>
      <c r="F564" s="24">
        <f>F565</f>
        <v>1290</v>
      </c>
      <c r="I564" s="128">
        <f t="shared" si="13"/>
        <v>-1290</v>
      </c>
      <c r="J564" s="128">
        <f t="shared" si="15"/>
        <v>-1290</v>
      </c>
    </row>
    <row r="565" spans="1:10" ht="30">
      <c r="A565" s="23" t="s">
        <v>52</v>
      </c>
      <c r="B565" s="55" t="s">
        <v>562</v>
      </c>
      <c r="C565" s="16" t="s">
        <v>93</v>
      </c>
      <c r="D565" s="16" t="s">
        <v>116</v>
      </c>
      <c r="E565" s="16" t="s">
        <v>178</v>
      </c>
      <c r="F565" s="24">
        <v>1290</v>
      </c>
      <c r="G565" s="117">
        <f>SUM(Ведомственная!G1018)</f>
        <v>1290</v>
      </c>
      <c r="I565" s="128">
        <f t="shared" si="13"/>
        <v>0</v>
      </c>
      <c r="J565" s="128">
        <f t="shared" si="15"/>
        <v>-1290</v>
      </c>
    </row>
    <row r="566" spans="1:10" ht="90" hidden="1">
      <c r="A566" s="37" t="s">
        <v>808</v>
      </c>
      <c r="B566" s="80" t="s">
        <v>809</v>
      </c>
      <c r="C566" s="81"/>
      <c r="D566" s="16"/>
      <c r="E566" s="16"/>
      <c r="F566" s="24">
        <f>SUM(F567)</f>
        <v>0</v>
      </c>
      <c r="I566" s="128"/>
      <c r="J566" s="128"/>
    </row>
    <row r="567" spans="1:10" ht="30" hidden="1">
      <c r="A567" s="37" t="s">
        <v>52</v>
      </c>
      <c r="B567" s="80" t="s">
        <v>809</v>
      </c>
      <c r="C567" s="81">
        <v>200</v>
      </c>
      <c r="D567" s="60" t="s">
        <v>116</v>
      </c>
      <c r="E567" s="60" t="s">
        <v>44</v>
      </c>
      <c r="F567" s="24"/>
      <c r="G567" s="117">
        <f>SUM(Ведомственная!G915)</f>
        <v>0</v>
      </c>
      <c r="I567" s="128"/>
      <c r="J567" s="128"/>
    </row>
    <row r="568" spans="1:10" ht="33" customHeight="1" hidden="1">
      <c r="A568" s="37" t="s">
        <v>399</v>
      </c>
      <c r="B568" s="81" t="s">
        <v>400</v>
      </c>
      <c r="C568" s="60"/>
      <c r="D568" s="60"/>
      <c r="E568" s="60"/>
      <c r="F568" s="61">
        <f>F569</f>
        <v>0</v>
      </c>
      <c r="I568" s="128">
        <f t="shared" si="13"/>
        <v>0</v>
      </c>
      <c r="J568" s="128">
        <f>SUM(H568-F568)</f>
        <v>0</v>
      </c>
    </row>
    <row r="569" spans="1:10" ht="27.75" customHeight="1" hidden="1">
      <c r="A569" s="37" t="s">
        <v>257</v>
      </c>
      <c r="B569" s="81" t="s">
        <v>400</v>
      </c>
      <c r="C569" s="60" t="s">
        <v>125</v>
      </c>
      <c r="D569" s="60" t="s">
        <v>116</v>
      </c>
      <c r="E569" s="60" t="s">
        <v>34</v>
      </c>
      <c r="F569" s="61"/>
      <c r="G569" s="117">
        <f>SUM(Ведомственная!G847)</f>
        <v>0</v>
      </c>
      <c r="I569" s="128">
        <f t="shared" si="13"/>
        <v>0</v>
      </c>
      <c r="J569" s="128">
        <f>SUM(H569-F569)</f>
        <v>0</v>
      </c>
    </row>
    <row r="570" spans="1:10" ht="90" hidden="1">
      <c r="A570" s="37" t="s">
        <v>803</v>
      </c>
      <c r="B570" s="55" t="s">
        <v>804</v>
      </c>
      <c r="C570" s="60"/>
      <c r="D570" s="60"/>
      <c r="E570" s="60"/>
      <c r="F570" s="61">
        <f>SUM(F571:F572)</f>
        <v>0</v>
      </c>
      <c r="I570" s="128"/>
      <c r="J570" s="128"/>
    </row>
    <row r="571" spans="1:10" ht="30" hidden="1">
      <c r="A571" s="37" t="s">
        <v>52</v>
      </c>
      <c r="B571" s="80" t="s">
        <v>804</v>
      </c>
      <c r="C571" s="60" t="s">
        <v>93</v>
      </c>
      <c r="D571" s="60" t="s">
        <v>116</v>
      </c>
      <c r="E571" s="60" t="s">
        <v>34</v>
      </c>
      <c r="F571" s="61"/>
      <c r="G571" s="117">
        <f>SUM(Ведомственная!G842)</f>
        <v>0</v>
      </c>
      <c r="I571" s="128"/>
      <c r="J571" s="128"/>
    </row>
    <row r="572" spans="1:10" ht="30" hidden="1">
      <c r="A572" s="37" t="s">
        <v>72</v>
      </c>
      <c r="B572" s="80" t="s">
        <v>804</v>
      </c>
      <c r="C572" s="60" t="s">
        <v>125</v>
      </c>
      <c r="D572" s="60" t="s">
        <v>116</v>
      </c>
      <c r="E572" s="60" t="s">
        <v>34</v>
      </c>
      <c r="F572" s="61"/>
      <c r="G572" s="117">
        <f>SUM(Ведомственная!G843)</f>
        <v>0</v>
      </c>
      <c r="I572" s="128"/>
      <c r="J572" s="128"/>
    </row>
    <row r="573" spans="1:10" ht="30">
      <c r="A573" s="23" t="s">
        <v>818</v>
      </c>
      <c r="B573" s="48" t="s">
        <v>439</v>
      </c>
      <c r="C573" s="47"/>
      <c r="D573" s="47"/>
      <c r="E573" s="47"/>
      <c r="F573" s="36">
        <f>SUM(F574:F576)</f>
        <v>2974</v>
      </c>
      <c r="I573" s="128">
        <f t="shared" si="13"/>
        <v>-2974</v>
      </c>
      <c r="J573" s="128">
        <f>SUM(H573-F573)</f>
        <v>-2974</v>
      </c>
    </row>
    <row r="574" spans="1:10" ht="30">
      <c r="A574" s="37" t="s">
        <v>52</v>
      </c>
      <c r="B574" s="48" t="s">
        <v>439</v>
      </c>
      <c r="C574" s="47" t="s">
        <v>93</v>
      </c>
      <c r="D574" s="47" t="s">
        <v>116</v>
      </c>
      <c r="E574" s="47" t="s">
        <v>116</v>
      </c>
      <c r="F574" s="36">
        <v>2974</v>
      </c>
      <c r="G574" s="117">
        <f>SUM(Ведомственная!G988)</f>
        <v>2974</v>
      </c>
      <c r="I574" s="128">
        <f t="shared" si="13"/>
        <v>0</v>
      </c>
      <c r="J574" s="128">
        <f>SUM(H574-F574)</f>
        <v>-2974</v>
      </c>
    </row>
    <row r="575" spans="1:10" ht="30" hidden="1">
      <c r="A575" s="37" t="s">
        <v>257</v>
      </c>
      <c r="B575" s="48" t="s">
        <v>439</v>
      </c>
      <c r="C575" s="47" t="s">
        <v>125</v>
      </c>
      <c r="D575" s="47" t="s">
        <v>116</v>
      </c>
      <c r="E575" s="47" t="s">
        <v>116</v>
      </c>
      <c r="F575" s="36"/>
      <c r="G575" s="117">
        <f>SUM(Ведомственная!G989)</f>
        <v>0</v>
      </c>
      <c r="I575" s="128">
        <f t="shared" si="13"/>
        <v>0</v>
      </c>
      <c r="J575" s="128"/>
    </row>
    <row r="576" spans="1:10" ht="17.25" customHeight="1" hidden="1">
      <c r="A576" s="37" t="s">
        <v>22</v>
      </c>
      <c r="B576" s="48" t="s">
        <v>439</v>
      </c>
      <c r="C576" s="47" t="s">
        <v>98</v>
      </c>
      <c r="D576" s="47" t="s">
        <v>116</v>
      </c>
      <c r="E576" s="47" t="s">
        <v>116</v>
      </c>
      <c r="F576" s="36"/>
      <c r="G576" s="117">
        <f>SUM(Ведомственная!G990)</f>
        <v>0</v>
      </c>
      <c r="I576" s="128">
        <f t="shared" si="13"/>
        <v>0</v>
      </c>
      <c r="J576" s="128"/>
    </row>
    <row r="577" spans="1:10" ht="60">
      <c r="A577" s="23" t="s">
        <v>817</v>
      </c>
      <c r="B577" s="81" t="s">
        <v>417</v>
      </c>
      <c r="C577" s="81"/>
      <c r="D577" s="60"/>
      <c r="E577" s="60"/>
      <c r="F577" s="61">
        <f>F578+F579</f>
        <v>8000</v>
      </c>
      <c r="I577" s="128">
        <f t="shared" si="13"/>
        <v>-8000</v>
      </c>
      <c r="J577" s="128">
        <f aca="true" t="shared" si="16" ref="J577:J594">SUM(H577-F577)</f>
        <v>-8000</v>
      </c>
    </row>
    <row r="578" spans="1:10" ht="30">
      <c r="A578" s="37" t="s">
        <v>52</v>
      </c>
      <c r="B578" s="81" t="s">
        <v>417</v>
      </c>
      <c r="C578" s="81">
        <v>200</v>
      </c>
      <c r="D578" s="60" t="s">
        <v>116</v>
      </c>
      <c r="E578" s="60" t="s">
        <v>44</v>
      </c>
      <c r="F578" s="61">
        <v>3366.7</v>
      </c>
      <c r="G578" s="117">
        <f>SUM(Ведомственная!G917)</f>
        <v>3366.7</v>
      </c>
      <c r="I578" s="128">
        <f t="shared" si="13"/>
        <v>0</v>
      </c>
      <c r="J578" s="128">
        <f t="shared" si="16"/>
        <v>-3366.7</v>
      </c>
    </row>
    <row r="579" spans="1:10" ht="45">
      <c r="A579" s="37" t="s">
        <v>72</v>
      </c>
      <c r="B579" s="81" t="s">
        <v>417</v>
      </c>
      <c r="C579" s="81">
        <v>600</v>
      </c>
      <c r="D579" s="60" t="s">
        <v>116</v>
      </c>
      <c r="E579" s="60" t="s">
        <v>44</v>
      </c>
      <c r="F579" s="61">
        <v>4633.3</v>
      </c>
      <c r="G579" s="117">
        <f>SUM(Ведомственная!G918)</f>
        <v>4633.3</v>
      </c>
      <c r="I579" s="128">
        <f t="shared" si="13"/>
        <v>0</v>
      </c>
      <c r="J579" s="128">
        <f t="shared" si="16"/>
        <v>-4633.3</v>
      </c>
    </row>
    <row r="580" spans="1:10" ht="30">
      <c r="A580" s="23" t="s">
        <v>821</v>
      </c>
      <c r="B580" s="81" t="s">
        <v>418</v>
      </c>
      <c r="C580" s="81"/>
      <c r="D580" s="60"/>
      <c r="E580" s="60"/>
      <c r="F580" s="61">
        <f>F581</f>
        <v>270</v>
      </c>
      <c r="I580" s="128">
        <f t="shared" si="13"/>
        <v>-270</v>
      </c>
      <c r="J580" s="128">
        <f t="shared" si="16"/>
        <v>-270</v>
      </c>
    </row>
    <row r="581" spans="1:10" ht="30">
      <c r="A581" s="37" t="s">
        <v>52</v>
      </c>
      <c r="B581" s="81" t="s">
        <v>418</v>
      </c>
      <c r="C581" s="81">
        <v>200</v>
      </c>
      <c r="D581" s="60" t="s">
        <v>116</v>
      </c>
      <c r="E581" s="60" t="s">
        <v>44</v>
      </c>
      <c r="F581" s="61">
        <v>270</v>
      </c>
      <c r="G581" s="117">
        <f>SUM(Ведомственная!G1020)</f>
        <v>270</v>
      </c>
      <c r="I581" s="128">
        <f t="shared" si="13"/>
        <v>0</v>
      </c>
      <c r="J581" s="128">
        <f t="shared" si="16"/>
        <v>-270</v>
      </c>
    </row>
    <row r="582" spans="1:10" ht="120">
      <c r="A582" s="37" t="s">
        <v>1021</v>
      </c>
      <c r="B582" s="48" t="s">
        <v>451</v>
      </c>
      <c r="C582" s="60"/>
      <c r="D582" s="60"/>
      <c r="E582" s="60"/>
      <c r="F582" s="61">
        <f>F583</f>
        <v>3000</v>
      </c>
      <c r="I582" s="128">
        <f t="shared" si="13"/>
        <v>-3000</v>
      </c>
      <c r="J582" s="128">
        <f t="shared" si="16"/>
        <v>-3000</v>
      </c>
    </row>
    <row r="583" spans="1:10" ht="15">
      <c r="A583" s="37" t="s">
        <v>42</v>
      </c>
      <c r="B583" s="48" t="s">
        <v>451</v>
      </c>
      <c r="C583" s="60" t="s">
        <v>101</v>
      </c>
      <c r="D583" s="60" t="s">
        <v>31</v>
      </c>
      <c r="E583" s="60" t="s">
        <v>13</v>
      </c>
      <c r="F583" s="61">
        <v>3000</v>
      </c>
      <c r="G583" s="117">
        <f>SUM(Ведомственная!G1065)</f>
        <v>3000</v>
      </c>
      <c r="I583" s="128">
        <f t="shared" si="13"/>
        <v>0</v>
      </c>
      <c r="J583" s="128">
        <f t="shared" si="16"/>
        <v>-3000</v>
      </c>
    </row>
    <row r="584" spans="1:10" ht="45">
      <c r="A584" s="23" t="s">
        <v>1056</v>
      </c>
      <c r="B584" s="55" t="s">
        <v>571</v>
      </c>
      <c r="C584" s="17"/>
      <c r="D584" s="16"/>
      <c r="E584" s="16"/>
      <c r="F584" s="24">
        <f>F585</f>
        <v>300</v>
      </c>
      <c r="I584" s="128">
        <f>G584-F584</f>
        <v>-300</v>
      </c>
      <c r="J584" s="128">
        <f t="shared" si="16"/>
        <v>-300</v>
      </c>
    </row>
    <row r="585" spans="1:10" ht="45">
      <c r="A585" s="23" t="s">
        <v>72</v>
      </c>
      <c r="B585" s="55" t="s">
        <v>571</v>
      </c>
      <c r="C585" s="17">
        <v>600</v>
      </c>
      <c r="D585" s="60" t="s">
        <v>116</v>
      </c>
      <c r="E585" s="60" t="s">
        <v>44</v>
      </c>
      <c r="F585" s="24">
        <v>300</v>
      </c>
      <c r="G585" s="117">
        <f>Ведомственная!G922</f>
        <v>300</v>
      </c>
      <c r="I585" s="128">
        <f>G585-F585</f>
        <v>0</v>
      </c>
      <c r="J585" s="128">
        <f t="shared" si="16"/>
        <v>-300</v>
      </c>
    </row>
    <row r="586" spans="1:10" ht="45">
      <c r="A586" s="23" t="s">
        <v>26</v>
      </c>
      <c r="B586" s="48" t="s">
        <v>401</v>
      </c>
      <c r="C586" s="60"/>
      <c r="D586" s="60"/>
      <c r="E586" s="60"/>
      <c r="F586" s="61">
        <f>F587</f>
        <v>487627.19999999995</v>
      </c>
      <c r="I586" s="128">
        <f t="shared" si="13"/>
        <v>-487627.19999999995</v>
      </c>
      <c r="J586" s="128">
        <f t="shared" si="16"/>
        <v>-487627.19999999995</v>
      </c>
    </row>
    <row r="587" spans="1:10" ht="15">
      <c r="A587" s="171" t="s">
        <v>156</v>
      </c>
      <c r="B587" s="72" t="s">
        <v>402</v>
      </c>
      <c r="C587" s="60"/>
      <c r="D587" s="60"/>
      <c r="E587" s="60"/>
      <c r="F587" s="61">
        <f>F588+F590+F592</f>
        <v>487627.19999999995</v>
      </c>
      <c r="I587" s="128">
        <f t="shared" si="13"/>
        <v>-487627.19999999995</v>
      </c>
      <c r="J587" s="128">
        <f t="shared" si="16"/>
        <v>-487627.19999999995</v>
      </c>
    </row>
    <row r="588" spans="1:10" ht="15">
      <c r="A588" s="37" t="s">
        <v>403</v>
      </c>
      <c r="B588" s="48" t="s">
        <v>404</v>
      </c>
      <c r="C588" s="60"/>
      <c r="D588" s="60"/>
      <c r="E588" s="60"/>
      <c r="F588" s="61">
        <f>F589</f>
        <v>252490.3</v>
      </c>
      <c r="I588" s="128">
        <f t="shared" si="13"/>
        <v>-252490.3</v>
      </c>
      <c r="J588" s="128">
        <f t="shared" si="16"/>
        <v>-252490.3</v>
      </c>
    </row>
    <row r="589" spans="1:10" ht="45">
      <c r="A589" s="37" t="s">
        <v>72</v>
      </c>
      <c r="B589" s="48" t="s">
        <v>404</v>
      </c>
      <c r="C589" s="60" t="s">
        <v>125</v>
      </c>
      <c r="D589" s="60" t="s">
        <v>116</v>
      </c>
      <c r="E589" s="60" t="s">
        <v>34</v>
      </c>
      <c r="F589" s="61">
        <v>252490.3</v>
      </c>
      <c r="G589" s="117">
        <f>SUM(Ведомственная!G850)</f>
        <v>252490.3</v>
      </c>
      <c r="I589" s="128">
        <f t="shared" si="13"/>
        <v>0</v>
      </c>
      <c r="J589" s="128">
        <f t="shared" si="16"/>
        <v>-252490.3</v>
      </c>
    </row>
    <row r="590" spans="1:10" ht="15">
      <c r="A590" s="37" t="s">
        <v>419</v>
      </c>
      <c r="B590" s="81" t="s">
        <v>420</v>
      </c>
      <c r="C590" s="60"/>
      <c r="D590" s="60"/>
      <c r="E590" s="60"/>
      <c r="F590" s="61">
        <f>F591</f>
        <v>161916.4</v>
      </c>
      <c r="I590" s="128">
        <f t="shared" si="13"/>
        <v>-161916.4</v>
      </c>
      <c r="J590" s="128">
        <f t="shared" si="16"/>
        <v>-161916.4</v>
      </c>
    </row>
    <row r="591" spans="1:10" ht="45">
      <c r="A591" s="37" t="s">
        <v>72</v>
      </c>
      <c r="B591" s="81" t="s">
        <v>420</v>
      </c>
      <c r="C591" s="60" t="s">
        <v>125</v>
      </c>
      <c r="D591" s="60" t="s">
        <v>116</v>
      </c>
      <c r="E591" s="60" t="s">
        <v>44</v>
      </c>
      <c r="F591" s="61">
        <v>161916.4</v>
      </c>
      <c r="G591" s="117">
        <f>SUM(Ведомственная!G925)</f>
        <v>161916.4</v>
      </c>
      <c r="I591" s="128">
        <f t="shared" si="13"/>
        <v>0</v>
      </c>
      <c r="J591" s="128">
        <f t="shared" si="16"/>
        <v>-161916.4</v>
      </c>
    </row>
    <row r="592" spans="1:10" ht="15">
      <c r="A592" s="37" t="s">
        <v>428</v>
      </c>
      <c r="B592" s="60" t="s">
        <v>429</v>
      </c>
      <c r="C592" s="60"/>
      <c r="D592" s="60"/>
      <c r="E592" s="60"/>
      <c r="F592" s="61">
        <f>F593</f>
        <v>73220.5</v>
      </c>
      <c r="I592" s="128">
        <f t="shared" si="13"/>
        <v>-73220.5</v>
      </c>
      <c r="J592" s="128">
        <f t="shared" si="16"/>
        <v>-73220.5</v>
      </c>
    </row>
    <row r="593" spans="1:10" ht="45">
      <c r="A593" s="37" t="s">
        <v>72</v>
      </c>
      <c r="B593" s="60" t="s">
        <v>429</v>
      </c>
      <c r="C593" s="60" t="s">
        <v>125</v>
      </c>
      <c r="D593" s="60" t="s">
        <v>116</v>
      </c>
      <c r="E593" s="60" t="s">
        <v>54</v>
      </c>
      <c r="F593" s="61">
        <v>73220.5</v>
      </c>
      <c r="G593" s="117">
        <f>SUM(Ведомственная!G955)</f>
        <v>73220.5</v>
      </c>
      <c r="I593" s="128">
        <f t="shared" si="13"/>
        <v>0</v>
      </c>
      <c r="J593" s="128">
        <f t="shared" si="16"/>
        <v>-73220.5</v>
      </c>
    </row>
    <row r="594" spans="1:10" ht="15" hidden="1">
      <c r="A594" s="37" t="s">
        <v>154</v>
      </c>
      <c r="B594" s="48" t="s">
        <v>452</v>
      </c>
      <c r="C594" s="60"/>
      <c r="D594" s="60"/>
      <c r="E594" s="60"/>
      <c r="F594" s="61">
        <f>SUM(F595)+F602+F609</f>
        <v>0</v>
      </c>
      <c r="I594" s="128">
        <f aca="true" t="shared" si="17" ref="I594:I677">G594-F594</f>
        <v>0</v>
      </c>
      <c r="J594" s="128">
        <f t="shared" si="16"/>
        <v>0</v>
      </c>
    </row>
    <row r="595" spans="1:10" ht="15" hidden="1">
      <c r="A595" s="37" t="s">
        <v>403</v>
      </c>
      <c r="B595" s="48" t="s">
        <v>618</v>
      </c>
      <c r="C595" s="60"/>
      <c r="D595" s="60"/>
      <c r="E595" s="60"/>
      <c r="F595" s="61">
        <f>SUM(F596+F598+F600)</f>
        <v>0</v>
      </c>
      <c r="I595" s="128">
        <f t="shared" si="17"/>
        <v>0</v>
      </c>
      <c r="J595" s="128">
        <f aca="true" t="shared" si="18" ref="J595:J691">SUM(H595-F595)</f>
        <v>0</v>
      </c>
    </row>
    <row r="596" spans="1:10" ht="30" hidden="1">
      <c r="A596" s="37" t="s">
        <v>405</v>
      </c>
      <c r="B596" s="48" t="s">
        <v>406</v>
      </c>
      <c r="C596" s="60"/>
      <c r="D596" s="60"/>
      <c r="E596" s="60"/>
      <c r="F596" s="61">
        <f>F597</f>
        <v>0</v>
      </c>
      <c r="I596" s="128">
        <f t="shared" si="17"/>
        <v>0</v>
      </c>
      <c r="J596" s="128">
        <f t="shared" si="18"/>
        <v>0</v>
      </c>
    </row>
    <row r="597" spans="1:10" ht="30" hidden="1">
      <c r="A597" s="37" t="s">
        <v>72</v>
      </c>
      <c r="B597" s="48" t="s">
        <v>406</v>
      </c>
      <c r="C597" s="60" t="s">
        <v>125</v>
      </c>
      <c r="D597" s="60"/>
      <c r="E597" s="60"/>
      <c r="F597" s="61">
        <v>0</v>
      </c>
      <c r="G597" s="117">
        <f>SUM(Ведомственная!G854)</f>
        <v>0</v>
      </c>
      <c r="I597" s="128">
        <f t="shared" si="17"/>
        <v>0</v>
      </c>
      <c r="J597" s="128">
        <f t="shared" si="18"/>
        <v>0</v>
      </c>
    </row>
    <row r="598" spans="1:10" ht="30" hidden="1">
      <c r="A598" s="37" t="s">
        <v>407</v>
      </c>
      <c r="B598" s="48" t="s">
        <v>408</v>
      </c>
      <c r="C598" s="60"/>
      <c r="D598" s="60"/>
      <c r="E598" s="60"/>
      <c r="F598" s="61">
        <f>F599</f>
        <v>0</v>
      </c>
      <c r="I598" s="128">
        <f t="shared" si="17"/>
        <v>0</v>
      </c>
      <c r="J598" s="128">
        <f t="shared" si="18"/>
        <v>0</v>
      </c>
    </row>
    <row r="599" spans="1:10" ht="30" hidden="1">
      <c r="A599" s="37" t="s">
        <v>72</v>
      </c>
      <c r="B599" s="48" t="s">
        <v>408</v>
      </c>
      <c r="C599" s="60" t="s">
        <v>125</v>
      </c>
      <c r="D599" s="60" t="s">
        <v>116</v>
      </c>
      <c r="E599" s="60" t="s">
        <v>34</v>
      </c>
      <c r="F599" s="61"/>
      <c r="G599" s="117">
        <f>SUM(Ведомственная!G856)</f>
        <v>0</v>
      </c>
      <c r="I599" s="128">
        <f t="shared" si="17"/>
        <v>0</v>
      </c>
      <c r="J599" s="128">
        <f t="shared" si="18"/>
        <v>0</v>
      </c>
    </row>
    <row r="600" spans="1:10" ht="15" hidden="1">
      <c r="A600" s="37" t="s">
        <v>409</v>
      </c>
      <c r="B600" s="48" t="s">
        <v>410</v>
      </c>
      <c r="C600" s="60"/>
      <c r="D600" s="60"/>
      <c r="E600" s="60"/>
      <c r="F600" s="61">
        <f>F601</f>
        <v>0</v>
      </c>
      <c r="I600" s="128">
        <f t="shared" si="17"/>
        <v>0</v>
      </c>
      <c r="J600" s="128">
        <f t="shared" si="18"/>
        <v>0</v>
      </c>
    </row>
    <row r="601" spans="1:10" ht="30" hidden="1">
      <c r="A601" s="37" t="s">
        <v>72</v>
      </c>
      <c r="B601" s="48" t="s">
        <v>410</v>
      </c>
      <c r="C601" s="60" t="s">
        <v>125</v>
      </c>
      <c r="D601" s="60" t="s">
        <v>116</v>
      </c>
      <c r="E601" s="60" t="s">
        <v>34</v>
      </c>
      <c r="F601" s="61"/>
      <c r="G601" s="117">
        <f>SUM(Ведомственная!G858)</f>
        <v>0</v>
      </c>
      <c r="I601" s="128">
        <f t="shared" si="17"/>
        <v>0</v>
      </c>
      <c r="J601" s="128">
        <f t="shared" si="18"/>
        <v>0</v>
      </c>
    </row>
    <row r="602" spans="1:10" ht="15" hidden="1">
      <c r="A602" s="37" t="s">
        <v>419</v>
      </c>
      <c r="B602" s="48" t="s">
        <v>421</v>
      </c>
      <c r="C602" s="60"/>
      <c r="D602" s="60"/>
      <c r="E602" s="60"/>
      <c r="F602" s="61">
        <f>F604+F606+F608</f>
        <v>0</v>
      </c>
      <c r="I602" s="128">
        <f t="shared" si="17"/>
        <v>0</v>
      </c>
      <c r="J602" s="128">
        <f t="shared" si="18"/>
        <v>0</v>
      </c>
    </row>
    <row r="603" spans="1:10" ht="30" hidden="1">
      <c r="A603" s="37" t="s">
        <v>405</v>
      </c>
      <c r="B603" s="48" t="s">
        <v>422</v>
      </c>
      <c r="C603" s="60"/>
      <c r="D603" s="60"/>
      <c r="E603" s="60"/>
      <c r="F603" s="61">
        <f>F604</f>
        <v>0</v>
      </c>
      <c r="I603" s="128">
        <f t="shared" si="17"/>
        <v>0</v>
      </c>
      <c r="J603" s="128">
        <f t="shared" si="18"/>
        <v>0</v>
      </c>
    </row>
    <row r="604" spans="1:10" ht="30" hidden="1">
      <c r="A604" s="37" t="s">
        <v>72</v>
      </c>
      <c r="B604" s="48" t="s">
        <v>422</v>
      </c>
      <c r="C604" s="60" t="s">
        <v>125</v>
      </c>
      <c r="D604" s="60"/>
      <c r="E604" s="60"/>
      <c r="F604" s="61"/>
      <c r="G604" s="117">
        <f>SUM(Ведомственная!G929)</f>
        <v>0</v>
      </c>
      <c r="I604" s="128">
        <f t="shared" si="17"/>
        <v>0</v>
      </c>
      <c r="J604" s="128">
        <f t="shared" si="18"/>
        <v>0</v>
      </c>
    </row>
    <row r="605" spans="1:10" ht="30" hidden="1">
      <c r="A605" s="37" t="s">
        <v>407</v>
      </c>
      <c r="B605" s="48" t="s">
        <v>423</v>
      </c>
      <c r="C605" s="60"/>
      <c r="D605" s="60"/>
      <c r="E605" s="60"/>
      <c r="F605" s="61">
        <f>F606</f>
        <v>0</v>
      </c>
      <c r="I605" s="128">
        <f t="shared" si="17"/>
        <v>0</v>
      </c>
      <c r="J605" s="128">
        <f t="shared" si="18"/>
        <v>0</v>
      </c>
    </row>
    <row r="606" spans="1:10" ht="30" hidden="1">
      <c r="A606" s="37" t="s">
        <v>72</v>
      </c>
      <c r="B606" s="48" t="s">
        <v>423</v>
      </c>
      <c r="C606" s="60" t="s">
        <v>125</v>
      </c>
      <c r="D606" s="60" t="s">
        <v>116</v>
      </c>
      <c r="E606" s="60" t="s">
        <v>44</v>
      </c>
      <c r="F606" s="61"/>
      <c r="G606" s="117">
        <f>SUM(Ведомственная!G931)</f>
        <v>0</v>
      </c>
      <c r="I606" s="128">
        <f t="shared" si="17"/>
        <v>0</v>
      </c>
      <c r="J606" s="128">
        <f t="shared" si="18"/>
        <v>0</v>
      </c>
    </row>
    <row r="607" spans="1:10" ht="15" hidden="1">
      <c r="A607" s="37" t="s">
        <v>409</v>
      </c>
      <c r="B607" s="48" t="s">
        <v>424</v>
      </c>
      <c r="C607" s="60"/>
      <c r="D607" s="60"/>
      <c r="E607" s="60"/>
      <c r="F607" s="61">
        <f>F608</f>
        <v>0</v>
      </c>
      <c r="I607" s="128">
        <f t="shared" si="17"/>
        <v>0</v>
      </c>
      <c r="J607" s="128">
        <f t="shared" si="18"/>
        <v>0</v>
      </c>
    </row>
    <row r="608" spans="1:10" ht="30" hidden="1">
      <c r="A608" s="37" t="s">
        <v>72</v>
      </c>
      <c r="B608" s="48" t="s">
        <v>424</v>
      </c>
      <c r="C608" s="60" t="s">
        <v>125</v>
      </c>
      <c r="D608" s="60" t="s">
        <v>116</v>
      </c>
      <c r="E608" s="60" t="s">
        <v>44</v>
      </c>
      <c r="F608" s="61"/>
      <c r="G608" s="117">
        <f>SUM(Ведомственная!G933)</f>
        <v>0</v>
      </c>
      <c r="I608" s="128">
        <f t="shared" si="17"/>
        <v>0</v>
      </c>
      <c r="J608" s="128">
        <f t="shared" si="18"/>
        <v>0</v>
      </c>
    </row>
    <row r="609" spans="1:10" ht="15" hidden="1">
      <c r="A609" s="37" t="s">
        <v>428</v>
      </c>
      <c r="B609" s="85" t="s">
        <v>810</v>
      </c>
      <c r="C609" s="60"/>
      <c r="D609" s="60"/>
      <c r="E609" s="60"/>
      <c r="F609" s="61">
        <f>SUM(F610)</f>
        <v>0</v>
      </c>
      <c r="I609" s="128"/>
      <c r="J609" s="128"/>
    </row>
    <row r="610" spans="1:10" ht="15" hidden="1">
      <c r="A610" s="37" t="s">
        <v>409</v>
      </c>
      <c r="B610" s="85" t="s">
        <v>811</v>
      </c>
      <c r="C610" s="60"/>
      <c r="D610" s="60"/>
      <c r="E610" s="60"/>
      <c r="F610" s="61">
        <f>SUM(F611)</f>
        <v>0</v>
      </c>
      <c r="I610" s="128"/>
      <c r="J610" s="128"/>
    </row>
    <row r="611" spans="1:10" ht="30" hidden="1">
      <c r="A611" s="37" t="s">
        <v>72</v>
      </c>
      <c r="B611" s="85" t="s">
        <v>811</v>
      </c>
      <c r="C611" s="60" t="s">
        <v>125</v>
      </c>
      <c r="D611" s="60" t="s">
        <v>116</v>
      </c>
      <c r="E611" s="60" t="s">
        <v>54</v>
      </c>
      <c r="F611" s="61"/>
      <c r="G611" s="117">
        <f>SUM(Ведомственная!G959)</f>
        <v>0</v>
      </c>
      <c r="I611" s="128"/>
      <c r="J611" s="128"/>
    </row>
    <row r="612" spans="1:10" ht="30">
      <c r="A612" s="37" t="s">
        <v>45</v>
      </c>
      <c r="B612" s="48" t="s">
        <v>411</v>
      </c>
      <c r="C612" s="60"/>
      <c r="D612" s="60"/>
      <c r="E612" s="60"/>
      <c r="F612" s="61">
        <f>SUM(F613+F617+F622+F626)</f>
        <v>189106.7</v>
      </c>
      <c r="I612" s="128">
        <f t="shared" si="17"/>
        <v>-189106.7</v>
      </c>
      <c r="J612" s="128">
        <f t="shared" si="18"/>
        <v>-189106.7</v>
      </c>
    </row>
    <row r="613" spans="1:10" ht="15">
      <c r="A613" s="37" t="s">
        <v>403</v>
      </c>
      <c r="B613" s="48" t="s">
        <v>412</v>
      </c>
      <c r="C613" s="60"/>
      <c r="D613" s="60"/>
      <c r="E613" s="60"/>
      <c r="F613" s="61">
        <f>F614+F615+F616</f>
        <v>61945.200000000004</v>
      </c>
      <c r="I613" s="128">
        <f t="shared" si="17"/>
        <v>-61945.200000000004</v>
      </c>
      <c r="J613" s="128">
        <f t="shared" si="18"/>
        <v>-61945.200000000004</v>
      </c>
    </row>
    <row r="614" spans="1:10" ht="60">
      <c r="A614" s="23" t="s">
        <v>51</v>
      </c>
      <c r="B614" s="48" t="s">
        <v>412</v>
      </c>
      <c r="C614" s="60" t="s">
        <v>91</v>
      </c>
      <c r="D614" s="60" t="s">
        <v>116</v>
      </c>
      <c r="E614" s="60" t="s">
        <v>34</v>
      </c>
      <c r="F614" s="61">
        <v>24513.3</v>
      </c>
      <c r="G614" s="117">
        <f>SUM(Ведомственная!G861)</f>
        <v>24513.3</v>
      </c>
      <c r="I614" s="128">
        <f t="shared" si="17"/>
        <v>0</v>
      </c>
      <c r="J614" s="128">
        <f t="shared" si="18"/>
        <v>-24513.3</v>
      </c>
    </row>
    <row r="615" spans="1:10" ht="30">
      <c r="A615" s="37" t="s">
        <v>52</v>
      </c>
      <c r="B615" s="48" t="s">
        <v>412</v>
      </c>
      <c r="C615" s="60" t="s">
        <v>93</v>
      </c>
      <c r="D615" s="60" t="s">
        <v>116</v>
      </c>
      <c r="E615" s="60" t="s">
        <v>34</v>
      </c>
      <c r="F615" s="61">
        <v>35384</v>
      </c>
      <c r="G615" s="117">
        <f>SUM(Ведомственная!G862)</f>
        <v>35384</v>
      </c>
      <c r="I615" s="128">
        <f t="shared" si="17"/>
        <v>0</v>
      </c>
      <c r="J615" s="128">
        <f t="shared" si="18"/>
        <v>-35384</v>
      </c>
    </row>
    <row r="616" spans="1:10" ht="15">
      <c r="A616" s="37" t="s">
        <v>22</v>
      </c>
      <c r="B616" s="48" t="s">
        <v>412</v>
      </c>
      <c r="C616" s="60" t="s">
        <v>98</v>
      </c>
      <c r="D616" s="60" t="s">
        <v>116</v>
      </c>
      <c r="E616" s="60" t="s">
        <v>34</v>
      </c>
      <c r="F616" s="61">
        <v>2047.9</v>
      </c>
      <c r="G616" s="117">
        <f>SUM(Ведомственная!G863)</f>
        <v>2047.9</v>
      </c>
      <c r="I616" s="128">
        <f t="shared" si="17"/>
        <v>0</v>
      </c>
      <c r="J616" s="128">
        <f t="shared" si="18"/>
        <v>-2047.9</v>
      </c>
    </row>
    <row r="617" spans="1:10" ht="15">
      <c r="A617" s="37" t="s">
        <v>419</v>
      </c>
      <c r="B617" s="48" t="s">
        <v>425</v>
      </c>
      <c r="C617" s="48"/>
      <c r="D617" s="47"/>
      <c r="E617" s="47"/>
      <c r="F617" s="61">
        <f>F618+F619+F621+F620</f>
        <v>115001.4</v>
      </c>
      <c r="I617" s="128">
        <f t="shared" si="17"/>
        <v>-115001.4</v>
      </c>
      <c r="J617" s="128">
        <f t="shared" si="18"/>
        <v>-115001.4</v>
      </c>
    </row>
    <row r="618" spans="1:10" ht="60">
      <c r="A618" s="23" t="s">
        <v>51</v>
      </c>
      <c r="B618" s="48" t="s">
        <v>425</v>
      </c>
      <c r="C618" s="60" t="s">
        <v>91</v>
      </c>
      <c r="D618" s="60" t="s">
        <v>116</v>
      </c>
      <c r="E618" s="60" t="s">
        <v>44</v>
      </c>
      <c r="F618" s="61">
        <v>61550.5</v>
      </c>
      <c r="G618" s="117">
        <f>SUM(Ведомственная!G936)</f>
        <v>61550.5</v>
      </c>
      <c r="I618" s="128">
        <f t="shared" si="17"/>
        <v>0</v>
      </c>
      <c r="J618" s="128">
        <f t="shared" si="18"/>
        <v>-61550.5</v>
      </c>
    </row>
    <row r="619" spans="1:10" ht="29.25" customHeight="1">
      <c r="A619" s="37" t="s">
        <v>52</v>
      </c>
      <c r="B619" s="48" t="s">
        <v>425</v>
      </c>
      <c r="C619" s="60" t="s">
        <v>93</v>
      </c>
      <c r="D619" s="60" t="s">
        <v>116</v>
      </c>
      <c r="E619" s="60" t="s">
        <v>44</v>
      </c>
      <c r="F619" s="61">
        <v>40827</v>
      </c>
      <c r="G619" s="117">
        <f>SUM(Ведомственная!G937)</f>
        <v>40827</v>
      </c>
      <c r="I619" s="128">
        <f t="shared" si="17"/>
        <v>0</v>
      </c>
      <c r="J619" s="128">
        <f t="shared" si="18"/>
        <v>-40827</v>
      </c>
    </row>
    <row r="620" spans="1:10" ht="15" hidden="1">
      <c r="A620" s="23" t="s">
        <v>42</v>
      </c>
      <c r="B620" s="48" t="s">
        <v>425</v>
      </c>
      <c r="C620" s="60" t="s">
        <v>101</v>
      </c>
      <c r="D620" s="60" t="s">
        <v>116</v>
      </c>
      <c r="E620" s="60" t="s">
        <v>44</v>
      </c>
      <c r="F620" s="61"/>
      <c r="G620" s="117">
        <f>SUM(Ведомственная!G938)</f>
        <v>0</v>
      </c>
      <c r="I620" s="128">
        <f t="shared" si="17"/>
        <v>0</v>
      </c>
      <c r="J620" s="128">
        <f t="shared" si="18"/>
        <v>0</v>
      </c>
    </row>
    <row r="621" spans="1:10" ht="15">
      <c r="A621" s="37" t="s">
        <v>22</v>
      </c>
      <c r="B621" s="48" t="s">
        <v>425</v>
      </c>
      <c r="C621" s="60" t="s">
        <v>98</v>
      </c>
      <c r="D621" s="60" t="s">
        <v>116</v>
      </c>
      <c r="E621" s="60" t="s">
        <v>44</v>
      </c>
      <c r="F621" s="61">
        <v>12623.9</v>
      </c>
      <c r="G621" s="117">
        <f>SUM(Ведомственная!G939)</f>
        <v>12623.9</v>
      </c>
      <c r="I621" s="128">
        <f t="shared" si="17"/>
        <v>0</v>
      </c>
      <c r="J621" s="128">
        <f t="shared" si="18"/>
        <v>-12623.9</v>
      </c>
    </row>
    <row r="622" spans="1:10" ht="15">
      <c r="A622" s="37" t="s">
        <v>426</v>
      </c>
      <c r="B622" s="81" t="s">
        <v>427</v>
      </c>
      <c r="C622" s="81"/>
      <c r="D622" s="60"/>
      <c r="E622" s="60"/>
      <c r="F622" s="61">
        <f>F623+F624+F625</f>
        <v>11064.5</v>
      </c>
      <c r="I622" s="128">
        <f t="shared" si="17"/>
        <v>-11064.5</v>
      </c>
      <c r="J622" s="128">
        <f t="shared" si="18"/>
        <v>-11064.5</v>
      </c>
    </row>
    <row r="623" spans="1:10" ht="60">
      <c r="A623" s="23" t="s">
        <v>51</v>
      </c>
      <c r="B623" s="81" t="s">
        <v>427</v>
      </c>
      <c r="C623" s="81">
        <v>100</v>
      </c>
      <c r="D623" s="60" t="s">
        <v>116</v>
      </c>
      <c r="E623" s="60" t="s">
        <v>44</v>
      </c>
      <c r="F623" s="61">
        <v>5562</v>
      </c>
      <c r="G623" s="117">
        <f>SUM(Ведомственная!G941)</f>
        <v>5562</v>
      </c>
      <c r="I623" s="128">
        <f t="shared" si="17"/>
        <v>0</v>
      </c>
      <c r="J623" s="128">
        <f t="shared" si="18"/>
        <v>-5562</v>
      </c>
    </row>
    <row r="624" spans="1:10" ht="30">
      <c r="A624" s="37" t="s">
        <v>52</v>
      </c>
      <c r="B624" s="81" t="s">
        <v>427</v>
      </c>
      <c r="C624" s="81">
        <v>200</v>
      </c>
      <c r="D624" s="60" t="s">
        <v>116</v>
      </c>
      <c r="E624" s="60" t="s">
        <v>44</v>
      </c>
      <c r="F624" s="61">
        <v>4328.6</v>
      </c>
      <c r="G624" s="117">
        <f>SUM(Ведомственная!G942)</f>
        <v>4328.6</v>
      </c>
      <c r="I624" s="128">
        <f t="shared" si="17"/>
        <v>0</v>
      </c>
      <c r="J624" s="128">
        <f t="shared" si="18"/>
        <v>-4328.6</v>
      </c>
    </row>
    <row r="625" spans="1:10" ht="15">
      <c r="A625" s="37" t="s">
        <v>22</v>
      </c>
      <c r="B625" s="81" t="s">
        <v>427</v>
      </c>
      <c r="C625" s="81">
        <v>800</v>
      </c>
      <c r="D625" s="60" t="s">
        <v>116</v>
      </c>
      <c r="E625" s="60" t="s">
        <v>44</v>
      </c>
      <c r="F625" s="61">
        <v>1173.9</v>
      </c>
      <c r="G625" s="117">
        <f>SUM(Ведомственная!G943)</f>
        <v>1173.9</v>
      </c>
      <c r="I625" s="128">
        <f t="shared" si="17"/>
        <v>0</v>
      </c>
      <c r="J625" s="128">
        <f t="shared" si="18"/>
        <v>-1173.9</v>
      </c>
    </row>
    <row r="626" spans="1:10" ht="60">
      <c r="A626" s="90" t="s">
        <v>554</v>
      </c>
      <c r="B626" s="92" t="s">
        <v>950</v>
      </c>
      <c r="C626" s="93"/>
      <c r="D626" s="60"/>
      <c r="E626" s="60"/>
      <c r="F626" s="89">
        <f>F627+F628</f>
        <v>1095.6</v>
      </c>
      <c r="I626" s="128"/>
      <c r="J626" s="128"/>
    </row>
    <row r="627" spans="1:10" ht="60">
      <c r="A627" s="90" t="s">
        <v>51</v>
      </c>
      <c r="B627" s="92" t="s">
        <v>950</v>
      </c>
      <c r="C627" s="93" t="s">
        <v>91</v>
      </c>
      <c r="D627" s="60" t="s">
        <v>116</v>
      </c>
      <c r="E627" s="60" t="s">
        <v>178</v>
      </c>
      <c r="F627" s="89">
        <f>785.4+132.6</f>
        <v>918</v>
      </c>
      <c r="G627" s="117">
        <f>Ведомственная!G1023</f>
        <v>918</v>
      </c>
      <c r="I627" s="128"/>
      <c r="J627" s="128"/>
    </row>
    <row r="628" spans="1:10" ht="30">
      <c r="A628" s="90" t="s">
        <v>52</v>
      </c>
      <c r="B628" s="92" t="s">
        <v>950</v>
      </c>
      <c r="C628" s="93" t="s">
        <v>93</v>
      </c>
      <c r="D628" s="60" t="s">
        <v>116</v>
      </c>
      <c r="E628" s="60" t="s">
        <v>178</v>
      </c>
      <c r="F628" s="89">
        <v>177.6</v>
      </c>
      <c r="G628" s="117">
        <f>Ведомственная!G1024</f>
        <v>177.6</v>
      </c>
      <c r="I628" s="128"/>
      <c r="J628" s="128"/>
    </row>
    <row r="629" spans="1:10" ht="30">
      <c r="A629" s="37" t="s">
        <v>1001</v>
      </c>
      <c r="B629" s="60" t="s">
        <v>440</v>
      </c>
      <c r="C629" s="60"/>
      <c r="D629" s="60"/>
      <c r="E629" s="60"/>
      <c r="F629" s="61">
        <f>F630+F639</f>
        <v>3562</v>
      </c>
      <c r="I629" s="128">
        <f t="shared" si="17"/>
        <v>-3562</v>
      </c>
      <c r="J629" s="128">
        <f t="shared" si="18"/>
        <v>-3562</v>
      </c>
    </row>
    <row r="630" spans="1:10" ht="15">
      <c r="A630" s="37" t="s">
        <v>35</v>
      </c>
      <c r="B630" s="60" t="s">
        <v>441</v>
      </c>
      <c r="C630" s="60"/>
      <c r="D630" s="60"/>
      <c r="E630" s="60"/>
      <c r="F630" s="61">
        <f>F634+F637+F631</f>
        <v>3562</v>
      </c>
      <c r="I630" s="128">
        <f t="shared" si="17"/>
        <v>-3562</v>
      </c>
      <c r="J630" s="128">
        <f t="shared" si="18"/>
        <v>-3562</v>
      </c>
    </row>
    <row r="631" spans="1:10" ht="30">
      <c r="A631" s="37" t="s">
        <v>814</v>
      </c>
      <c r="B631" s="80" t="s">
        <v>816</v>
      </c>
      <c r="C631" s="60"/>
      <c r="D631" s="60"/>
      <c r="E631" s="60"/>
      <c r="F631" s="61">
        <f>SUM(F632:F633)</f>
        <v>532</v>
      </c>
      <c r="I631" s="128"/>
      <c r="J631" s="128"/>
    </row>
    <row r="632" spans="1:10" ht="45" hidden="1">
      <c r="A632" s="37" t="s">
        <v>51</v>
      </c>
      <c r="B632" s="80" t="s">
        <v>816</v>
      </c>
      <c r="C632" s="60" t="s">
        <v>91</v>
      </c>
      <c r="D632" s="60" t="s">
        <v>116</v>
      </c>
      <c r="E632" s="60" t="s">
        <v>116</v>
      </c>
      <c r="F632" s="61"/>
      <c r="G632" s="117">
        <f>SUM(Ведомственная!G994)</f>
        <v>0</v>
      </c>
      <c r="I632" s="128"/>
      <c r="J632" s="128"/>
    </row>
    <row r="633" spans="1:10" ht="30">
      <c r="A633" s="37" t="s">
        <v>52</v>
      </c>
      <c r="B633" s="80" t="s">
        <v>816</v>
      </c>
      <c r="C633" s="60" t="s">
        <v>93</v>
      </c>
      <c r="D633" s="60" t="s">
        <v>116</v>
      </c>
      <c r="E633" s="60" t="s">
        <v>116</v>
      </c>
      <c r="F633" s="61">
        <v>532</v>
      </c>
      <c r="G633" s="117">
        <f>Ведомственная!G995</f>
        <v>532</v>
      </c>
      <c r="I633" s="128"/>
      <c r="J633" s="128"/>
    </row>
    <row r="634" spans="1:10" ht="30">
      <c r="A634" s="37" t="s">
        <v>442</v>
      </c>
      <c r="B634" s="60" t="s">
        <v>443</v>
      </c>
      <c r="C634" s="60"/>
      <c r="D634" s="60"/>
      <c r="E634" s="60"/>
      <c r="F634" s="61">
        <f>SUM(F635:F636)</f>
        <v>3000</v>
      </c>
      <c r="I634" s="128">
        <f t="shared" si="17"/>
        <v>-3000</v>
      </c>
      <c r="J634" s="128">
        <f t="shared" si="18"/>
        <v>-3000</v>
      </c>
    </row>
    <row r="635" spans="1:10" ht="30">
      <c r="A635" s="37" t="s">
        <v>52</v>
      </c>
      <c r="B635" s="60" t="s">
        <v>443</v>
      </c>
      <c r="C635" s="60" t="s">
        <v>93</v>
      </c>
      <c r="D635" s="60" t="s">
        <v>116</v>
      </c>
      <c r="E635" s="60" t="s">
        <v>116</v>
      </c>
      <c r="F635" s="61">
        <v>3000</v>
      </c>
      <c r="G635" s="117">
        <f>Ведомственная!G997</f>
        <v>3000</v>
      </c>
      <c r="I635" s="128">
        <f t="shared" si="17"/>
        <v>0</v>
      </c>
      <c r="J635" s="128">
        <f t="shared" si="18"/>
        <v>-3000</v>
      </c>
    </row>
    <row r="636" spans="1:10" ht="22.5" customHeight="1" hidden="1">
      <c r="A636" s="23" t="s">
        <v>257</v>
      </c>
      <c r="B636" s="60" t="s">
        <v>443</v>
      </c>
      <c r="C636" s="60" t="s">
        <v>125</v>
      </c>
      <c r="D636" s="60" t="s">
        <v>116</v>
      </c>
      <c r="E636" s="60" t="s">
        <v>116</v>
      </c>
      <c r="F636" s="61"/>
      <c r="G636" s="117">
        <f>Ведомственная!G998</f>
        <v>0</v>
      </c>
      <c r="I636" s="128">
        <f t="shared" si="17"/>
        <v>0</v>
      </c>
      <c r="J636" s="128"/>
    </row>
    <row r="637" spans="1:10" ht="30">
      <c r="A637" s="23" t="s">
        <v>819</v>
      </c>
      <c r="B637" s="81" t="s">
        <v>444</v>
      </c>
      <c r="C637" s="60"/>
      <c r="D637" s="60"/>
      <c r="E637" s="60"/>
      <c r="F637" s="61">
        <f>SUM(F638)</f>
        <v>30</v>
      </c>
      <c r="I637" s="128">
        <f t="shared" si="17"/>
        <v>-30</v>
      </c>
      <c r="J637" s="128">
        <f t="shared" si="18"/>
        <v>-30</v>
      </c>
    </row>
    <row r="638" spans="1:10" ht="30">
      <c r="A638" s="37" t="s">
        <v>52</v>
      </c>
      <c r="B638" s="81" t="s">
        <v>444</v>
      </c>
      <c r="C638" s="60" t="s">
        <v>93</v>
      </c>
      <c r="D638" s="60" t="s">
        <v>116</v>
      </c>
      <c r="E638" s="60" t="s">
        <v>116</v>
      </c>
      <c r="F638" s="61">
        <v>30</v>
      </c>
      <c r="G638" s="117">
        <f>SUM(Ведомственная!G1000)</f>
        <v>30</v>
      </c>
      <c r="I638" s="128">
        <f t="shared" si="17"/>
        <v>0</v>
      </c>
      <c r="J638" s="128">
        <f t="shared" si="18"/>
        <v>-30</v>
      </c>
    </row>
    <row r="639" spans="1:10" ht="30" hidden="1">
      <c r="A639" s="37" t="s">
        <v>45</v>
      </c>
      <c r="B639" s="48" t="s">
        <v>445</v>
      </c>
      <c r="C639" s="60"/>
      <c r="D639" s="60"/>
      <c r="E639" s="60"/>
      <c r="F639" s="61">
        <f>SUM(F640)</f>
        <v>0</v>
      </c>
      <c r="I639" s="128">
        <f t="shared" si="17"/>
        <v>0</v>
      </c>
      <c r="J639" s="128">
        <f t="shared" si="18"/>
        <v>0</v>
      </c>
    </row>
    <row r="640" spans="1:10" ht="15" hidden="1">
      <c r="A640" s="174" t="s">
        <v>446</v>
      </c>
      <c r="B640" s="48" t="s">
        <v>447</v>
      </c>
      <c r="C640" s="60"/>
      <c r="D640" s="60"/>
      <c r="E640" s="60"/>
      <c r="F640" s="61">
        <f>F641+F642+F643</f>
        <v>0</v>
      </c>
      <c r="I640" s="128">
        <f t="shared" si="17"/>
        <v>0</v>
      </c>
      <c r="J640" s="128">
        <f t="shared" si="18"/>
        <v>0</v>
      </c>
    </row>
    <row r="641" spans="1:10" ht="45" hidden="1">
      <c r="A641" s="23" t="s">
        <v>51</v>
      </c>
      <c r="B641" s="48" t="s">
        <v>447</v>
      </c>
      <c r="C641" s="60" t="s">
        <v>91</v>
      </c>
      <c r="D641" s="60" t="s">
        <v>116</v>
      </c>
      <c r="E641" s="60" t="s">
        <v>116</v>
      </c>
      <c r="F641" s="61"/>
      <c r="G641" s="117">
        <f>SUM(Ведомственная!G1003)</f>
        <v>0</v>
      </c>
      <c r="I641" s="128">
        <f t="shared" si="17"/>
        <v>0</v>
      </c>
      <c r="J641" s="128">
        <f t="shared" si="18"/>
        <v>0</v>
      </c>
    </row>
    <row r="642" spans="1:10" ht="30" hidden="1">
      <c r="A642" s="37" t="s">
        <v>52</v>
      </c>
      <c r="B642" s="48" t="s">
        <v>447</v>
      </c>
      <c r="C642" s="60" t="s">
        <v>93</v>
      </c>
      <c r="D642" s="60" t="s">
        <v>116</v>
      </c>
      <c r="E642" s="60" t="s">
        <v>116</v>
      </c>
      <c r="F642" s="61"/>
      <c r="G642" s="117">
        <f>SUM(Ведомственная!G1004)</f>
        <v>0</v>
      </c>
      <c r="I642" s="128">
        <f t="shared" si="17"/>
        <v>0</v>
      </c>
      <c r="J642" s="128">
        <f t="shared" si="18"/>
        <v>0</v>
      </c>
    </row>
    <row r="643" spans="1:10" ht="15" hidden="1">
      <c r="A643" s="37" t="s">
        <v>22</v>
      </c>
      <c r="B643" s="48" t="s">
        <v>447</v>
      </c>
      <c r="C643" s="60" t="s">
        <v>98</v>
      </c>
      <c r="D643" s="60" t="s">
        <v>116</v>
      </c>
      <c r="E643" s="60" t="s">
        <v>116</v>
      </c>
      <c r="F643" s="61"/>
      <c r="G643" s="117">
        <f>SUM(Ведомственная!G1005)</f>
        <v>0</v>
      </c>
      <c r="I643" s="128">
        <f t="shared" si="17"/>
        <v>0</v>
      </c>
      <c r="J643" s="128">
        <f t="shared" si="18"/>
        <v>0</v>
      </c>
    </row>
    <row r="644" spans="1:10" ht="30">
      <c r="A644" s="37" t="s">
        <v>1009</v>
      </c>
      <c r="B644" s="48" t="s">
        <v>413</v>
      </c>
      <c r="C644" s="60"/>
      <c r="D644" s="60"/>
      <c r="E644" s="60"/>
      <c r="F644" s="61">
        <f>F645</f>
        <v>14820.400000000001</v>
      </c>
      <c r="I644" s="128">
        <f t="shared" si="17"/>
        <v>-14820.400000000001</v>
      </c>
      <c r="J644" s="128">
        <f t="shared" si="18"/>
        <v>-14820.400000000001</v>
      </c>
    </row>
    <row r="645" spans="1:10" ht="15">
      <c r="A645" s="37" t="s">
        <v>35</v>
      </c>
      <c r="B645" s="48" t="s">
        <v>414</v>
      </c>
      <c r="C645" s="60"/>
      <c r="D645" s="60"/>
      <c r="E645" s="60"/>
      <c r="F645" s="61">
        <f>SUM(F646:F651)</f>
        <v>14820.400000000001</v>
      </c>
      <c r="I645" s="128">
        <f t="shared" si="17"/>
        <v>-14820.400000000001</v>
      </c>
      <c r="J645" s="128">
        <f t="shared" si="18"/>
        <v>-14820.400000000001</v>
      </c>
    </row>
    <row r="646" spans="1:10" ht="30">
      <c r="A646" s="37" t="s">
        <v>52</v>
      </c>
      <c r="B646" s="48" t="s">
        <v>414</v>
      </c>
      <c r="C646" s="60" t="s">
        <v>93</v>
      </c>
      <c r="D646" s="60" t="s">
        <v>116</v>
      </c>
      <c r="E646" s="60" t="s">
        <v>34</v>
      </c>
      <c r="F646" s="61">
        <v>5301.2</v>
      </c>
      <c r="G646" s="117">
        <f>SUM(Ведомственная!G866)</f>
        <v>5301.2</v>
      </c>
      <c r="I646" s="128">
        <f t="shared" si="17"/>
        <v>0</v>
      </c>
      <c r="J646" s="128">
        <f t="shared" si="18"/>
        <v>-5301.2</v>
      </c>
    </row>
    <row r="647" spans="1:10" ht="45">
      <c r="A647" s="37" t="s">
        <v>72</v>
      </c>
      <c r="B647" s="48" t="s">
        <v>414</v>
      </c>
      <c r="C647" s="60" t="s">
        <v>125</v>
      </c>
      <c r="D647" s="60" t="s">
        <v>116</v>
      </c>
      <c r="E647" s="60" t="s">
        <v>34</v>
      </c>
      <c r="F647" s="61">
        <v>4814.2</v>
      </c>
      <c r="G647" s="117">
        <f>SUM(Ведомственная!G867)</f>
        <v>4814.2</v>
      </c>
      <c r="I647" s="128">
        <f t="shared" si="17"/>
        <v>0</v>
      </c>
      <c r="J647" s="128">
        <f t="shared" si="18"/>
        <v>-4814.2</v>
      </c>
    </row>
    <row r="648" spans="1:10" ht="30">
      <c r="A648" s="37" t="s">
        <v>52</v>
      </c>
      <c r="B648" s="48" t="s">
        <v>414</v>
      </c>
      <c r="C648" s="60" t="s">
        <v>93</v>
      </c>
      <c r="D648" s="60" t="s">
        <v>116</v>
      </c>
      <c r="E648" s="60" t="s">
        <v>44</v>
      </c>
      <c r="F648" s="61">
        <v>3170.3</v>
      </c>
      <c r="G648" s="117">
        <f>SUM(Ведомственная!G946)</f>
        <v>3170.3</v>
      </c>
      <c r="I648" s="128">
        <f t="shared" si="17"/>
        <v>0</v>
      </c>
      <c r="J648" s="128">
        <f t="shared" si="18"/>
        <v>-3170.3</v>
      </c>
    </row>
    <row r="649" spans="1:10" ht="45">
      <c r="A649" s="37" t="s">
        <v>72</v>
      </c>
      <c r="B649" s="48" t="s">
        <v>414</v>
      </c>
      <c r="C649" s="60" t="s">
        <v>125</v>
      </c>
      <c r="D649" s="60" t="s">
        <v>116</v>
      </c>
      <c r="E649" s="60" t="s">
        <v>44</v>
      </c>
      <c r="F649" s="61">
        <v>1136.7</v>
      </c>
      <c r="G649" s="117">
        <f>SUM(Ведомственная!G947)</f>
        <v>1136.7</v>
      </c>
      <c r="I649" s="128">
        <f t="shared" si="17"/>
        <v>0</v>
      </c>
      <c r="J649" s="128">
        <f t="shared" si="18"/>
        <v>-1136.7</v>
      </c>
    </row>
    <row r="650" spans="1:10" ht="30">
      <c r="A650" s="37" t="s">
        <v>52</v>
      </c>
      <c r="B650" s="48" t="s">
        <v>414</v>
      </c>
      <c r="C650" s="60" t="s">
        <v>93</v>
      </c>
      <c r="D650" s="60" t="s">
        <v>116</v>
      </c>
      <c r="E650" s="60" t="s">
        <v>178</v>
      </c>
      <c r="F650" s="61">
        <v>398</v>
      </c>
      <c r="G650" s="117">
        <f>SUM(Ведомственная!G1027)</f>
        <v>398</v>
      </c>
      <c r="I650" s="128">
        <f t="shared" si="17"/>
        <v>0</v>
      </c>
      <c r="J650" s="128">
        <f t="shared" si="18"/>
        <v>-398</v>
      </c>
    </row>
    <row r="651" spans="1:10" ht="30" hidden="1">
      <c r="A651" s="37" t="s">
        <v>72</v>
      </c>
      <c r="B651" s="48" t="s">
        <v>414</v>
      </c>
      <c r="C651" s="60" t="s">
        <v>125</v>
      </c>
      <c r="D651" s="60" t="s">
        <v>116</v>
      </c>
      <c r="E651" s="60" t="s">
        <v>78</v>
      </c>
      <c r="F651" s="61"/>
      <c r="G651" s="117">
        <f>SUM(Ведомственная!G962)</f>
        <v>0</v>
      </c>
      <c r="I651" s="128">
        <f t="shared" si="17"/>
        <v>0</v>
      </c>
      <c r="J651" s="128">
        <f t="shared" si="18"/>
        <v>0</v>
      </c>
    </row>
    <row r="652" spans="1:10" ht="29.25" customHeight="1">
      <c r="A652" s="281" t="s">
        <v>1031</v>
      </c>
      <c r="B652" s="48" t="s">
        <v>448</v>
      </c>
      <c r="C652" s="60"/>
      <c r="D652" s="60"/>
      <c r="E652" s="60"/>
      <c r="F652" s="61">
        <f>F659+F653</f>
        <v>52583.59999999999</v>
      </c>
      <c r="I652" s="128">
        <f t="shared" si="17"/>
        <v>-52583.59999999999</v>
      </c>
      <c r="J652" s="128">
        <f t="shared" si="18"/>
        <v>-52583.59999999999</v>
      </c>
    </row>
    <row r="653" spans="1:10" ht="29.25" customHeight="1">
      <c r="A653" s="86" t="s">
        <v>80</v>
      </c>
      <c r="B653" s="94" t="s">
        <v>951</v>
      </c>
      <c r="C653" s="87"/>
      <c r="D653" s="60"/>
      <c r="E653" s="60"/>
      <c r="F653" s="89">
        <f>F654+F657</f>
        <v>13641.2</v>
      </c>
      <c r="I653" s="128"/>
      <c r="J653" s="128"/>
    </row>
    <row r="654" spans="1:10" ht="15">
      <c r="A654" s="86" t="s">
        <v>82</v>
      </c>
      <c r="B654" s="94" t="s">
        <v>952</v>
      </c>
      <c r="C654" s="87"/>
      <c r="D654" s="60"/>
      <c r="E654" s="60"/>
      <c r="F654" s="89">
        <f>+F655+F656</f>
        <v>13456.2</v>
      </c>
      <c r="I654" s="128">
        <f t="shared" si="17"/>
        <v>-13456.2</v>
      </c>
      <c r="J654" s="128">
        <f t="shared" si="18"/>
        <v>-13456.2</v>
      </c>
    </row>
    <row r="655" spans="1:10" ht="60">
      <c r="A655" s="86" t="s">
        <v>51</v>
      </c>
      <c r="B655" s="94" t="s">
        <v>952</v>
      </c>
      <c r="C655" s="87" t="s">
        <v>91</v>
      </c>
      <c r="D655" s="60" t="s">
        <v>116</v>
      </c>
      <c r="E655" s="60" t="s">
        <v>178</v>
      </c>
      <c r="F655" s="89">
        <v>13456</v>
      </c>
      <c r="G655" s="117">
        <f>Ведомственная!G1031</f>
        <v>13456</v>
      </c>
      <c r="I655" s="128">
        <f t="shared" si="17"/>
        <v>0</v>
      </c>
      <c r="J655" s="128">
        <f t="shared" si="18"/>
        <v>-13456</v>
      </c>
    </row>
    <row r="656" spans="1:10" ht="30">
      <c r="A656" s="86" t="s">
        <v>52</v>
      </c>
      <c r="B656" s="94" t="s">
        <v>952</v>
      </c>
      <c r="C656" s="87" t="s">
        <v>93</v>
      </c>
      <c r="D656" s="60" t="s">
        <v>116</v>
      </c>
      <c r="E656" s="60" t="s">
        <v>178</v>
      </c>
      <c r="F656" s="89">
        <v>0.2</v>
      </c>
      <c r="G656" s="117">
        <f>Ведомственная!G1032</f>
        <v>0.2</v>
      </c>
      <c r="I656" s="128">
        <f t="shared" si="17"/>
        <v>0</v>
      </c>
      <c r="J656" s="128">
        <f t="shared" si="18"/>
        <v>-0.2</v>
      </c>
    </row>
    <row r="657" spans="1:10" ht="30">
      <c r="A657" s="86" t="s">
        <v>1029</v>
      </c>
      <c r="B657" s="94" t="s">
        <v>1030</v>
      </c>
      <c r="C657" s="87"/>
      <c r="D657" s="60"/>
      <c r="E657" s="60"/>
      <c r="F657" s="89">
        <f>SUM(F658)</f>
        <v>185</v>
      </c>
      <c r="I657" s="128"/>
      <c r="J657" s="128"/>
    </row>
    <row r="658" spans="1:10" ht="30">
      <c r="A658" s="86" t="s">
        <v>52</v>
      </c>
      <c r="B658" s="94" t="s">
        <v>1030</v>
      </c>
      <c r="C658" s="87" t="s">
        <v>93</v>
      </c>
      <c r="D658" s="60" t="s">
        <v>116</v>
      </c>
      <c r="E658" s="60" t="s">
        <v>178</v>
      </c>
      <c r="F658" s="89">
        <v>185</v>
      </c>
      <c r="G658" s="117">
        <f>Ведомственная!G1034</f>
        <v>185</v>
      </c>
      <c r="I658" s="128"/>
      <c r="J658" s="128"/>
    </row>
    <row r="659" spans="1:10" ht="30">
      <c r="A659" s="37" t="s">
        <v>45</v>
      </c>
      <c r="B659" s="81" t="s">
        <v>449</v>
      </c>
      <c r="C659" s="60"/>
      <c r="D659" s="60"/>
      <c r="E659" s="60"/>
      <c r="F659" s="61">
        <f>SUM(F660)</f>
        <v>38942.399999999994</v>
      </c>
      <c r="I659" s="128">
        <f t="shared" si="17"/>
        <v>-38942.399999999994</v>
      </c>
      <c r="J659" s="128">
        <f t="shared" si="18"/>
        <v>-38942.399999999994</v>
      </c>
    </row>
    <row r="660" spans="1:10" ht="30">
      <c r="A660" s="38" t="s">
        <v>1032</v>
      </c>
      <c r="B660" s="81" t="s">
        <v>450</v>
      </c>
      <c r="C660" s="60"/>
      <c r="D660" s="60"/>
      <c r="E660" s="60"/>
      <c r="F660" s="61">
        <f>F661+F662+F663</f>
        <v>38942.399999999994</v>
      </c>
      <c r="I660" s="128">
        <f t="shared" si="17"/>
        <v>-38942.399999999994</v>
      </c>
      <c r="J660" s="128">
        <f t="shared" si="18"/>
        <v>-38942.399999999994</v>
      </c>
    </row>
    <row r="661" spans="1:10" ht="60">
      <c r="A661" s="23" t="s">
        <v>51</v>
      </c>
      <c r="B661" s="81" t="s">
        <v>450</v>
      </c>
      <c r="C661" s="60" t="s">
        <v>91</v>
      </c>
      <c r="D661" s="60" t="s">
        <v>116</v>
      </c>
      <c r="E661" s="60" t="s">
        <v>178</v>
      </c>
      <c r="F661" s="61">
        <v>30001.9</v>
      </c>
      <c r="G661" s="117">
        <f>SUM(Ведомственная!G1037)</f>
        <v>30001.9</v>
      </c>
      <c r="I661" s="128">
        <f t="shared" si="17"/>
        <v>0</v>
      </c>
      <c r="J661" s="128">
        <f t="shared" si="18"/>
        <v>-30001.9</v>
      </c>
    </row>
    <row r="662" spans="1:10" ht="30">
      <c r="A662" s="37" t="s">
        <v>52</v>
      </c>
      <c r="B662" s="81" t="s">
        <v>450</v>
      </c>
      <c r="C662" s="60" t="s">
        <v>93</v>
      </c>
      <c r="D662" s="60" t="s">
        <v>116</v>
      </c>
      <c r="E662" s="60" t="s">
        <v>178</v>
      </c>
      <c r="F662" s="61">
        <v>8495.3</v>
      </c>
      <c r="G662" s="117">
        <f>SUM(Ведомственная!G1038)</f>
        <v>8495.3</v>
      </c>
      <c r="I662" s="128">
        <f t="shared" si="17"/>
        <v>0</v>
      </c>
      <c r="J662" s="128">
        <f t="shared" si="18"/>
        <v>-8495.3</v>
      </c>
    </row>
    <row r="663" spans="1:10" ht="15">
      <c r="A663" s="37" t="s">
        <v>22</v>
      </c>
      <c r="B663" s="81" t="s">
        <v>450</v>
      </c>
      <c r="C663" s="60" t="s">
        <v>98</v>
      </c>
      <c r="D663" s="60" t="s">
        <v>116</v>
      </c>
      <c r="E663" s="60" t="s">
        <v>178</v>
      </c>
      <c r="F663" s="61">
        <v>445.2</v>
      </c>
      <c r="G663" s="117">
        <f>SUM(Ведомственная!G1039)</f>
        <v>445.2</v>
      </c>
      <c r="I663" s="128">
        <f t="shared" si="17"/>
        <v>0</v>
      </c>
      <c r="J663" s="128">
        <f t="shared" si="18"/>
        <v>-445.2</v>
      </c>
    </row>
    <row r="664" spans="1:11" s="126" customFormat="1" ht="28.5">
      <c r="A664" s="130" t="s">
        <v>892</v>
      </c>
      <c r="B664" s="77" t="s">
        <v>293</v>
      </c>
      <c r="C664" s="77"/>
      <c r="D664" s="77"/>
      <c r="E664" s="77"/>
      <c r="F664" s="134">
        <f>F665+F678+F699+F710</f>
        <v>134265.80000000002</v>
      </c>
      <c r="G664" s="125">
        <f>H665-F664</f>
        <v>0</v>
      </c>
      <c r="H664" s="135">
        <f>SUM(G666:G725)</f>
        <v>134265.8</v>
      </c>
      <c r="I664" s="125">
        <f t="shared" si="17"/>
        <v>-134265.80000000002</v>
      </c>
      <c r="J664" s="125">
        <f t="shared" si="18"/>
        <v>-2.9103830456733704E-11</v>
      </c>
      <c r="K664" s="126">
        <f>Ведомственная!G789+Ведомственная!G463</f>
        <v>11582.7</v>
      </c>
    </row>
    <row r="665" spans="1:10" s="126" customFormat="1" ht="30">
      <c r="A665" s="23" t="s">
        <v>381</v>
      </c>
      <c r="B665" s="15" t="s">
        <v>294</v>
      </c>
      <c r="C665" s="15"/>
      <c r="D665" s="77"/>
      <c r="E665" s="77"/>
      <c r="F665" s="27">
        <f>F666</f>
        <v>9122.4</v>
      </c>
      <c r="G665" s="124"/>
      <c r="H665" s="135">
        <f>Ведомственная!G729+Ведомственная!G463</f>
        <v>134265.80000000002</v>
      </c>
      <c r="I665" s="125"/>
      <c r="J665" s="125"/>
    </row>
    <row r="666" spans="1:10" s="126" customFormat="1" ht="45">
      <c r="A666" s="23" t="s">
        <v>80</v>
      </c>
      <c r="B666" s="15" t="s">
        <v>906</v>
      </c>
      <c r="C666" s="15"/>
      <c r="D666" s="77"/>
      <c r="E666" s="77"/>
      <c r="F666" s="27">
        <f>F667+F670+F673+F675</f>
        <v>9122.4</v>
      </c>
      <c r="G666" s="124"/>
      <c r="H666" s="135"/>
      <c r="I666" s="125"/>
      <c r="J666" s="125"/>
    </row>
    <row r="667" spans="1:10" s="126" customFormat="1" ht="15">
      <c r="A667" s="23" t="s">
        <v>82</v>
      </c>
      <c r="B667" s="15" t="s">
        <v>907</v>
      </c>
      <c r="C667" s="15"/>
      <c r="D667" s="77"/>
      <c r="E667" s="77"/>
      <c r="F667" s="27">
        <f>F668+F669</f>
        <v>7733.099999999999</v>
      </c>
      <c r="G667" s="124"/>
      <c r="H667" s="135"/>
      <c r="I667" s="125"/>
      <c r="J667" s="125"/>
    </row>
    <row r="668" spans="1:10" s="126" customFormat="1" ht="60">
      <c r="A668" s="23" t="s">
        <v>51</v>
      </c>
      <c r="B668" s="15" t="s">
        <v>907</v>
      </c>
      <c r="C668" s="15">
        <v>100</v>
      </c>
      <c r="D668" s="60" t="s">
        <v>175</v>
      </c>
      <c r="E668" s="60" t="s">
        <v>34</v>
      </c>
      <c r="F668" s="27">
        <v>7732.9</v>
      </c>
      <c r="G668" s="117">
        <f>Ведомственная!G733</f>
        <v>7732.9</v>
      </c>
      <c r="H668" s="135"/>
      <c r="I668" s="125"/>
      <c r="J668" s="125"/>
    </row>
    <row r="669" spans="1:10" s="126" customFormat="1" ht="30">
      <c r="A669" s="23" t="s">
        <v>52</v>
      </c>
      <c r="B669" s="68" t="s">
        <v>907</v>
      </c>
      <c r="C669" s="68">
        <v>200</v>
      </c>
      <c r="D669" s="60" t="s">
        <v>175</v>
      </c>
      <c r="E669" s="60" t="s">
        <v>34</v>
      </c>
      <c r="F669" s="27">
        <v>0.2</v>
      </c>
      <c r="G669" s="117">
        <f>Ведомственная!G734</f>
        <v>0.2</v>
      </c>
      <c r="H669" s="135"/>
      <c r="I669" s="125"/>
      <c r="J669" s="125"/>
    </row>
    <row r="670" spans="1:10" s="126" customFormat="1" ht="30">
      <c r="A670" s="23" t="s">
        <v>97</v>
      </c>
      <c r="B670" s="68" t="s">
        <v>908</v>
      </c>
      <c r="C670" s="68"/>
      <c r="D670" s="77"/>
      <c r="E670" s="77"/>
      <c r="F670" s="69">
        <f>F671+F672</f>
        <v>150.6</v>
      </c>
      <c r="G670" s="124"/>
      <c r="H670" s="135"/>
      <c r="I670" s="125"/>
      <c r="J670" s="125"/>
    </row>
    <row r="671" spans="1:10" s="126" customFormat="1" ht="30">
      <c r="A671" s="23" t="s">
        <v>52</v>
      </c>
      <c r="B671" s="15" t="s">
        <v>908</v>
      </c>
      <c r="C671" s="15">
        <v>200</v>
      </c>
      <c r="D671" s="60" t="s">
        <v>175</v>
      </c>
      <c r="E671" s="60" t="s">
        <v>34</v>
      </c>
      <c r="F671" s="27">
        <v>149.6</v>
      </c>
      <c r="G671" s="117">
        <f>Ведомственная!G736</f>
        <v>149.6</v>
      </c>
      <c r="H671" s="135"/>
      <c r="I671" s="125"/>
      <c r="J671" s="125"/>
    </row>
    <row r="672" spans="1:10" s="126" customFormat="1" ht="15">
      <c r="A672" s="23" t="s">
        <v>22</v>
      </c>
      <c r="B672" s="15" t="s">
        <v>908</v>
      </c>
      <c r="C672" s="15">
        <v>800</v>
      </c>
      <c r="D672" s="60" t="s">
        <v>175</v>
      </c>
      <c r="E672" s="60" t="s">
        <v>34</v>
      </c>
      <c r="F672" s="27">
        <f>1</f>
        <v>1</v>
      </c>
      <c r="G672" s="117">
        <f>Ведомственная!G737</f>
        <v>1</v>
      </c>
      <c r="H672" s="135"/>
      <c r="I672" s="125"/>
      <c r="J672" s="125"/>
    </row>
    <row r="673" spans="1:10" s="126" customFormat="1" ht="30">
      <c r="A673" s="23" t="s">
        <v>99</v>
      </c>
      <c r="B673" s="15" t="s">
        <v>909</v>
      </c>
      <c r="C673" s="15"/>
      <c r="D673" s="77"/>
      <c r="E673" s="77"/>
      <c r="F673" s="27">
        <f>F674</f>
        <v>434.1</v>
      </c>
      <c r="G673" s="124"/>
      <c r="H673" s="135"/>
      <c r="I673" s="125"/>
      <c r="J673" s="125"/>
    </row>
    <row r="674" spans="1:11" ht="30">
      <c r="A674" s="23" t="s">
        <v>52</v>
      </c>
      <c r="B674" s="15" t="s">
        <v>909</v>
      </c>
      <c r="C674" s="15">
        <v>200</v>
      </c>
      <c r="D674" s="60" t="s">
        <v>175</v>
      </c>
      <c r="E674" s="60" t="s">
        <v>34</v>
      </c>
      <c r="F674" s="27">
        <v>434.1</v>
      </c>
      <c r="G674" s="117">
        <f>Ведомственная!G739</f>
        <v>434.1</v>
      </c>
      <c r="H674" s="117">
        <f>SUM(Ведомственная!G789)</f>
        <v>8482.7</v>
      </c>
      <c r="I674" s="128">
        <f t="shared" si="17"/>
        <v>0</v>
      </c>
      <c r="J674" s="128">
        <f t="shared" si="18"/>
        <v>8048.6</v>
      </c>
      <c r="K674" s="175">
        <f>K664-F664</f>
        <v>-122683.10000000002</v>
      </c>
    </row>
    <row r="675" spans="1:10" ht="30">
      <c r="A675" s="23" t="s">
        <v>100</v>
      </c>
      <c r="B675" s="15" t="s">
        <v>910</v>
      </c>
      <c r="C675" s="15"/>
      <c r="D675" s="60"/>
      <c r="E675" s="60"/>
      <c r="F675" s="27">
        <f>F676+F677</f>
        <v>804.6</v>
      </c>
      <c r="H675" s="117">
        <f>SUM(H664-H674)</f>
        <v>125783.09999999999</v>
      </c>
      <c r="I675" s="128">
        <f t="shared" si="17"/>
        <v>-804.6</v>
      </c>
      <c r="J675" s="128">
        <f t="shared" si="18"/>
        <v>124978.49999999999</v>
      </c>
    </row>
    <row r="676" spans="1:10" ht="30">
      <c r="A676" s="23" t="s">
        <v>52</v>
      </c>
      <c r="B676" s="15" t="s">
        <v>910</v>
      </c>
      <c r="C676" s="15">
        <v>200</v>
      </c>
      <c r="D676" s="60" t="s">
        <v>175</v>
      </c>
      <c r="E676" s="60" t="s">
        <v>34</v>
      </c>
      <c r="F676" s="27">
        <v>695.5</v>
      </c>
      <c r="G676" s="117">
        <f>Ведомственная!G741</f>
        <v>695.5</v>
      </c>
      <c r="I676" s="128">
        <f t="shared" si="17"/>
        <v>0</v>
      </c>
      <c r="J676" s="128">
        <f t="shared" si="18"/>
        <v>-695.5</v>
      </c>
    </row>
    <row r="677" spans="1:10" ht="15">
      <c r="A677" s="23" t="s">
        <v>22</v>
      </c>
      <c r="B677" s="15" t="s">
        <v>910</v>
      </c>
      <c r="C677" s="15">
        <v>800</v>
      </c>
      <c r="D677" s="60" t="s">
        <v>175</v>
      </c>
      <c r="E677" s="60" t="s">
        <v>34</v>
      </c>
      <c r="F677" s="27">
        <f>105.1+4</f>
        <v>109.1</v>
      </c>
      <c r="G677" s="117">
        <f>Ведомственная!G742</f>
        <v>109.1</v>
      </c>
      <c r="I677" s="128">
        <f t="shared" si="17"/>
        <v>0</v>
      </c>
      <c r="J677" s="128">
        <f t="shared" si="18"/>
        <v>-109.1</v>
      </c>
    </row>
    <row r="678" spans="1:10" ht="30">
      <c r="A678" s="37" t="s">
        <v>306</v>
      </c>
      <c r="B678" s="60" t="s">
        <v>296</v>
      </c>
      <c r="C678" s="60"/>
      <c r="D678" s="60"/>
      <c r="E678" s="60"/>
      <c r="F678" s="61">
        <f>F679</f>
        <v>10440.5</v>
      </c>
      <c r="I678" s="128">
        <f aca="true" t="shared" si="19" ref="I678:I750">G678-F678</f>
        <v>-10440.5</v>
      </c>
      <c r="J678" s="128">
        <f t="shared" si="18"/>
        <v>-10440.5</v>
      </c>
    </row>
    <row r="679" spans="1:10" ht="15">
      <c r="A679" s="23" t="s">
        <v>35</v>
      </c>
      <c r="B679" s="16" t="s">
        <v>382</v>
      </c>
      <c r="C679" s="16"/>
      <c r="D679" s="60"/>
      <c r="E679" s="60"/>
      <c r="F679" s="24">
        <f>F680+F687+F691+F693+F695+F689</f>
        <v>10440.5</v>
      </c>
      <c r="I679" s="128"/>
      <c r="J679" s="128"/>
    </row>
    <row r="680" spans="1:10" ht="15">
      <c r="A680" s="23" t="s">
        <v>295</v>
      </c>
      <c r="B680" s="16" t="s">
        <v>383</v>
      </c>
      <c r="C680" s="16"/>
      <c r="D680" s="60"/>
      <c r="E680" s="60"/>
      <c r="F680" s="24">
        <f>+F681+F682+F683+F684+F685</f>
        <v>7407.4</v>
      </c>
      <c r="I680" s="128"/>
      <c r="J680" s="128"/>
    </row>
    <row r="681" spans="1:10" ht="45">
      <c r="A681" s="23" t="s">
        <v>911</v>
      </c>
      <c r="B681" s="16" t="s">
        <v>383</v>
      </c>
      <c r="C681" s="16" t="s">
        <v>91</v>
      </c>
      <c r="D681" s="60" t="s">
        <v>175</v>
      </c>
      <c r="E681" s="60" t="s">
        <v>34</v>
      </c>
      <c r="F681" s="24">
        <v>2360</v>
      </c>
      <c r="G681" s="117">
        <f>Ведомственная!G746</f>
        <v>2360</v>
      </c>
      <c r="I681" s="128"/>
      <c r="J681" s="128"/>
    </row>
    <row r="682" spans="1:10" ht="30">
      <c r="A682" s="23" t="s">
        <v>52</v>
      </c>
      <c r="B682" s="16" t="s">
        <v>383</v>
      </c>
      <c r="C682" s="16" t="s">
        <v>93</v>
      </c>
      <c r="D682" s="60" t="s">
        <v>175</v>
      </c>
      <c r="E682" s="60" t="s">
        <v>34</v>
      </c>
      <c r="F682" s="24">
        <f>4847.4-1100</f>
        <v>3747.3999999999996</v>
      </c>
      <c r="G682" s="117">
        <f>Ведомственная!G747</f>
        <v>3747.3999999999996</v>
      </c>
      <c r="I682" s="128"/>
      <c r="J682" s="128"/>
    </row>
    <row r="683" spans="1:10" ht="15">
      <c r="A683" s="23" t="s">
        <v>42</v>
      </c>
      <c r="B683" s="16" t="s">
        <v>383</v>
      </c>
      <c r="C683" s="16" t="s">
        <v>101</v>
      </c>
      <c r="D683" s="60" t="s">
        <v>175</v>
      </c>
      <c r="E683" s="60" t="s">
        <v>34</v>
      </c>
      <c r="F683" s="24">
        <v>0</v>
      </c>
      <c r="I683" s="128"/>
      <c r="J683" s="128"/>
    </row>
    <row r="684" spans="1:10" ht="30">
      <c r="A684" s="23" t="s">
        <v>257</v>
      </c>
      <c r="B684" s="16" t="s">
        <v>383</v>
      </c>
      <c r="C684" s="16" t="s">
        <v>125</v>
      </c>
      <c r="D684" s="60" t="s">
        <v>175</v>
      </c>
      <c r="E684" s="60" t="s">
        <v>34</v>
      </c>
      <c r="F684" s="24">
        <v>300</v>
      </c>
      <c r="G684" s="117">
        <f>Ведомственная!G749</f>
        <v>300</v>
      </c>
      <c r="I684" s="128"/>
      <c r="J684" s="128"/>
    </row>
    <row r="685" spans="1:10" ht="30">
      <c r="A685" s="23" t="s">
        <v>785</v>
      </c>
      <c r="B685" s="16" t="s">
        <v>912</v>
      </c>
      <c r="C685" s="16"/>
      <c r="D685" s="60"/>
      <c r="E685" s="60"/>
      <c r="F685" s="24">
        <f>F686</f>
        <v>1000</v>
      </c>
      <c r="I685" s="128"/>
      <c r="J685" s="128"/>
    </row>
    <row r="686" spans="1:10" ht="30">
      <c r="A686" s="23" t="s">
        <v>257</v>
      </c>
      <c r="B686" s="16" t="s">
        <v>912</v>
      </c>
      <c r="C686" s="16" t="s">
        <v>125</v>
      </c>
      <c r="D686" s="60" t="s">
        <v>175</v>
      </c>
      <c r="E686" s="60" t="s">
        <v>34</v>
      </c>
      <c r="F686" s="24">
        <v>1000</v>
      </c>
      <c r="G686" s="117">
        <f>Ведомственная!G751</f>
        <v>1000</v>
      </c>
      <c r="I686" s="128"/>
      <c r="J686" s="128"/>
    </row>
    <row r="687" spans="1:10" ht="75">
      <c r="A687" s="23" t="s">
        <v>1002</v>
      </c>
      <c r="B687" s="16" t="s">
        <v>913</v>
      </c>
      <c r="C687" s="16"/>
      <c r="D687" s="60"/>
      <c r="E687" s="60"/>
      <c r="F687" s="24">
        <f>F688</f>
        <v>1348.1</v>
      </c>
      <c r="I687" s="128"/>
      <c r="J687" s="128"/>
    </row>
    <row r="688" spans="1:10" ht="30">
      <c r="A688" s="23" t="s">
        <v>257</v>
      </c>
      <c r="B688" s="16" t="s">
        <v>913</v>
      </c>
      <c r="C688" s="16" t="s">
        <v>125</v>
      </c>
      <c r="D688" s="60" t="s">
        <v>175</v>
      </c>
      <c r="E688" s="60" t="s">
        <v>34</v>
      </c>
      <c r="F688" s="24">
        <v>1348.1</v>
      </c>
      <c r="G688" s="117">
        <f>Ведомственная!G753</f>
        <v>1348.1</v>
      </c>
      <c r="I688" s="128"/>
      <c r="J688" s="128"/>
    </row>
    <row r="689" spans="1:10" ht="90">
      <c r="A689" s="23" t="s">
        <v>1003</v>
      </c>
      <c r="B689" s="16" t="s">
        <v>914</v>
      </c>
      <c r="C689" s="16"/>
      <c r="D689" s="60"/>
      <c r="E689" s="60"/>
      <c r="F689" s="24">
        <f>F690</f>
        <v>1100</v>
      </c>
      <c r="I689" s="128"/>
      <c r="J689" s="128"/>
    </row>
    <row r="690" spans="1:10" ht="30">
      <c r="A690" s="23" t="s">
        <v>52</v>
      </c>
      <c r="B690" s="16" t="s">
        <v>914</v>
      </c>
      <c r="C690" s="16" t="s">
        <v>93</v>
      </c>
      <c r="D690" s="60" t="s">
        <v>175</v>
      </c>
      <c r="E690" s="60" t="s">
        <v>34</v>
      </c>
      <c r="F690" s="24">
        <v>1100</v>
      </c>
      <c r="G690" s="117">
        <f>Ведомственная!G755</f>
        <v>1100</v>
      </c>
      <c r="I690" s="128"/>
      <c r="J690" s="128"/>
    </row>
    <row r="691" spans="1:10" ht="90">
      <c r="A691" s="23" t="s">
        <v>1004</v>
      </c>
      <c r="B691" s="16" t="s">
        <v>915</v>
      </c>
      <c r="C691" s="16"/>
      <c r="D691" s="60"/>
      <c r="E691" s="60"/>
      <c r="F691" s="24">
        <f>F692</f>
        <v>165</v>
      </c>
      <c r="I691" s="128">
        <f t="shared" si="19"/>
        <v>-165</v>
      </c>
      <c r="J691" s="128">
        <f t="shared" si="18"/>
        <v>-165</v>
      </c>
    </row>
    <row r="692" spans="1:10" ht="30">
      <c r="A692" s="23" t="s">
        <v>257</v>
      </c>
      <c r="B692" s="16" t="s">
        <v>915</v>
      </c>
      <c r="C692" s="16" t="s">
        <v>125</v>
      </c>
      <c r="D692" s="60" t="s">
        <v>175</v>
      </c>
      <c r="E692" s="60" t="s">
        <v>34</v>
      </c>
      <c r="F692" s="24">
        <v>165</v>
      </c>
      <c r="G692" s="117">
        <f>Ведомственная!G757</f>
        <v>165</v>
      </c>
      <c r="I692" s="128">
        <f t="shared" si="19"/>
        <v>0</v>
      </c>
      <c r="J692" s="128">
        <f>SUM(H692-F692)</f>
        <v>-165</v>
      </c>
    </row>
    <row r="693" spans="1:10" ht="60">
      <c r="A693" s="23" t="s">
        <v>1005</v>
      </c>
      <c r="B693" s="16" t="s">
        <v>782</v>
      </c>
      <c r="C693" s="16"/>
      <c r="D693" s="60"/>
      <c r="E693" s="60"/>
      <c r="F693" s="24">
        <f>F694</f>
        <v>420</v>
      </c>
      <c r="I693" s="128">
        <f t="shared" si="19"/>
        <v>-420</v>
      </c>
      <c r="J693" s="128">
        <f>SUM(H693-F693)</f>
        <v>-420</v>
      </c>
    </row>
    <row r="694" spans="1:10" ht="30">
      <c r="A694" s="23" t="s">
        <v>257</v>
      </c>
      <c r="B694" s="16" t="s">
        <v>782</v>
      </c>
      <c r="C694" s="16" t="s">
        <v>125</v>
      </c>
      <c r="D694" s="60" t="s">
        <v>175</v>
      </c>
      <c r="E694" s="60" t="s">
        <v>34</v>
      </c>
      <c r="F694" s="24">
        <v>420</v>
      </c>
      <c r="G694" s="117">
        <f>Ведомственная!G759</f>
        <v>420</v>
      </c>
      <c r="I694" s="128">
        <f t="shared" si="19"/>
        <v>0</v>
      </c>
      <c r="J694" s="128">
        <f>SUM(H694-F694)</f>
        <v>-420</v>
      </c>
    </row>
    <row r="695" spans="1:10" ht="60" hidden="1">
      <c r="A695" s="23" t="s">
        <v>1055</v>
      </c>
      <c r="B695" s="16" t="s">
        <v>916</v>
      </c>
      <c r="C695" s="16"/>
      <c r="D695" s="60"/>
      <c r="E695" s="60"/>
      <c r="F695" s="24">
        <f>F696</f>
        <v>0</v>
      </c>
      <c r="I695" s="128"/>
      <c r="J695" s="128"/>
    </row>
    <row r="696" spans="1:10" ht="30" hidden="1">
      <c r="A696" s="23" t="s">
        <v>257</v>
      </c>
      <c r="B696" s="16" t="s">
        <v>916</v>
      </c>
      <c r="C696" s="16" t="s">
        <v>125</v>
      </c>
      <c r="D696" s="60" t="s">
        <v>175</v>
      </c>
      <c r="E696" s="60" t="s">
        <v>34</v>
      </c>
      <c r="F696" s="24"/>
      <c r="G696" s="117">
        <f>Ведомственная!G761</f>
        <v>0</v>
      </c>
      <c r="I696" s="128"/>
      <c r="J696" s="128"/>
    </row>
    <row r="697" spans="1:10" ht="45" hidden="1">
      <c r="A697" s="37" t="s">
        <v>303</v>
      </c>
      <c r="B697" s="60" t="s">
        <v>384</v>
      </c>
      <c r="C697" s="60"/>
      <c r="D697" s="60"/>
      <c r="E697" s="60"/>
      <c r="F697" s="61">
        <f>F698</f>
        <v>0</v>
      </c>
      <c r="I697" s="128">
        <f t="shared" si="19"/>
        <v>0</v>
      </c>
      <c r="J697" s="128">
        <f>SUM(H697-F697)</f>
        <v>0</v>
      </c>
    </row>
    <row r="698" spans="1:10" ht="30" hidden="1">
      <c r="A698" s="37" t="s">
        <v>257</v>
      </c>
      <c r="B698" s="60" t="s">
        <v>384</v>
      </c>
      <c r="C698" s="60" t="s">
        <v>125</v>
      </c>
      <c r="D698" s="60" t="s">
        <v>175</v>
      </c>
      <c r="E698" s="60" t="s">
        <v>34</v>
      </c>
      <c r="F698" s="61"/>
      <c r="I698" s="128">
        <f t="shared" si="19"/>
        <v>0</v>
      </c>
      <c r="J698" s="128">
        <f>SUM(H698-F698)</f>
        <v>0</v>
      </c>
    </row>
    <row r="699" spans="1:10" ht="75">
      <c r="A699" s="37" t="s">
        <v>304</v>
      </c>
      <c r="B699" s="81" t="s">
        <v>298</v>
      </c>
      <c r="C699" s="60"/>
      <c r="D699" s="60"/>
      <c r="E699" s="60"/>
      <c r="F699" s="61">
        <f>F700+F703</f>
        <v>107692.90000000001</v>
      </c>
      <c r="I699" s="128">
        <f t="shared" si="19"/>
        <v>-107692.90000000001</v>
      </c>
      <c r="J699" s="128">
        <f aca="true" t="shared" si="20" ref="J699:J796">SUM(H699-F699)</f>
        <v>-107692.90000000001</v>
      </c>
    </row>
    <row r="700" spans="1:10" ht="30">
      <c r="A700" s="23" t="s">
        <v>297</v>
      </c>
      <c r="B700" s="17" t="s">
        <v>385</v>
      </c>
      <c r="C700" s="16"/>
      <c r="D700" s="60"/>
      <c r="E700" s="60"/>
      <c r="F700" s="24">
        <f>F701</f>
        <v>105095.6</v>
      </c>
      <c r="I700" s="128"/>
      <c r="J700" s="128"/>
    </row>
    <row r="701" spans="1:10" ht="15">
      <c r="A701" s="23" t="s">
        <v>295</v>
      </c>
      <c r="B701" s="17" t="s">
        <v>386</v>
      </c>
      <c r="C701" s="16"/>
      <c r="D701" s="60"/>
      <c r="E701" s="60"/>
      <c r="F701" s="24">
        <f>F702</f>
        <v>105095.6</v>
      </c>
      <c r="I701" s="128"/>
      <c r="J701" s="128"/>
    </row>
    <row r="702" spans="1:10" ht="45">
      <c r="A702" s="23" t="s">
        <v>72</v>
      </c>
      <c r="B702" s="17" t="s">
        <v>386</v>
      </c>
      <c r="C702" s="16" t="s">
        <v>125</v>
      </c>
      <c r="D702" s="60" t="s">
        <v>175</v>
      </c>
      <c r="E702" s="60" t="s">
        <v>34</v>
      </c>
      <c r="F702" s="24">
        <v>105095.6</v>
      </c>
      <c r="G702" s="117">
        <f>Ведомственная!G765</f>
        <v>105095.6</v>
      </c>
      <c r="I702" s="128"/>
      <c r="J702" s="128"/>
    </row>
    <row r="703" spans="1:10" ht="30">
      <c r="A703" s="23" t="s">
        <v>154</v>
      </c>
      <c r="B703" s="17" t="s">
        <v>682</v>
      </c>
      <c r="C703" s="16"/>
      <c r="D703" s="60"/>
      <c r="E703" s="60"/>
      <c r="F703" s="24">
        <f>F707+F704</f>
        <v>2597.3</v>
      </c>
      <c r="I703" s="128"/>
      <c r="J703" s="128"/>
    </row>
    <row r="704" spans="1:10" ht="30">
      <c r="A704" s="23" t="s">
        <v>300</v>
      </c>
      <c r="B704" s="17" t="s">
        <v>683</v>
      </c>
      <c r="C704" s="16"/>
      <c r="D704" s="60"/>
      <c r="E704" s="60"/>
      <c r="F704" s="24">
        <f>F705</f>
        <v>919.8</v>
      </c>
      <c r="I704" s="128"/>
      <c r="J704" s="128"/>
    </row>
    <row r="705" spans="1:10" ht="15">
      <c r="A705" s="23" t="s">
        <v>295</v>
      </c>
      <c r="B705" s="17" t="s">
        <v>684</v>
      </c>
      <c r="C705" s="16"/>
      <c r="D705" s="60"/>
      <c r="E705" s="60"/>
      <c r="F705" s="24">
        <f>F706</f>
        <v>919.8</v>
      </c>
      <c r="I705" s="128"/>
      <c r="J705" s="128"/>
    </row>
    <row r="706" spans="1:10" ht="45">
      <c r="A706" s="23" t="s">
        <v>72</v>
      </c>
      <c r="B706" s="17" t="s">
        <v>684</v>
      </c>
      <c r="C706" s="16" t="s">
        <v>125</v>
      </c>
      <c r="D706" s="60" t="s">
        <v>175</v>
      </c>
      <c r="E706" s="60" t="s">
        <v>34</v>
      </c>
      <c r="F706" s="24">
        <f>919.8</f>
        <v>919.8</v>
      </c>
      <c r="G706" s="117">
        <f>Ведомственная!G769</f>
        <v>919.8</v>
      </c>
      <c r="I706" s="128"/>
      <c r="J706" s="128"/>
    </row>
    <row r="707" spans="1:10" ht="30">
      <c r="A707" s="23" t="s">
        <v>301</v>
      </c>
      <c r="B707" s="16" t="s">
        <v>783</v>
      </c>
      <c r="C707" s="16"/>
      <c r="D707" s="60"/>
      <c r="E707" s="60"/>
      <c r="F707" s="24">
        <f>F708</f>
        <v>1677.5</v>
      </c>
      <c r="I707" s="128"/>
      <c r="J707" s="128"/>
    </row>
    <row r="708" spans="1:10" ht="15">
      <c r="A708" s="23" t="s">
        <v>295</v>
      </c>
      <c r="B708" s="16" t="s">
        <v>784</v>
      </c>
      <c r="C708" s="16"/>
      <c r="D708" s="60"/>
      <c r="E708" s="60"/>
      <c r="F708" s="24">
        <f>F709</f>
        <v>1677.5</v>
      </c>
      <c r="I708" s="128"/>
      <c r="J708" s="128"/>
    </row>
    <row r="709" spans="1:10" ht="45">
      <c r="A709" s="23" t="s">
        <v>72</v>
      </c>
      <c r="B709" s="16" t="s">
        <v>784</v>
      </c>
      <c r="C709" s="16" t="s">
        <v>125</v>
      </c>
      <c r="D709" s="60" t="s">
        <v>175</v>
      </c>
      <c r="E709" s="60" t="s">
        <v>34</v>
      </c>
      <c r="F709" s="24">
        <f>1677.5</f>
        <v>1677.5</v>
      </c>
      <c r="G709" s="117">
        <f>Ведомственная!G772</f>
        <v>1677.5</v>
      </c>
      <c r="I709" s="128"/>
      <c r="J709" s="128"/>
    </row>
    <row r="710" spans="1:10" ht="45">
      <c r="A710" s="37" t="s">
        <v>305</v>
      </c>
      <c r="B710" s="60" t="s">
        <v>302</v>
      </c>
      <c r="C710" s="60"/>
      <c r="D710" s="60"/>
      <c r="E710" s="60"/>
      <c r="F710" s="61">
        <f>F711+F716+F714</f>
        <v>7010</v>
      </c>
      <c r="I710" s="128">
        <f t="shared" si="19"/>
        <v>-7010</v>
      </c>
      <c r="J710" s="128">
        <f t="shared" si="20"/>
        <v>-7010</v>
      </c>
    </row>
    <row r="711" spans="1:10" ht="45">
      <c r="A711" s="23" t="s">
        <v>80</v>
      </c>
      <c r="B711" s="16" t="s">
        <v>917</v>
      </c>
      <c r="C711" s="16"/>
      <c r="D711" s="168"/>
      <c r="E711" s="168"/>
      <c r="F711" s="24">
        <f>F712</f>
        <v>900</v>
      </c>
      <c r="I711" s="128">
        <f t="shared" si="19"/>
        <v>-900</v>
      </c>
      <c r="J711" s="128">
        <f t="shared" si="20"/>
        <v>-900</v>
      </c>
    </row>
    <row r="712" spans="1:10" ht="30">
      <c r="A712" s="23" t="s">
        <v>100</v>
      </c>
      <c r="B712" s="16" t="s">
        <v>918</v>
      </c>
      <c r="C712" s="16"/>
      <c r="D712" s="60"/>
      <c r="E712" s="60"/>
      <c r="F712" s="24">
        <f>F713</f>
        <v>900</v>
      </c>
      <c r="I712" s="128">
        <f t="shared" si="19"/>
        <v>-900</v>
      </c>
      <c r="J712" s="128"/>
    </row>
    <row r="713" spans="1:10" ht="30">
      <c r="A713" s="23" t="s">
        <v>52</v>
      </c>
      <c r="B713" s="16" t="s">
        <v>918</v>
      </c>
      <c r="C713" s="16" t="s">
        <v>93</v>
      </c>
      <c r="D713" s="60" t="s">
        <v>175</v>
      </c>
      <c r="E713" s="60" t="s">
        <v>34</v>
      </c>
      <c r="F713" s="24">
        <v>900</v>
      </c>
      <c r="G713" s="117">
        <f>Ведомственная!G776</f>
        <v>900</v>
      </c>
      <c r="I713" s="128">
        <f t="shared" si="19"/>
        <v>0</v>
      </c>
      <c r="J713" s="128"/>
    </row>
    <row r="714" spans="1:10" ht="30">
      <c r="A714" s="26" t="s">
        <v>472</v>
      </c>
      <c r="B714" s="34" t="s">
        <v>377</v>
      </c>
      <c r="C714" s="34"/>
      <c r="D714" s="60"/>
      <c r="E714" s="60"/>
      <c r="F714" s="24">
        <f>F715</f>
        <v>3100</v>
      </c>
      <c r="I714" s="128"/>
      <c r="J714" s="128"/>
    </row>
    <row r="715" spans="1:10" ht="30">
      <c r="A715" s="26" t="s">
        <v>318</v>
      </c>
      <c r="B715" s="34" t="s">
        <v>377</v>
      </c>
      <c r="C715" s="34">
        <v>400</v>
      </c>
      <c r="D715" s="60" t="s">
        <v>175</v>
      </c>
      <c r="E715" s="60" t="s">
        <v>34</v>
      </c>
      <c r="F715" s="24">
        <v>3100</v>
      </c>
      <c r="G715" s="117">
        <f>Ведомственная!G466</f>
        <v>3100</v>
      </c>
      <c r="I715" s="128"/>
      <c r="J715" s="128"/>
    </row>
    <row r="716" spans="1:10" ht="30">
      <c r="A716" s="23" t="s">
        <v>154</v>
      </c>
      <c r="B716" s="16" t="s">
        <v>387</v>
      </c>
      <c r="C716" s="16"/>
      <c r="D716" s="60"/>
      <c r="E716" s="60"/>
      <c r="F716" s="24">
        <f>F717+F720+F723</f>
        <v>3010</v>
      </c>
      <c r="I716" s="128">
        <f t="shared" si="19"/>
        <v>-3010</v>
      </c>
      <c r="J716" s="128">
        <f t="shared" si="20"/>
        <v>-3010</v>
      </c>
    </row>
    <row r="717" spans="1:10" ht="30">
      <c r="A717" s="23" t="s">
        <v>299</v>
      </c>
      <c r="B717" s="16" t="s">
        <v>388</v>
      </c>
      <c r="C717" s="16"/>
      <c r="D717" s="60"/>
      <c r="E717" s="60"/>
      <c r="F717" s="24">
        <f>F718</f>
        <v>1000</v>
      </c>
      <c r="I717" s="128">
        <f t="shared" si="19"/>
        <v>-1000</v>
      </c>
      <c r="J717" s="128">
        <f t="shared" si="20"/>
        <v>-1000</v>
      </c>
    </row>
    <row r="718" spans="1:10" ht="15">
      <c r="A718" s="23" t="s">
        <v>295</v>
      </c>
      <c r="B718" s="16" t="s">
        <v>389</v>
      </c>
      <c r="C718" s="16"/>
      <c r="D718" s="60"/>
      <c r="E718" s="60"/>
      <c r="F718" s="24">
        <f>F719</f>
        <v>1000</v>
      </c>
      <c r="I718" s="128">
        <f t="shared" si="19"/>
        <v>-1000</v>
      </c>
      <c r="J718" s="128"/>
    </row>
    <row r="719" spans="1:10" ht="30">
      <c r="A719" s="23" t="s">
        <v>257</v>
      </c>
      <c r="B719" s="16" t="s">
        <v>389</v>
      </c>
      <c r="C719" s="16" t="s">
        <v>125</v>
      </c>
      <c r="D719" s="60" t="s">
        <v>175</v>
      </c>
      <c r="E719" s="60" t="s">
        <v>34</v>
      </c>
      <c r="F719" s="24">
        <v>1000</v>
      </c>
      <c r="G719" s="117">
        <f>Ведомственная!G780</f>
        <v>1000</v>
      </c>
      <c r="I719" s="128">
        <f t="shared" si="19"/>
        <v>0</v>
      </c>
      <c r="J719" s="128"/>
    </row>
    <row r="720" spans="1:10" ht="30" hidden="1">
      <c r="A720" s="23" t="s">
        <v>300</v>
      </c>
      <c r="B720" s="16" t="s">
        <v>390</v>
      </c>
      <c r="C720" s="16"/>
      <c r="D720" s="60"/>
      <c r="E720" s="60"/>
      <c r="F720" s="24">
        <f>F721</f>
        <v>0</v>
      </c>
      <c r="I720" s="128">
        <f t="shared" si="19"/>
        <v>0</v>
      </c>
      <c r="J720" s="128">
        <f t="shared" si="20"/>
        <v>0</v>
      </c>
    </row>
    <row r="721" spans="1:10" ht="15" hidden="1">
      <c r="A721" s="23" t="s">
        <v>295</v>
      </c>
      <c r="B721" s="16" t="s">
        <v>391</v>
      </c>
      <c r="C721" s="16"/>
      <c r="D721" s="60"/>
      <c r="E721" s="60"/>
      <c r="F721" s="24">
        <f>F722</f>
        <v>0</v>
      </c>
      <c r="I721" s="128">
        <f t="shared" si="19"/>
        <v>0</v>
      </c>
      <c r="J721" s="128">
        <f t="shared" si="20"/>
        <v>0</v>
      </c>
    </row>
    <row r="722" spans="1:10" ht="30" hidden="1">
      <c r="A722" s="23" t="s">
        <v>257</v>
      </c>
      <c r="B722" s="16" t="s">
        <v>391</v>
      </c>
      <c r="C722" s="16" t="s">
        <v>125</v>
      </c>
      <c r="D722" s="60" t="s">
        <v>175</v>
      </c>
      <c r="E722" s="60" t="s">
        <v>34</v>
      </c>
      <c r="F722" s="24">
        <v>0</v>
      </c>
      <c r="G722" s="117">
        <f>Ведомственная!G783</f>
        <v>0</v>
      </c>
      <c r="I722" s="128">
        <f t="shared" si="19"/>
        <v>0</v>
      </c>
      <c r="J722" s="128">
        <f t="shared" si="20"/>
        <v>0</v>
      </c>
    </row>
    <row r="723" spans="1:10" ht="30">
      <c r="A723" s="23" t="s">
        <v>301</v>
      </c>
      <c r="B723" s="16" t="s">
        <v>392</v>
      </c>
      <c r="C723" s="16"/>
      <c r="D723" s="60"/>
      <c r="E723" s="60"/>
      <c r="F723" s="24">
        <f>F724</f>
        <v>2010</v>
      </c>
      <c r="I723" s="128">
        <f t="shared" si="19"/>
        <v>-2010</v>
      </c>
      <c r="J723" s="128">
        <f t="shared" si="20"/>
        <v>-2010</v>
      </c>
    </row>
    <row r="724" spans="1:10" ht="15">
      <c r="A724" s="23" t="s">
        <v>295</v>
      </c>
      <c r="B724" s="16" t="s">
        <v>393</v>
      </c>
      <c r="C724" s="16"/>
      <c r="D724" s="60"/>
      <c r="E724" s="60"/>
      <c r="F724" s="24">
        <f>F725</f>
        <v>2010</v>
      </c>
      <c r="I724" s="128">
        <f t="shared" si="19"/>
        <v>-2010</v>
      </c>
      <c r="J724" s="128">
        <f t="shared" si="20"/>
        <v>-2010</v>
      </c>
    </row>
    <row r="725" spans="1:10" ht="30">
      <c r="A725" s="23" t="s">
        <v>257</v>
      </c>
      <c r="B725" s="16" t="s">
        <v>393</v>
      </c>
      <c r="C725" s="16" t="s">
        <v>125</v>
      </c>
      <c r="D725" s="60" t="s">
        <v>175</v>
      </c>
      <c r="E725" s="60" t="s">
        <v>34</v>
      </c>
      <c r="F725" s="24">
        <f>315+300+615+280+500</f>
        <v>2010</v>
      </c>
      <c r="G725" s="117">
        <f>Ведомственная!G786</f>
        <v>2010</v>
      </c>
      <c r="I725" s="128">
        <f t="shared" si="19"/>
        <v>0</v>
      </c>
      <c r="J725" s="128">
        <f t="shared" si="20"/>
        <v>-2010</v>
      </c>
    </row>
    <row r="726" spans="1:10" s="126" customFormat="1" ht="28.5">
      <c r="A726" s="18" t="s">
        <v>880</v>
      </c>
      <c r="B726" s="28" t="s">
        <v>16</v>
      </c>
      <c r="C726" s="28"/>
      <c r="D726" s="62"/>
      <c r="E726" s="62"/>
      <c r="F726" s="63">
        <f>SUM(F727+F754+F759+F772)</f>
        <v>25265.8</v>
      </c>
      <c r="G726" s="125"/>
      <c r="H726" s="152" t="e">
        <f>SUM(G727:G776)</f>
        <v>#REF!</v>
      </c>
      <c r="I726" s="125">
        <f t="shared" si="19"/>
        <v>-25265.8</v>
      </c>
      <c r="J726" s="125" t="e">
        <f t="shared" si="20"/>
        <v>#REF!</v>
      </c>
    </row>
    <row r="727" spans="1:10" ht="45">
      <c r="A727" s="23" t="s">
        <v>84</v>
      </c>
      <c r="B727" s="15" t="s">
        <v>17</v>
      </c>
      <c r="C727" s="15"/>
      <c r="D727" s="31"/>
      <c r="E727" s="31"/>
      <c r="F727" s="27">
        <f>F743+F728+F746</f>
        <v>17695.8</v>
      </c>
      <c r="G727" s="128"/>
      <c r="H727" s="117">
        <f>Ведомственная!G442+Ведомственная!G527+Ведомственная!G542+Ведомственная!G610+Ведомственная!G699+Ведомственная!G868+Ведомственная!G1067+Ведомственная!G1148</f>
        <v>25265.8</v>
      </c>
      <c r="I727" s="128">
        <f t="shared" si="19"/>
        <v>-17695.8</v>
      </c>
      <c r="J727" s="128">
        <f t="shared" si="20"/>
        <v>7570</v>
      </c>
    </row>
    <row r="728" spans="1:10" ht="15">
      <c r="A728" s="23" t="s">
        <v>35</v>
      </c>
      <c r="B728" s="15" t="s">
        <v>36</v>
      </c>
      <c r="C728" s="15"/>
      <c r="D728" s="31"/>
      <c r="E728" s="31"/>
      <c r="F728" s="27">
        <f>SUM(F729+F732+F739)</f>
        <v>14885.8</v>
      </c>
      <c r="H728" s="128">
        <f>F726-H727</f>
        <v>0</v>
      </c>
      <c r="I728" s="128">
        <f t="shared" si="19"/>
        <v>-14885.8</v>
      </c>
      <c r="J728" s="128">
        <f t="shared" si="20"/>
        <v>-14885.8</v>
      </c>
    </row>
    <row r="729" spans="1:10" ht="30">
      <c r="A729" s="23" t="s">
        <v>38</v>
      </c>
      <c r="B729" s="15" t="s">
        <v>39</v>
      </c>
      <c r="C729" s="15"/>
      <c r="D729" s="31"/>
      <c r="E729" s="31"/>
      <c r="F729" s="27">
        <f>F730</f>
        <v>10029.3</v>
      </c>
      <c r="I729" s="128">
        <f t="shared" si="19"/>
        <v>-10029.3</v>
      </c>
      <c r="J729" s="128">
        <f t="shared" si="20"/>
        <v>-10029.3</v>
      </c>
    </row>
    <row r="730" spans="1:10" ht="30">
      <c r="A730" s="23" t="s">
        <v>40</v>
      </c>
      <c r="B730" s="15" t="s">
        <v>41</v>
      </c>
      <c r="C730" s="15"/>
      <c r="D730" s="31"/>
      <c r="E730" s="31"/>
      <c r="F730" s="27">
        <f>F731</f>
        <v>10029.3</v>
      </c>
      <c r="I730" s="128">
        <f t="shared" si="19"/>
        <v>-10029.3</v>
      </c>
      <c r="J730" s="128">
        <f t="shared" si="20"/>
        <v>-10029.3</v>
      </c>
    </row>
    <row r="731" spans="1:10" ht="15">
      <c r="A731" s="23" t="s">
        <v>42</v>
      </c>
      <c r="B731" s="15" t="s">
        <v>41</v>
      </c>
      <c r="C731" s="15">
        <v>300</v>
      </c>
      <c r="D731" s="31" t="s">
        <v>31</v>
      </c>
      <c r="E731" s="31" t="s">
        <v>34</v>
      </c>
      <c r="F731" s="27">
        <v>10029.3</v>
      </c>
      <c r="G731" s="117">
        <f>SUM(Ведомственная!G532)</f>
        <v>10029.3</v>
      </c>
      <c r="I731" s="128">
        <f t="shared" si="19"/>
        <v>0</v>
      </c>
      <c r="J731" s="128">
        <f t="shared" si="20"/>
        <v>-10029.3</v>
      </c>
    </row>
    <row r="732" spans="1:10" ht="15">
      <c r="A732" s="23" t="s">
        <v>55</v>
      </c>
      <c r="B732" s="15" t="s">
        <v>56</v>
      </c>
      <c r="C732" s="15"/>
      <c r="D732" s="31"/>
      <c r="E732" s="31"/>
      <c r="F732" s="27">
        <f>F733+F735+F737</f>
        <v>3432.8</v>
      </c>
      <c r="I732" s="128">
        <f t="shared" si="19"/>
        <v>-3432.8</v>
      </c>
      <c r="J732" s="128">
        <f t="shared" si="20"/>
        <v>-3432.8</v>
      </c>
    </row>
    <row r="733" spans="1:10" ht="15">
      <c r="A733" s="23" t="s">
        <v>57</v>
      </c>
      <c r="B733" s="15" t="s">
        <v>58</v>
      </c>
      <c r="C733" s="15"/>
      <c r="D733" s="31"/>
      <c r="E733" s="31"/>
      <c r="F733" s="27">
        <f>F734</f>
        <v>1200</v>
      </c>
      <c r="I733" s="128">
        <f t="shared" si="19"/>
        <v>-1200</v>
      </c>
      <c r="J733" s="128">
        <f t="shared" si="20"/>
        <v>-1200</v>
      </c>
    </row>
    <row r="734" spans="1:10" ht="15">
      <c r="A734" s="23" t="s">
        <v>42</v>
      </c>
      <c r="B734" s="15" t="s">
        <v>58</v>
      </c>
      <c r="C734" s="15">
        <v>300</v>
      </c>
      <c r="D734" s="31" t="s">
        <v>31</v>
      </c>
      <c r="E734" s="31" t="s">
        <v>54</v>
      </c>
      <c r="F734" s="27">
        <v>1200</v>
      </c>
      <c r="G734" s="117">
        <f>SUM(Ведомственная!G615)</f>
        <v>1200</v>
      </c>
      <c r="I734" s="128">
        <f t="shared" si="19"/>
        <v>0</v>
      </c>
      <c r="J734" s="128">
        <f t="shared" si="20"/>
        <v>-1200</v>
      </c>
    </row>
    <row r="735" spans="1:10" ht="30">
      <c r="A735" s="23" t="s">
        <v>59</v>
      </c>
      <c r="B735" s="15" t="s">
        <v>60</v>
      </c>
      <c r="C735" s="15"/>
      <c r="D735" s="31"/>
      <c r="E735" s="31"/>
      <c r="F735" s="27">
        <f>F736</f>
        <v>1587.8</v>
      </c>
      <c r="I735" s="128">
        <f t="shared" si="19"/>
        <v>-1587.8</v>
      </c>
      <c r="J735" s="128">
        <f t="shared" si="20"/>
        <v>-1587.8</v>
      </c>
    </row>
    <row r="736" spans="1:10" ht="15">
      <c r="A736" s="23" t="s">
        <v>42</v>
      </c>
      <c r="B736" s="15" t="s">
        <v>60</v>
      </c>
      <c r="C736" s="15">
        <v>300</v>
      </c>
      <c r="D736" s="31" t="s">
        <v>31</v>
      </c>
      <c r="E736" s="31" t="s">
        <v>54</v>
      </c>
      <c r="F736" s="27">
        <v>1587.8</v>
      </c>
      <c r="G736" s="117">
        <f>SUM(Ведомственная!G617)</f>
        <v>1587.8</v>
      </c>
      <c r="I736" s="128">
        <f t="shared" si="19"/>
        <v>0</v>
      </c>
      <c r="J736" s="128">
        <f t="shared" si="20"/>
        <v>-1587.8</v>
      </c>
    </row>
    <row r="737" spans="1:10" ht="45">
      <c r="A737" s="23" t="s">
        <v>680</v>
      </c>
      <c r="B737" s="16" t="s">
        <v>681</v>
      </c>
      <c r="C737" s="31"/>
      <c r="D737" s="31"/>
      <c r="E737" s="31"/>
      <c r="F737" s="27">
        <f>F738</f>
        <v>645</v>
      </c>
      <c r="G737" s="176"/>
      <c r="I737" s="128"/>
      <c r="J737" s="128"/>
    </row>
    <row r="738" spans="1:10" ht="15.75">
      <c r="A738" s="23" t="s">
        <v>42</v>
      </c>
      <c r="B738" s="16" t="s">
        <v>681</v>
      </c>
      <c r="C738" s="31" t="s">
        <v>101</v>
      </c>
      <c r="D738" s="31" t="s">
        <v>31</v>
      </c>
      <c r="E738" s="31" t="s">
        <v>54</v>
      </c>
      <c r="F738" s="24">
        <v>645</v>
      </c>
      <c r="G738" s="176">
        <f>SUM(Ведомственная!G619)</f>
        <v>645</v>
      </c>
      <c r="I738" s="128">
        <f>G738-F738</f>
        <v>0</v>
      </c>
      <c r="J738" s="128">
        <f>SUM(H738-F738)</f>
        <v>-645</v>
      </c>
    </row>
    <row r="739" spans="1:10" ht="30">
      <c r="A739" s="23" t="s">
        <v>61</v>
      </c>
      <c r="B739" s="15" t="s">
        <v>62</v>
      </c>
      <c r="C739" s="15"/>
      <c r="D739" s="31"/>
      <c r="E739" s="31"/>
      <c r="F739" s="27">
        <f>F740</f>
        <v>1423.7</v>
      </c>
      <c r="I739" s="128">
        <f t="shared" si="19"/>
        <v>-1423.7</v>
      </c>
      <c r="J739" s="128">
        <f t="shared" si="20"/>
        <v>-1423.7</v>
      </c>
    </row>
    <row r="740" spans="1:10" ht="30">
      <c r="A740" s="23" t="s">
        <v>63</v>
      </c>
      <c r="B740" s="15" t="s">
        <v>64</v>
      </c>
      <c r="C740" s="15"/>
      <c r="D740" s="31"/>
      <c r="E740" s="31"/>
      <c r="F740" s="27">
        <f>F741+F742</f>
        <v>1423.7</v>
      </c>
      <c r="I740" s="128">
        <f t="shared" si="19"/>
        <v>-1423.7</v>
      </c>
      <c r="J740" s="128">
        <f t="shared" si="20"/>
        <v>-1423.7</v>
      </c>
    </row>
    <row r="741" spans="1:10" ht="30">
      <c r="A741" s="23" t="s">
        <v>52</v>
      </c>
      <c r="B741" s="15" t="s">
        <v>64</v>
      </c>
      <c r="C741" s="15">
        <v>200</v>
      </c>
      <c r="D741" s="31" t="s">
        <v>31</v>
      </c>
      <c r="E741" s="31" t="s">
        <v>54</v>
      </c>
      <c r="F741" s="27">
        <v>910.5</v>
      </c>
      <c r="G741" s="117">
        <f>SUM(Ведомственная!G622)</f>
        <v>910.5</v>
      </c>
      <c r="I741" s="128">
        <f t="shared" si="19"/>
        <v>0</v>
      </c>
      <c r="J741" s="128">
        <f t="shared" si="20"/>
        <v>-910.5</v>
      </c>
    </row>
    <row r="742" spans="1:10" ht="15">
      <c r="A742" s="23" t="s">
        <v>42</v>
      </c>
      <c r="B742" s="15" t="s">
        <v>64</v>
      </c>
      <c r="C742" s="15">
        <v>300</v>
      </c>
      <c r="D742" s="31" t="s">
        <v>31</v>
      </c>
      <c r="E742" s="31" t="s">
        <v>54</v>
      </c>
      <c r="F742" s="27">
        <v>513.2</v>
      </c>
      <c r="G742" s="117">
        <f>SUM(Ведомственная!G623)</f>
        <v>513.2</v>
      </c>
      <c r="I742" s="128">
        <f t="shared" si="19"/>
        <v>0</v>
      </c>
      <c r="J742" s="128">
        <f t="shared" si="20"/>
        <v>-513.2</v>
      </c>
    </row>
    <row r="743" spans="1:10" ht="45" hidden="1">
      <c r="A743" s="23" t="s">
        <v>18</v>
      </c>
      <c r="B743" s="15" t="s">
        <v>19</v>
      </c>
      <c r="C743" s="15"/>
      <c r="D743" s="31"/>
      <c r="E743" s="31"/>
      <c r="F743" s="27">
        <f>SUM(F744)</f>
        <v>0</v>
      </c>
      <c r="I743" s="128">
        <f t="shared" si="19"/>
        <v>0</v>
      </c>
      <c r="J743" s="128">
        <f t="shared" si="20"/>
        <v>0</v>
      </c>
    </row>
    <row r="744" spans="1:10" ht="15" hidden="1">
      <c r="A744" s="23" t="s">
        <v>20</v>
      </c>
      <c r="B744" s="15" t="s">
        <v>21</v>
      </c>
      <c r="C744" s="15"/>
      <c r="D744" s="31"/>
      <c r="E744" s="31"/>
      <c r="F744" s="27">
        <f>F745</f>
        <v>0</v>
      </c>
      <c r="I744" s="128">
        <f t="shared" si="19"/>
        <v>0</v>
      </c>
      <c r="J744" s="128">
        <f t="shared" si="20"/>
        <v>0</v>
      </c>
    </row>
    <row r="745" spans="1:10" ht="15" hidden="1">
      <c r="A745" s="23" t="s">
        <v>22</v>
      </c>
      <c r="B745" s="15" t="s">
        <v>21</v>
      </c>
      <c r="C745" s="15">
        <v>800</v>
      </c>
      <c r="D745" s="31" t="s">
        <v>13</v>
      </c>
      <c r="E745" s="31" t="s">
        <v>15</v>
      </c>
      <c r="F745" s="27">
        <v>0</v>
      </c>
      <c r="G745" s="117" t="e">
        <f>SUM(Ведомственная!#REF!)</f>
        <v>#REF!</v>
      </c>
      <c r="I745" s="128" t="e">
        <f t="shared" si="19"/>
        <v>#REF!</v>
      </c>
      <c r="J745" s="128">
        <f t="shared" si="20"/>
        <v>0</v>
      </c>
    </row>
    <row r="746" spans="1:10" ht="30">
      <c r="A746" s="23" t="s">
        <v>45</v>
      </c>
      <c r="B746" s="15" t="s">
        <v>46</v>
      </c>
      <c r="C746" s="15"/>
      <c r="D746" s="31"/>
      <c r="E746" s="31"/>
      <c r="F746" s="27">
        <f>SUM(F747+F751)</f>
        <v>2810</v>
      </c>
      <c r="I746" s="128">
        <f t="shared" si="19"/>
        <v>-2810</v>
      </c>
      <c r="J746" s="128">
        <f t="shared" si="20"/>
        <v>-2810</v>
      </c>
    </row>
    <row r="747" spans="1:10" ht="15">
      <c r="A747" s="23" t="s">
        <v>47</v>
      </c>
      <c r="B747" s="15" t="s">
        <v>48</v>
      </c>
      <c r="C747" s="15"/>
      <c r="D747" s="31"/>
      <c r="E747" s="31"/>
      <c r="F747" s="27">
        <f>F748</f>
        <v>2810</v>
      </c>
      <c r="I747" s="128">
        <f t="shared" si="19"/>
        <v>-2810</v>
      </c>
      <c r="J747" s="128">
        <f t="shared" si="20"/>
        <v>-2810</v>
      </c>
    </row>
    <row r="748" spans="1:10" ht="45">
      <c r="A748" s="23" t="s">
        <v>49</v>
      </c>
      <c r="B748" s="15" t="s">
        <v>50</v>
      </c>
      <c r="C748" s="15"/>
      <c r="D748" s="31"/>
      <c r="E748" s="31"/>
      <c r="F748" s="27">
        <f>F749+F750</f>
        <v>2810</v>
      </c>
      <c r="I748" s="128">
        <f t="shared" si="19"/>
        <v>-2810</v>
      </c>
      <c r="J748" s="128">
        <f t="shared" si="20"/>
        <v>-2810</v>
      </c>
    </row>
    <row r="749" spans="1:10" ht="60">
      <c r="A749" s="23" t="s">
        <v>51</v>
      </c>
      <c r="B749" s="15" t="s">
        <v>50</v>
      </c>
      <c r="C749" s="15">
        <v>100</v>
      </c>
      <c r="D749" s="31" t="s">
        <v>31</v>
      </c>
      <c r="E749" s="31" t="s">
        <v>44</v>
      </c>
      <c r="F749" s="27">
        <v>1657.6</v>
      </c>
      <c r="G749" s="117">
        <f>SUM(Ведомственная!G547)</f>
        <v>1657.6</v>
      </c>
      <c r="I749" s="128">
        <f t="shared" si="19"/>
        <v>0</v>
      </c>
      <c r="J749" s="128">
        <f t="shared" si="20"/>
        <v>-1657.6</v>
      </c>
    </row>
    <row r="750" spans="1:10" ht="29.25" customHeight="1">
      <c r="A750" s="23" t="s">
        <v>52</v>
      </c>
      <c r="B750" s="15" t="s">
        <v>50</v>
      </c>
      <c r="C750" s="15">
        <v>200</v>
      </c>
      <c r="D750" s="31" t="s">
        <v>31</v>
      </c>
      <c r="E750" s="31" t="s">
        <v>44</v>
      </c>
      <c r="F750" s="27">
        <v>1152.4</v>
      </c>
      <c r="G750" s="117">
        <f>SUM(Ведомственная!G548)</f>
        <v>1152.4</v>
      </c>
      <c r="I750" s="128">
        <f t="shared" si="19"/>
        <v>0</v>
      </c>
      <c r="J750" s="128">
        <f t="shared" si="20"/>
        <v>-1152.4</v>
      </c>
    </row>
    <row r="751" spans="1:10" ht="15" hidden="1">
      <c r="A751" s="23" t="s">
        <v>619</v>
      </c>
      <c r="B751" s="15" t="s">
        <v>620</v>
      </c>
      <c r="C751" s="15"/>
      <c r="D751" s="31"/>
      <c r="E751" s="31"/>
      <c r="F751" s="27">
        <f>SUM(F752)</f>
        <v>0</v>
      </c>
      <c r="I751" s="128">
        <f aca="true" t="shared" si="21" ref="I751:I823">G751-F751</f>
        <v>0</v>
      </c>
      <c r="J751" s="128"/>
    </row>
    <row r="752" spans="1:10" ht="30" hidden="1">
      <c r="A752" s="23" t="s">
        <v>49</v>
      </c>
      <c r="B752" s="15" t="s">
        <v>621</v>
      </c>
      <c r="C752" s="15"/>
      <c r="D752" s="31"/>
      <c r="E752" s="31"/>
      <c r="F752" s="27">
        <f>SUM(F753)</f>
        <v>0</v>
      </c>
      <c r="I752" s="128">
        <f t="shared" si="21"/>
        <v>0</v>
      </c>
      <c r="J752" s="128"/>
    </row>
    <row r="753" spans="1:10" ht="30" hidden="1">
      <c r="A753" s="23" t="s">
        <v>52</v>
      </c>
      <c r="B753" s="15" t="s">
        <v>621</v>
      </c>
      <c r="C753" s="15">
        <v>200</v>
      </c>
      <c r="D753" s="31" t="s">
        <v>31</v>
      </c>
      <c r="E753" s="31" t="s">
        <v>13</v>
      </c>
      <c r="F753" s="27"/>
      <c r="I753" s="128">
        <f t="shared" si="21"/>
        <v>0</v>
      </c>
      <c r="J753" s="128"/>
    </row>
    <row r="754" spans="1:10" ht="15">
      <c r="A754" s="23" t="s">
        <v>85</v>
      </c>
      <c r="B754" s="15" t="s">
        <v>65</v>
      </c>
      <c r="C754" s="15"/>
      <c r="D754" s="31"/>
      <c r="E754" s="31"/>
      <c r="F754" s="27">
        <f>F755</f>
        <v>250.5</v>
      </c>
      <c r="I754" s="128">
        <f t="shared" si="21"/>
        <v>-250.5</v>
      </c>
      <c r="J754" s="128">
        <f t="shared" si="20"/>
        <v>-250.5</v>
      </c>
    </row>
    <row r="755" spans="1:10" ht="15">
      <c r="A755" s="23" t="s">
        <v>35</v>
      </c>
      <c r="B755" s="15" t="s">
        <v>66</v>
      </c>
      <c r="C755" s="15"/>
      <c r="D755" s="31"/>
      <c r="E755" s="31"/>
      <c r="F755" s="27">
        <f>F756</f>
        <v>250.5</v>
      </c>
      <c r="I755" s="128">
        <f t="shared" si="21"/>
        <v>-250.5</v>
      </c>
      <c r="J755" s="128">
        <f t="shared" si="20"/>
        <v>-250.5</v>
      </c>
    </row>
    <row r="756" spans="1:10" ht="15">
      <c r="A756" s="23" t="s">
        <v>37</v>
      </c>
      <c r="B756" s="15" t="s">
        <v>67</v>
      </c>
      <c r="C756" s="15"/>
      <c r="D756" s="31"/>
      <c r="E756" s="31"/>
      <c r="F756" s="27">
        <f>F757+F758</f>
        <v>250.5</v>
      </c>
      <c r="I756" s="128">
        <f t="shared" si="21"/>
        <v>-250.5</v>
      </c>
      <c r="J756" s="128">
        <f t="shared" si="20"/>
        <v>-250.5</v>
      </c>
    </row>
    <row r="757" spans="1:10" ht="27.75" customHeight="1">
      <c r="A757" s="23" t="s">
        <v>52</v>
      </c>
      <c r="B757" s="15" t="s">
        <v>67</v>
      </c>
      <c r="C757" s="15">
        <v>200</v>
      </c>
      <c r="D757" s="31" t="s">
        <v>31</v>
      </c>
      <c r="E757" s="31" t="s">
        <v>54</v>
      </c>
      <c r="F757" s="27">
        <v>250.5</v>
      </c>
      <c r="G757" s="117">
        <f>SUM(Ведомственная!G627)</f>
        <v>250.5</v>
      </c>
      <c r="I757" s="128">
        <f t="shared" si="21"/>
        <v>0</v>
      </c>
      <c r="J757" s="128">
        <f t="shared" si="20"/>
        <v>-250.5</v>
      </c>
    </row>
    <row r="758" spans="1:10" ht="15" hidden="1">
      <c r="A758" s="23" t="s">
        <v>42</v>
      </c>
      <c r="B758" s="15" t="s">
        <v>67</v>
      </c>
      <c r="C758" s="15">
        <v>300</v>
      </c>
      <c r="D758" s="31" t="s">
        <v>31</v>
      </c>
      <c r="E758" s="31" t="s">
        <v>54</v>
      </c>
      <c r="F758" s="27"/>
      <c r="G758" s="117">
        <f>SUM(Ведомственная!G628)</f>
        <v>0</v>
      </c>
      <c r="I758" s="128">
        <f t="shared" si="21"/>
        <v>0</v>
      </c>
      <c r="J758" s="128">
        <f t="shared" si="20"/>
        <v>0</v>
      </c>
    </row>
    <row r="759" spans="1:10" ht="15">
      <c r="A759" s="23" t="s">
        <v>86</v>
      </c>
      <c r="B759" s="15" t="s">
        <v>68</v>
      </c>
      <c r="C759" s="15"/>
      <c r="D759" s="31"/>
      <c r="E759" s="31"/>
      <c r="F759" s="27">
        <f>F768+F760+F762+F766</f>
        <v>330</v>
      </c>
      <c r="I759" s="128">
        <f t="shared" si="21"/>
        <v>-330</v>
      </c>
      <c r="J759" s="128">
        <f t="shared" si="20"/>
        <v>-330</v>
      </c>
    </row>
    <row r="760" spans="1:10" ht="15" hidden="1">
      <c r="A760" s="23" t="s">
        <v>37</v>
      </c>
      <c r="B760" s="15" t="s">
        <v>565</v>
      </c>
      <c r="C760" s="15"/>
      <c r="D760" s="31"/>
      <c r="E760" s="31"/>
      <c r="F760" s="27">
        <f>SUM(F761)</f>
        <v>0</v>
      </c>
      <c r="I760" s="128">
        <f t="shared" si="21"/>
        <v>0</v>
      </c>
      <c r="J760" s="128"/>
    </row>
    <row r="761" spans="1:10" ht="30" hidden="1">
      <c r="A761" s="23" t="s">
        <v>52</v>
      </c>
      <c r="B761" s="15" t="s">
        <v>565</v>
      </c>
      <c r="C761" s="15">
        <v>200</v>
      </c>
      <c r="D761" s="31" t="s">
        <v>31</v>
      </c>
      <c r="E761" s="31" t="s">
        <v>78</v>
      </c>
      <c r="F761" s="27"/>
      <c r="G761" s="117">
        <f>SUM(Ведомственная!G445)</f>
        <v>30</v>
      </c>
      <c r="I761" s="128">
        <f t="shared" si="21"/>
        <v>30</v>
      </c>
      <c r="J761" s="128">
        <f t="shared" si="20"/>
        <v>0</v>
      </c>
    </row>
    <row r="762" spans="1:10" ht="15">
      <c r="A762" s="23" t="s">
        <v>35</v>
      </c>
      <c r="B762" s="15" t="s">
        <v>591</v>
      </c>
      <c r="C762" s="15"/>
      <c r="D762" s="153"/>
      <c r="E762" s="153"/>
      <c r="F762" s="27">
        <f>F763</f>
        <v>330</v>
      </c>
      <c r="I762" s="128">
        <f t="shared" si="21"/>
        <v>-330</v>
      </c>
      <c r="J762" s="128"/>
    </row>
    <row r="763" spans="1:10" ht="15">
      <c r="A763" s="23" t="s">
        <v>37</v>
      </c>
      <c r="B763" s="15" t="s">
        <v>592</v>
      </c>
      <c r="C763" s="15"/>
      <c r="D763" s="153"/>
      <c r="E763" s="153"/>
      <c r="F763" s="27">
        <f>SUM(F764:F765)</f>
        <v>330</v>
      </c>
      <c r="I763" s="128">
        <f t="shared" si="21"/>
        <v>-330</v>
      </c>
      <c r="J763" s="128"/>
    </row>
    <row r="764" spans="1:10" ht="29.25" customHeight="1">
      <c r="A764" s="23" t="s">
        <v>52</v>
      </c>
      <c r="B764" s="15" t="s">
        <v>592</v>
      </c>
      <c r="C764" s="15">
        <v>200</v>
      </c>
      <c r="D764" s="31" t="s">
        <v>31</v>
      </c>
      <c r="E764" s="31" t="s">
        <v>54</v>
      </c>
      <c r="F764" s="27">
        <v>330</v>
      </c>
      <c r="G764" s="117">
        <f>Ведомственная!G1152+Ведомственная!G446</f>
        <v>330</v>
      </c>
      <c r="I764" s="128">
        <f t="shared" si="21"/>
        <v>0</v>
      </c>
      <c r="J764" s="128"/>
    </row>
    <row r="765" spans="1:10" ht="30" hidden="1">
      <c r="A765" s="23" t="s">
        <v>72</v>
      </c>
      <c r="B765" s="15" t="s">
        <v>592</v>
      </c>
      <c r="C765" s="15">
        <v>600</v>
      </c>
      <c r="D765" s="31" t="s">
        <v>31</v>
      </c>
      <c r="E765" s="31" t="s">
        <v>78</v>
      </c>
      <c r="F765" s="27"/>
      <c r="I765" s="128">
        <f t="shared" si="21"/>
        <v>0</v>
      </c>
      <c r="J765" s="128"/>
    </row>
    <row r="766" spans="1:10" ht="45" hidden="1">
      <c r="A766" s="23" t="s">
        <v>805</v>
      </c>
      <c r="B766" s="55" t="s">
        <v>806</v>
      </c>
      <c r="C766" s="17"/>
      <c r="D766" s="31"/>
      <c r="E766" s="31"/>
      <c r="F766" s="27">
        <f>SUM(F767)</f>
        <v>0</v>
      </c>
      <c r="I766" s="128"/>
      <c r="J766" s="128"/>
    </row>
    <row r="767" spans="1:10" ht="30" hidden="1">
      <c r="A767" s="23" t="s">
        <v>124</v>
      </c>
      <c r="B767" s="55" t="s">
        <v>806</v>
      </c>
      <c r="C767" s="17">
        <v>600</v>
      </c>
      <c r="D767" s="31" t="s">
        <v>116</v>
      </c>
      <c r="E767" s="31" t="s">
        <v>34</v>
      </c>
      <c r="F767" s="27"/>
      <c r="G767" s="117">
        <f>SUM(Ведомственная!G872)</f>
        <v>0</v>
      </c>
      <c r="I767" s="128"/>
      <c r="J767" s="128"/>
    </row>
    <row r="768" spans="1:10" ht="30" hidden="1">
      <c r="A768" s="23" t="s">
        <v>69</v>
      </c>
      <c r="B768" s="15" t="s">
        <v>70</v>
      </c>
      <c r="C768" s="15"/>
      <c r="D768" s="31"/>
      <c r="E768" s="31"/>
      <c r="F768" s="27">
        <f>F769</f>
        <v>0</v>
      </c>
      <c r="I768" s="128">
        <f t="shared" si="21"/>
        <v>0</v>
      </c>
      <c r="J768" s="128">
        <f t="shared" si="20"/>
        <v>0</v>
      </c>
    </row>
    <row r="769" spans="1:10" ht="18" customHeight="1" hidden="1">
      <c r="A769" s="23" t="s">
        <v>37</v>
      </c>
      <c r="B769" s="15" t="s">
        <v>71</v>
      </c>
      <c r="C769" s="15"/>
      <c r="D769" s="31"/>
      <c r="E769" s="31"/>
      <c r="F769" s="27">
        <f>SUM(F770:F771)</f>
        <v>0</v>
      </c>
      <c r="I769" s="128">
        <f t="shared" si="21"/>
        <v>0</v>
      </c>
      <c r="J769" s="128">
        <f t="shared" si="20"/>
        <v>0</v>
      </c>
    </row>
    <row r="770" spans="1:10" ht="0.75" customHeight="1" hidden="1">
      <c r="A770" s="23" t="s">
        <v>52</v>
      </c>
      <c r="B770" s="15" t="s">
        <v>71</v>
      </c>
      <c r="C770" s="15">
        <v>200</v>
      </c>
      <c r="D770" s="31" t="s">
        <v>31</v>
      </c>
      <c r="E770" s="31" t="s">
        <v>54</v>
      </c>
      <c r="F770" s="27"/>
      <c r="G770" s="117">
        <f>SUM(Ведомственная!G635)</f>
        <v>0</v>
      </c>
      <c r="I770" s="128">
        <f t="shared" si="21"/>
        <v>0</v>
      </c>
      <c r="J770" s="128">
        <f t="shared" si="20"/>
        <v>0</v>
      </c>
    </row>
    <row r="771" spans="1:10" ht="30" hidden="1">
      <c r="A771" s="23" t="s">
        <v>72</v>
      </c>
      <c r="B771" s="15" t="s">
        <v>71</v>
      </c>
      <c r="C771" s="15">
        <v>600</v>
      </c>
      <c r="D771" s="31" t="s">
        <v>31</v>
      </c>
      <c r="E771" s="31" t="s">
        <v>54</v>
      </c>
      <c r="F771" s="27"/>
      <c r="G771" s="117">
        <f>SUM(Ведомственная!G636)</f>
        <v>0</v>
      </c>
      <c r="I771" s="128">
        <f t="shared" si="21"/>
        <v>0</v>
      </c>
      <c r="J771" s="128">
        <f t="shared" si="20"/>
        <v>0</v>
      </c>
    </row>
    <row r="772" spans="1:10" ht="45">
      <c r="A772" s="23" t="s">
        <v>989</v>
      </c>
      <c r="B772" s="15" t="s">
        <v>79</v>
      </c>
      <c r="C772" s="15"/>
      <c r="D772" s="31"/>
      <c r="E772" s="31"/>
      <c r="F772" s="27">
        <f>F773</f>
        <v>6989.5</v>
      </c>
      <c r="I772" s="128">
        <f t="shared" si="21"/>
        <v>-6989.5</v>
      </c>
      <c r="J772" s="128">
        <f t="shared" si="20"/>
        <v>-6989.5</v>
      </c>
    </row>
    <row r="773" spans="1:10" ht="45">
      <c r="A773" s="23" t="s">
        <v>80</v>
      </c>
      <c r="B773" s="15" t="s">
        <v>81</v>
      </c>
      <c r="C773" s="15"/>
      <c r="D773" s="31"/>
      <c r="E773" s="31"/>
      <c r="F773" s="27">
        <f>F774+F777+F779+F781</f>
        <v>6989.5</v>
      </c>
      <c r="I773" s="128">
        <f t="shared" si="21"/>
        <v>-6989.5</v>
      </c>
      <c r="J773" s="128">
        <f t="shared" si="20"/>
        <v>-6989.5</v>
      </c>
    </row>
    <row r="774" spans="1:10" ht="15">
      <c r="A774" s="23" t="s">
        <v>82</v>
      </c>
      <c r="B774" s="15" t="s">
        <v>83</v>
      </c>
      <c r="C774" s="15"/>
      <c r="D774" s="31"/>
      <c r="E774" s="31"/>
      <c r="F774" s="27">
        <f>F775+F776</f>
        <v>4253.5</v>
      </c>
      <c r="I774" s="128">
        <f t="shared" si="21"/>
        <v>-4253.5</v>
      </c>
      <c r="J774" s="128">
        <f t="shared" si="20"/>
        <v>-4253.5</v>
      </c>
    </row>
    <row r="775" spans="1:10" ht="60">
      <c r="A775" s="23" t="s">
        <v>51</v>
      </c>
      <c r="B775" s="15" t="s">
        <v>83</v>
      </c>
      <c r="C775" s="15">
        <v>100</v>
      </c>
      <c r="D775" s="31" t="s">
        <v>31</v>
      </c>
      <c r="E775" s="31" t="s">
        <v>78</v>
      </c>
      <c r="F775" s="27">
        <v>4246.5</v>
      </c>
      <c r="G775" s="117">
        <f>SUM(Ведомственная!G703)</f>
        <v>4246.5</v>
      </c>
      <c r="I775" s="128">
        <f t="shared" si="21"/>
        <v>0</v>
      </c>
      <c r="J775" s="128">
        <f t="shared" si="20"/>
        <v>-4246.5</v>
      </c>
    </row>
    <row r="776" spans="1:10" ht="30">
      <c r="A776" s="23" t="s">
        <v>52</v>
      </c>
      <c r="B776" s="15" t="s">
        <v>83</v>
      </c>
      <c r="C776" s="15">
        <v>200</v>
      </c>
      <c r="D776" s="31" t="s">
        <v>31</v>
      </c>
      <c r="E776" s="31" t="s">
        <v>78</v>
      </c>
      <c r="F776" s="27">
        <v>7</v>
      </c>
      <c r="G776" s="117">
        <f>SUM(Ведомственная!G704)</f>
        <v>7</v>
      </c>
      <c r="I776" s="128">
        <f t="shared" si="21"/>
        <v>0</v>
      </c>
      <c r="J776" s="128">
        <f t="shared" si="20"/>
        <v>-7</v>
      </c>
    </row>
    <row r="777" spans="1:10" ht="20.25" customHeight="1">
      <c r="A777" s="23" t="s">
        <v>97</v>
      </c>
      <c r="B777" s="68" t="s">
        <v>902</v>
      </c>
      <c r="C777" s="68"/>
      <c r="D777" s="31"/>
      <c r="E777" s="31"/>
      <c r="F777" s="27">
        <f>F778</f>
        <v>452.5</v>
      </c>
      <c r="I777" s="128"/>
      <c r="J777" s="128"/>
    </row>
    <row r="778" spans="1:10" ht="30">
      <c r="A778" s="23" t="s">
        <v>52</v>
      </c>
      <c r="B778" s="68" t="s">
        <v>902</v>
      </c>
      <c r="C778" s="15">
        <v>200</v>
      </c>
      <c r="D778" s="31" t="s">
        <v>31</v>
      </c>
      <c r="E778" s="31" t="s">
        <v>78</v>
      </c>
      <c r="F778" s="27">
        <v>452.5</v>
      </c>
      <c r="G778" s="117">
        <f>SUM(Ведомственная!G706)</f>
        <v>452.5</v>
      </c>
      <c r="I778" s="128"/>
      <c r="J778" s="128"/>
    </row>
    <row r="779" spans="1:10" ht="30">
      <c r="A779" s="23" t="s">
        <v>99</v>
      </c>
      <c r="B779" s="68" t="s">
        <v>903</v>
      </c>
      <c r="C779" s="15"/>
      <c r="D779" s="31"/>
      <c r="E779" s="31"/>
      <c r="F779" s="27">
        <f>F780</f>
        <v>1389.7</v>
      </c>
      <c r="I779" s="128"/>
      <c r="J779" s="128"/>
    </row>
    <row r="780" spans="1:10" ht="30">
      <c r="A780" s="23" t="s">
        <v>52</v>
      </c>
      <c r="B780" s="68" t="s">
        <v>903</v>
      </c>
      <c r="C780" s="15">
        <v>200</v>
      </c>
      <c r="D780" s="31" t="s">
        <v>31</v>
      </c>
      <c r="E780" s="31" t="s">
        <v>78</v>
      </c>
      <c r="F780" s="27">
        <v>1389.7</v>
      </c>
      <c r="G780" s="117">
        <f>SUM(Ведомственная!G708)</f>
        <v>1389.7</v>
      </c>
      <c r="I780" s="128"/>
      <c r="J780" s="128"/>
    </row>
    <row r="781" spans="1:10" ht="30">
      <c r="A781" s="23" t="s">
        <v>100</v>
      </c>
      <c r="B781" s="68" t="s">
        <v>904</v>
      </c>
      <c r="C781" s="15"/>
      <c r="D781" s="31"/>
      <c r="E781" s="31"/>
      <c r="F781" s="27">
        <f>F782+F783</f>
        <v>893.8</v>
      </c>
      <c r="I781" s="128"/>
      <c r="J781" s="128"/>
    </row>
    <row r="782" spans="1:10" ht="30">
      <c r="A782" s="23" t="s">
        <v>52</v>
      </c>
      <c r="B782" s="68" t="s">
        <v>904</v>
      </c>
      <c r="C782" s="15">
        <v>200</v>
      </c>
      <c r="D782" s="31" t="s">
        <v>31</v>
      </c>
      <c r="E782" s="31" t="s">
        <v>78</v>
      </c>
      <c r="F782" s="27">
        <v>838.3</v>
      </c>
      <c r="G782" s="117">
        <f>SUM(Ведомственная!G710)</f>
        <v>838.3</v>
      </c>
      <c r="I782" s="128"/>
      <c r="J782" s="128"/>
    </row>
    <row r="783" spans="1:10" ht="15">
      <c r="A783" s="23" t="s">
        <v>22</v>
      </c>
      <c r="B783" s="68" t="s">
        <v>904</v>
      </c>
      <c r="C783" s="15">
        <v>800</v>
      </c>
      <c r="D783" s="31" t="s">
        <v>31</v>
      </c>
      <c r="E783" s="31" t="s">
        <v>78</v>
      </c>
      <c r="F783" s="27">
        <v>55.5</v>
      </c>
      <c r="G783" s="117">
        <f>SUM(Ведомственная!G711)</f>
        <v>55.5</v>
      </c>
      <c r="I783" s="128"/>
      <c r="J783" s="128"/>
    </row>
    <row r="784" spans="1:10" s="126" customFormat="1" ht="85.5">
      <c r="A784" s="18" t="s">
        <v>879</v>
      </c>
      <c r="B784" s="28" t="s">
        <v>25</v>
      </c>
      <c r="C784" s="28"/>
      <c r="D784" s="62"/>
      <c r="E784" s="62"/>
      <c r="F784" s="63">
        <f>F785+F788</f>
        <v>28615</v>
      </c>
      <c r="G784" s="124"/>
      <c r="H784" s="135">
        <f>SUM(G787:G794)</f>
        <v>28615</v>
      </c>
      <c r="I784" s="125">
        <f t="shared" si="21"/>
        <v>-28615</v>
      </c>
      <c r="J784" s="125">
        <f t="shared" si="20"/>
        <v>0</v>
      </c>
    </row>
    <row r="785" spans="1:10" ht="45">
      <c r="A785" s="23" t="s">
        <v>26</v>
      </c>
      <c r="B785" s="15" t="s">
        <v>27</v>
      </c>
      <c r="C785" s="15"/>
      <c r="D785" s="31"/>
      <c r="E785" s="31"/>
      <c r="F785" s="27">
        <f>SUM(F786)</f>
        <v>28615</v>
      </c>
      <c r="H785" s="117">
        <f>SUM(Ведомственная!G447)</f>
        <v>28615</v>
      </c>
      <c r="I785" s="128">
        <f t="shared" si="21"/>
        <v>-28615</v>
      </c>
      <c r="J785" s="128">
        <f t="shared" si="20"/>
        <v>0</v>
      </c>
    </row>
    <row r="786" spans="1:10" ht="45">
      <c r="A786" s="23" t="s">
        <v>28</v>
      </c>
      <c r="B786" s="15" t="s">
        <v>29</v>
      </c>
      <c r="C786" s="15"/>
      <c r="D786" s="31"/>
      <c r="E786" s="31"/>
      <c r="F786" s="27">
        <f>F787</f>
        <v>28615</v>
      </c>
      <c r="I786" s="128">
        <f t="shared" si="21"/>
        <v>-28615</v>
      </c>
      <c r="J786" s="128">
        <f t="shared" si="20"/>
        <v>-28615</v>
      </c>
    </row>
    <row r="787" spans="1:10" ht="30">
      <c r="A787" s="23" t="s">
        <v>72</v>
      </c>
      <c r="B787" s="15" t="s">
        <v>29</v>
      </c>
      <c r="C787" s="15">
        <v>600</v>
      </c>
      <c r="D787" s="31" t="s">
        <v>31</v>
      </c>
      <c r="E787" s="31" t="s">
        <v>78</v>
      </c>
      <c r="F787" s="27">
        <v>28615</v>
      </c>
      <c r="G787" s="117">
        <f>SUM(Ведомственная!G450)</f>
        <v>28615</v>
      </c>
      <c r="I787" s="128">
        <f t="shared" si="21"/>
        <v>0</v>
      </c>
      <c r="J787" s="128">
        <f t="shared" si="20"/>
        <v>-28615</v>
      </c>
    </row>
    <row r="788" spans="1:10" ht="15" hidden="1">
      <c r="A788" s="23" t="s">
        <v>154</v>
      </c>
      <c r="B788" s="15" t="s">
        <v>593</v>
      </c>
      <c r="C788" s="15"/>
      <c r="D788" s="153"/>
      <c r="E788" s="31"/>
      <c r="F788" s="27">
        <f>SUM(F789)+F792</f>
        <v>0</v>
      </c>
      <c r="I788" s="128">
        <f t="shared" si="21"/>
        <v>0</v>
      </c>
      <c r="J788" s="128"/>
    </row>
    <row r="789" spans="1:10" ht="30" hidden="1">
      <c r="A789" s="23" t="s">
        <v>300</v>
      </c>
      <c r="B789" s="15" t="s">
        <v>594</v>
      </c>
      <c r="C789" s="15"/>
      <c r="D789" s="153"/>
      <c r="E789" s="31"/>
      <c r="F789" s="27">
        <f>SUM(F790)</f>
        <v>0</v>
      </c>
      <c r="I789" s="128">
        <f t="shared" si="21"/>
        <v>0</v>
      </c>
      <c r="J789" s="128"/>
    </row>
    <row r="790" spans="1:10" ht="45" hidden="1">
      <c r="A790" s="23" t="s">
        <v>28</v>
      </c>
      <c r="B790" s="15" t="s">
        <v>594</v>
      </c>
      <c r="C790" s="15"/>
      <c r="D790" s="153"/>
      <c r="E790" s="31"/>
      <c r="F790" s="27">
        <f>SUM(F791)</f>
        <v>0</v>
      </c>
      <c r="I790" s="128">
        <f t="shared" si="21"/>
        <v>0</v>
      </c>
      <c r="J790" s="128"/>
    </row>
    <row r="791" spans="1:10" ht="30" hidden="1">
      <c r="A791" s="23" t="s">
        <v>72</v>
      </c>
      <c r="B791" s="15" t="s">
        <v>594</v>
      </c>
      <c r="C791" s="15">
        <v>600</v>
      </c>
      <c r="D791" s="31" t="s">
        <v>31</v>
      </c>
      <c r="E791" s="31" t="s">
        <v>78</v>
      </c>
      <c r="F791" s="27"/>
      <c r="G791" s="117">
        <f>SUM(Ведомственная!G454)</f>
        <v>0</v>
      </c>
      <c r="I791" s="128">
        <f t="shared" si="21"/>
        <v>0</v>
      </c>
      <c r="J791" s="128"/>
    </row>
    <row r="792" spans="1:10" ht="15" hidden="1">
      <c r="A792" s="23" t="s">
        <v>301</v>
      </c>
      <c r="B792" s="15" t="s">
        <v>595</v>
      </c>
      <c r="C792" s="15"/>
      <c r="D792" s="153"/>
      <c r="E792" s="31"/>
      <c r="F792" s="27">
        <f>SUM(F793)</f>
        <v>0</v>
      </c>
      <c r="I792" s="128">
        <f t="shared" si="21"/>
        <v>0</v>
      </c>
      <c r="J792" s="128"/>
    </row>
    <row r="793" spans="1:10" ht="45" hidden="1">
      <c r="A793" s="23" t="s">
        <v>28</v>
      </c>
      <c r="B793" s="15" t="s">
        <v>595</v>
      </c>
      <c r="C793" s="15"/>
      <c r="D793" s="153"/>
      <c r="E793" s="31"/>
      <c r="F793" s="27">
        <f>SUM(F794)</f>
        <v>0</v>
      </c>
      <c r="I793" s="128">
        <f t="shared" si="21"/>
        <v>0</v>
      </c>
      <c r="J793" s="128"/>
    </row>
    <row r="794" spans="1:10" ht="30" hidden="1">
      <c r="A794" s="23" t="s">
        <v>72</v>
      </c>
      <c r="B794" s="15" t="s">
        <v>595</v>
      </c>
      <c r="C794" s="15">
        <v>600</v>
      </c>
      <c r="D794" s="31" t="s">
        <v>31</v>
      </c>
      <c r="E794" s="31" t="s">
        <v>78</v>
      </c>
      <c r="F794" s="27"/>
      <c r="G794" s="117">
        <f>SUM(Ведомственная!G457)</f>
        <v>0</v>
      </c>
      <c r="I794" s="128">
        <f t="shared" si="21"/>
        <v>0</v>
      </c>
      <c r="J794" s="128"/>
    </row>
    <row r="795" spans="1:10" s="126" customFormat="1" ht="57">
      <c r="A795" s="18" t="s">
        <v>959</v>
      </c>
      <c r="B795" s="28" t="s">
        <v>73</v>
      </c>
      <c r="C795" s="28"/>
      <c r="D795" s="62"/>
      <c r="E795" s="62"/>
      <c r="F795" s="63">
        <f>F796</f>
        <v>3490.1</v>
      </c>
      <c r="G795" s="124"/>
      <c r="H795" s="135">
        <f>SUM(G796:G798)</f>
        <v>3490.1</v>
      </c>
      <c r="I795" s="125">
        <f t="shared" si="21"/>
        <v>-3490.1</v>
      </c>
      <c r="J795" s="125">
        <f t="shared" si="20"/>
        <v>0</v>
      </c>
    </row>
    <row r="796" spans="1:10" ht="15">
      <c r="A796" s="23" t="s">
        <v>35</v>
      </c>
      <c r="B796" s="15" t="s">
        <v>74</v>
      </c>
      <c r="C796" s="15"/>
      <c r="D796" s="31"/>
      <c r="E796" s="31"/>
      <c r="F796" s="27">
        <f>SUM(F797)</f>
        <v>3490.1</v>
      </c>
      <c r="H796" s="117">
        <f>SUM(Ведомственная!G637)</f>
        <v>3490.1</v>
      </c>
      <c r="I796" s="128">
        <f t="shared" si="21"/>
        <v>-3490.1</v>
      </c>
      <c r="J796" s="128">
        <f t="shared" si="20"/>
        <v>0</v>
      </c>
    </row>
    <row r="797" spans="1:10" ht="30">
      <c r="A797" s="23" t="s">
        <v>75</v>
      </c>
      <c r="B797" s="15" t="s">
        <v>76</v>
      </c>
      <c r="C797" s="15"/>
      <c r="D797" s="31"/>
      <c r="E797" s="31"/>
      <c r="F797" s="27">
        <f>F798</f>
        <v>3490.1</v>
      </c>
      <c r="I797" s="128">
        <f t="shared" si="21"/>
        <v>-3490.1</v>
      </c>
      <c r="J797" s="128">
        <f aca="true" t="shared" si="22" ref="J797:J885">SUM(H797-F797)</f>
        <v>-3490.1</v>
      </c>
    </row>
    <row r="798" spans="1:10" ht="30">
      <c r="A798" s="23" t="s">
        <v>52</v>
      </c>
      <c r="B798" s="15" t="s">
        <v>76</v>
      </c>
      <c r="C798" s="15">
        <v>200</v>
      </c>
      <c r="D798" s="31" t="s">
        <v>31</v>
      </c>
      <c r="E798" s="31" t="s">
        <v>54</v>
      </c>
      <c r="F798" s="27">
        <v>3490.1</v>
      </c>
      <c r="G798" s="117">
        <f>SUM(Ведомственная!G640)</f>
        <v>3490.1</v>
      </c>
      <c r="I798" s="128">
        <f t="shared" si="21"/>
        <v>0</v>
      </c>
      <c r="J798" s="128">
        <f t="shared" si="22"/>
        <v>-3490.1</v>
      </c>
    </row>
    <row r="799" spans="1:10" s="126" customFormat="1" ht="28.5">
      <c r="A799" s="18" t="s">
        <v>844</v>
      </c>
      <c r="B799" s="28" t="s">
        <v>253</v>
      </c>
      <c r="C799" s="28"/>
      <c r="D799" s="62"/>
      <c r="E799" s="62"/>
      <c r="F799" s="63">
        <f>SUM(F800:F802)</f>
        <v>414.4</v>
      </c>
      <c r="G799" s="124"/>
      <c r="H799" s="135">
        <f>SUM(G800:G802)</f>
        <v>414.4</v>
      </c>
      <c r="I799" s="125">
        <f t="shared" si="21"/>
        <v>-414.4</v>
      </c>
      <c r="J799" s="125">
        <f t="shared" si="22"/>
        <v>0</v>
      </c>
    </row>
    <row r="800" spans="1:10" ht="45" hidden="1">
      <c r="A800" s="23" t="s">
        <v>51</v>
      </c>
      <c r="B800" s="15" t="s">
        <v>253</v>
      </c>
      <c r="C800" s="15">
        <v>100</v>
      </c>
      <c r="D800" s="31" t="s">
        <v>34</v>
      </c>
      <c r="E800" s="31">
        <v>13</v>
      </c>
      <c r="F800" s="27"/>
      <c r="G800" s="117">
        <f>SUM(Ведомственная!G122)</f>
        <v>0</v>
      </c>
      <c r="H800" s="117">
        <f>SUM(Ведомственная!G121)</f>
        <v>414.4</v>
      </c>
      <c r="I800" s="128">
        <f t="shared" si="21"/>
        <v>0</v>
      </c>
      <c r="J800" s="128"/>
    </row>
    <row r="801" spans="1:10" ht="30">
      <c r="A801" s="23" t="s">
        <v>52</v>
      </c>
      <c r="B801" s="15" t="s">
        <v>253</v>
      </c>
      <c r="C801" s="15">
        <v>200</v>
      </c>
      <c r="D801" s="31" t="s">
        <v>34</v>
      </c>
      <c r="E801" s="31">
        <v>13</v>
      </c>
      <c r="F801" s="27">
        <v>264.4</v>
      </c>
      <c r="G801" s="117">
        <f>SUM(Ведомственная!G123)</f>
        <v>264.4</v>
      </c>
      <c r="I801" s="128">
        <f t="shared" si="21"/>
        <v>0</v>
      </c>
      <c r="J801" s="128">
        <f t="shared" si="22"/>
        <v>-264.4</v>
      </c>
    </row>
    <row r="802" spans="1:10" ht="15">
      <c r="A802" s="23" t="s">
        <v>42</v>
      </c>
      <c r="B802" s="15" t="s">
        <v>253</v>
      </c>
      <c r="C802" s="15">
        <v>300</v>
      </c>
      <c r="D802" s="31" t="s">
        <v>34</v>
      </c>
      <c r="E802" s="31">
        <v>13</v>
      </c>
      <c r="F802" s="27">
        <v>150</v>
      </c>
      <c r="G802" s="117">
        <f>SUM(Ведомственная!G124)</f>
        <v>150</v>
      </c>
      <c r="I802" s="128">
        <f t="shared" si="21"/>
        <v>0</v>
      </c>
      <c r="J802" s="128">
        <f t="shared" si="22"/>
        <v>-150</v>
      </c>
    </row>
    <row r="803" spans="1:10" s="126" customFormat="1" ht="28.5">
      <c r="A803" s="177" t="s">
        <v>893</v>
      </c>
      <c r="B803" s="151" t="s">
        <v>201</v>
      </c>
      <c r="C803" s="28"/>
      <c r="D803" s="62"/>
      <c r="E803" s="62"/>
      <c r="F803" s="178">
        <f>SUM(F804+F806)</f>
        <v>32450.2</v>
      </c>
      <c r="G803" s="124"/>
      <c r="H803" s="135">
        <f>SUM(G805:G817)</f>
        <v>32450.2</v>
      </c>
      <c r="I803" s="125">
        <f t="shared" si="21"/>
        <v>-32450.2</v>
      </c>
      <c r="J803" s="125">
        <f t="shared" si="22"/>
        <v>0</v>
      </c>
    </row>
    <row r="804" spans="1:10" ht="15">
      <c r="A804" s="37" t="s">
        <v>213</v>
      </c>
      <c r="B804" s="48" t="s">
        <v>214</v>
      </c>
      <c r="C804" s="15"/>
      <c r="D804" s="31"/>
      <c r="E804" s="31"/>
      <c r="F804" s="15">
        <f>SUM(F805)</f>
        <v>31.3</v>
      </c>
      <c r="H804" s="117">
        <f>SUM(Ведомственная!G491+Ведомственная!G521+Ведомственная!G501)</f>
        <v>32450.199999999997</v>
      </c>
      <c r="I804" s="128">
        <f t="shared" si="21"/>
        <v>-31.3</v>
      </c>
      <c r="J804" s="128">
        <f t="shared" si="22"/>
        <v>32418.899999999998</v>
      </c>
    </row>
    <row r="805" spans="1:10" ht="15">
      <c r="A805" s="179" t="s">
        <v>215</v>
      </c>
      <c r="B805" s="48" t="s">
        <v>214</v>
      </c>
      <c r="C805" s="15">
        <v>700</v>
      </c>
      <c r="D805" s="31" t="s">
        <v>96</v>
      </c>
      <c r="E805" s="31" t="s">
        <v>34</v>
      </c>
      <c r="F805" s="15">
        <v>31.3</v>
      </c>
      <c r="G805" s="117">
        <f>SUM(Ведомственная!G523)</f>
        <v>31.3</v>
      </c>
      <c r="I805" s="128">
        <f t="shared" si="21"/>
        <v>0</v>
      </c>
      <c r="J805" s="128">
        <f t="shared" si="22"/>
        <v>-31.3</v>
      </c>
    </row>
    <row r="806" spans="1:10" ht="30">
      <c r="A806" s="37" t="s">
        <v>80</v>
      </c>
      <c r="B806" s="31" t="s">
        <v>202</v>
      </c>
      <c r="C806" s="47"/>
      <c r="D806" s="47"/>
      <c r="E806" s="47"/>
      <c r="F806" s="180">
        <f>SUM(F807+F810+F813+F815)</f>
        <v>32418.9</v>
      </c>
      <c r="I806" s="128">
        <f t="shared" si="21"/>
        <v>-32418.9</v>
      </c>
      <c r="J806" s="128">
        <f t="shared" si="22"/>
        <v>-32418.9</v>
      </c>
    </row>
    <row r="807" spans="1:10" ht="15">
      <c r="A807" s="37" t="s">
        <v>82</v>
      </c>
      <c r="B807" s="31" t="s">
        <v>203</v>
      </c>
      <c r="C807" s="47"/>
      <c r="D807" s="47"/>
      <c r="E807" s="47"/>
      <c r="F807" s="180">
        <f>SUM(F808:F809)</f>
        <v>25489</v>
      </c>
      <c r="I807" s="128">
        <f t="shared" si="21"/>
        <v>-25489</v>
      </c>
      <c r="J807" s="128">
        <f t="shared" si="22"/>
        <v>-25489</v>
      </c>
    </row>
    <row r="808" spans="1:10" ht="45">
      <c r="A808" s="23" t="s">
        <v>51</v>
      </c>
      <c r="B808" s="31" t="s">
        <v>203</v>
      </c>
      <c r="C808" s="47" t="s">
        <v>91</v>
      </c>
      <c r="D808" s="47" t="s">
        <v>34</v>
      </c>
      <c r="E808" s="47" t="s">
        <v>78</v>
      </c>
      <c r="F808" s="180">
        <v>25482.1</v>
      </c>
      <c r="G808" s="117">
        <f>SUM(Ведомственная!G494)</f>
        <v>25482.1</v>
      </c>
      <c r="I808" s="128">
        <f t="shared" si="21"/>
        <v>0</v>
      </c>
      <c r="J808" s="128">
        <f t="shared" si="22"/>
        <v>-25482.1</v>
      </c>
    </row>
    <row r="809" spans="1:10" ht="30">
      <c r="A809" s="23" t="s">
        <v>52</v>
      </c>
      <c r="B809" s="31" t="s">
        <v>203</v>
      </c>
      <c r="C809" s="47" t="s">
        <v>93</v>
      </c>
      <c r="D809" s="47" t="s">
        <v>34</v>
      </c>
      <c r="E809" s="47" t="s">
        <v>78</v>
      </c>
      <c r="F809" s="180">
        <v>6.9</v>
      </c>
      <c r="G809" s="117">
        <f>SUM(Ведомственная!G495)</f>
        <v>6.9</v>
      </c>
      <c r="I809" s="128">
        <f t="shared" si="21"/>
        <v>0</v>
      </c>
      <c r="J809" s="128">
        <f t="shared" si="22"/>
        <v>-6.9</v>
      </c>
    </row>
    <row r="810" spans="1:10" ht="15">
      <c r="A810" s="37" t="s">
        <v>97</v>
      </c>
      <c r="B810" s="48" t="s">
        <v>205</v>
      </c>
      <c r="C810" s="15"/>
      <c r="D810" s="31"/>
      <c r="E810" s="31"/>
      <c r="F810" s="180">
        <f>SUM(F811:F812)</f>
        <v>261.5</v>
      </c>
      <c r="I810" s="128">
        <f t="shared" si="21"/>
        <v>-261.5</v>
      </c>
      <c r="J810" s="128">
        <f t="shared" si="22"/>
        <v>-261.5</v>
      </c>
    </row>
    <row r="811" spans="1:10" ht="30">
      <c r="A811" s="23" t="s">
        <v>52</v>
      </c>
      <c r="B811" s="48" t="s">
        <v>205</v>
      </c>
      <c r="C811" s="15">
        <v>200</v>
      </c>
      <c r="D811" s="31" t="s">
        <v>34</v>
      </c>
      <c r="E811" s="31" t="s">
        <v>96</v>
      </c>
      <c r="F811" s="180">
        <v>259.5</v>
      </c>
      <c r="G811" s="117">
        <f>SUM(Ведомственная!G504)</f>
        <v>259.5</v>
      </c>
      <c r="I811" s="128">
        <f t="shared" si="21"/>
        <v>0</v>
      </c>
      <c r="J811" s="128">
        <f t="shared" si="22"/>
        <v>-259.5</v>
      </c>
    </row>
    <row r="812" spans="1:10" ht="15">
      <c r="A812" s="37" t="s">
        <v>22</v>
      </c>
      <c r="B812" s="48" t="s">
        <v>205</v>
      </c>
      <c r="C812" s="15">
        <v>800</v>
      </c>
      <c r="D812" s="31" t="s">
        <v>34</v>
      </c>
      <c r="E812" s="31" t="s">
        <v>96</v>
      </c>
      <c r="F812" s="180">
        <v>2</v>
      </c>
      <c r="G812" s="117">
        <f>SUM(Ведомственная!G505)</f>
        <v>2</v>
      </c>
      <c r="I812" s="128">
        <f t="shared" si="21"/>
        <v>0</v>
      </c>
      <c r="J812" s="128">
        <f t="shared" si="22"/>
        <v>-2</v>
      </c>
    </row>
    <row r="813" spans="1:10" ht="30">
      <c r="A813" s="37" t="s">
        <v>99</v>
      </c>
      <c r="B813" s="48" t="s">
        <v>206</v>
      </c>
      <c r="C813" s="15"/>
      <c r="D813" s="31"/>
      <c r="E813" s="31"/>
      <c r="F813" s="180">
        <f>SUM(F814)</f>
        <v>244.9</v>
      </c>
      <c r="I813" s="128">
        <f t="shared" si="21"/>
        <v>-244.9</v>
      </c>
      <c r="J813" s="128">
        <f t="shared" si="22"/>
        <v>-244.9</v>
      </c>
    </row>
    <row r="814" spans="1:10" ht="30">
      <c r="A814" s="23" t="s">
        <v>52</v>
      </c>
      <c r="B814" s="48" t="s">
        <v>206</v>
      </c>
      <c r="C814" s="15">
        <v>200</v>
      </c>
      <c r="D814" s="31" t="s">
        <v>34</v>
      </c>
      <c r="E814" s="31" t="s">
        <v>96</v>
      </c>
      <c r="F814" s="180">
        <v>244.9</v>
      </c>
      <c r="G814" s="117">
        <f>SUM(Ведомственная!G507)</f>
        <v>244.9</v>
      </c>
      <c r="I814" s="128">
        <f t="shared" si="21"/>
        <v>0</v>
      </c>
      <c r="J814" s="128">
        <f t="shared" si="22"/>
        <v>-244.9</v>
      </c>
    </row>
    <row r="815" spans="1:10" ht="30">
      <c r="A815" s="37" t="s">
        <v>100</v>
      </c>
      <c r="B815" s="48" t="s">
        <v>207</v>
      </c>
      <c r="C815" s="15"/>
      <c r="D815" s="31"/>
      <c r="E815" s="31"/>
      <c r="F815" s="180">
        <f>SUM(F816:F817)</f>
        <v>6423.5</v>
      </c>
      <c r="I815" s="128">
        <f t="shared" si="21"/>
        <v>-6423.5</v>
      </c>
      <c r="J815" s="128">
        <f t="shared" si="22"/>
        <v>-6423.5</v>
      </c>
    </row>
    <row r="816" spans="1:10" ht="30">
      <c r="A816" s="23" t="s">
        <v>52</v>
      </c>
      <c r="B816" s="48" t="s">
        <v>207</v>
      </c>
      <c r="C816" s="15">
        <v>200</v>
      </c>
      <c r="D816" s="31" t="s">
        <v>34</v>
      </c>
      <c r="E816" s="31" t="s">
        <v>96</v>
      </c>
      <c r="F816" s="180">
        <v>6423.5</v>
      </c>
      <c r="G816" s="117">
        <f>SUM(Ведомственная!G509)</f>
        <v>6423.5</v>
      </c>
      <c r="I816" s="128">
        <f t="shared" si="21"/>
        <v>0</v>
      </c>
      <c r="J816" s="128">
        <f t="shared" si="22"/>
        <v>-6423.5</v>
      </c>
    </row>
    <row r="817" spans="1:10" ht="15" hidden="1">
      <c r="A817" s="37" t="s">
        <v>22</v>
      </c>
      <c r="B817" s="48" t="s">
        <v>207</v>
      </c>
      <c r="C817" s="15">
        <v>800</v>
      </c>
      <c r="D817" s="31"/>
      <c r="E817" s="31"/>
      <c r="F817" s="180"/>
      <c r="G817" s="117">
        <f>SUM(Ведомственная!G510)</f>
        <v>0</v>
      </c>
      <c r="I817" s="128">
        <f t="shared" si="21"/>
        <v>0</v>
      </c>
      <c r="J817" s="128">
        <f t="shared" si="22"/>
        <v>0</v>
      </c>
    </row>
    <row r="818" spans="1:10" s="126" customFormat="1" ht="28.5">
      <c r="A818" s="18" t="s">
        <v>845</v>
      </c>
      <c r="B818" s="28" t="s">
        <v>254</v>
      </c>
      <c r="C818" s="28"/>
      <c r="D818" s="62"/>
      <c r="E818" s="62"/>
      <c r="F818" s="63">
        <f>SUM(F819)</f>
        <v>135</v>
      </c>
      <c r="G818" s="124"/>
      <c r="H818" s="135">
        <f>SUM(G819)</f>
        <v>135</v>
      </c>
      <c r="I818" s="125">
        <f t="shared" si="21"/>
        <v>-135</v>
      </c>
      <c r="J818" s="125">
        <f t="shared" si="22"/>
        <v>0</v>
      </c>
    </row>
    <row r="819" spans="1:10" ht="30">
      <c r="A819" s="23" t="s">
        <v>52</v>
      </c>
      <c r="B819" s="15" t="s">
        <v>254</v>
      </c>
      <c r="C819" s="15">
        <v>200</v>
      </c>
      <c r="D819" s="31" t="s">
        <v>34</v>
      </c>
      <c r="E819" s="31">
        <v>13</v>
      </c>
      <c r="F819" s="27">
        <v>135</v>
      </c>
      <c r="G819" s="117">
        <f>SUM(Ведомственная!G126)</f>
        <v>135</v>
      </c>
      <c r="H819" s="117">
        <f>SUM(Ведомственная!G125)</f>
        <v>135</v>
      </c>
      <c r="I819" s="128">
        <f t="shared" si="21"/>
        <v>0</v>
      </c>
      <c r="J819" s="128">
        <f t="shared" si="22"/>
        <v>0</v>
      </c>
    </row>
    <row r="820" spans="1:10" s="126" customFormat="1" ht="42.75">
      <c r="A820" s="18" t="s">
        <v>988</v>
      </c>
      <c r="B820" s="28" t="s">
        <v>255</v>
      </c>
      <c r="C820" s="28"/>
      <c r="D820" s="62"/>
      <c r="E820" s="62"/>
      <c r="F820" s="63">
        <f>SUM(F821+F824)+F826</f>
        <v>4819.5</v>
      </c>
      <c r="G820" s="124"/>
      <c r="H820" s="135">
        <f>SUM(G823:G828)</f>
        <v>4819.5</v>
      </c>
      <c r="I820" s="125">
        <f t="shared" si="21"/>
        <v>-4819.5</v>
      </c>
      <c r="J820" s="125">
        <f t="shared" si="22"/>
        <v>0</v>
      </c>
    </row>
    <row r="821" spans="1:10" ht="75">
      <c r="A821" s="174" t="s">
        <v>224</v>
      </c>
      <c r="B821" s="15" t="s">
        <v>461</v>
      </c>
      <c r="C821" s="15"/>
      <c r="D821" s="31"/>
      <c r="E821" s="31"/>
      <c r="F821" s="27">
        <f>SUM(F822)</f>
        <v>226.3</v>
      </c>
      <c r="H821" s="117">
        <f>SUM(Ведомственная!G127)</f>
        <v>4819.5</v>
      </c>
      <c r="I821" s="128">
        <f t="shared" si="21"/>
        <v>-226.3</v>
      </c>
      <c r="J821" s="128">
        <f t="shared" si="22"/>
        <v>4593.2</v>
      </c>
    </row>
    <row r="822" spans="1:10" ht="30">
      <c r="A822" s="37" t="s">
        <v>460</v>
      </c>
      <c r="B822" s="15" t="s">
        <v>462</v>
      </c>
      <c r="C822" s="15"/>
      <c r="D822" s="31"/>
      <c r="E822" s="31"/>
      <c r="F822" s="27">
        <f>SUM(F823)</f>
        <v>226.3</v>
      </c>
      <c r="I822" s="128">
        <f t="shared" si="21"/>
        <v>-226.3</v>
      </c>
      <c r="J822" s="128">
        <f t="shared" si="22"/>
        <v>-226.3</v>
      </c>
    </row>
    <row r="823" spans="1:10" ht="30">
      <c r="A823" s="37" t="s">
        <v>257</v>
      </c>
      <c r="B823" s="15" t="s">
        <v>462</v>
      </c>
      <c r="C823" s="15">
        <v>600</v>
      </c>
      <c r="D823" s="31" t="s">
        <v>34</v>
      </c>
      <c r="E823" s="31">
        <v>13</v>
      </c>
      <c r="F823" s="27">
        <v>226.3</v>
      </c>
      <c r="G823" s="117">
        <f>SUM(Ведомственная!G130)</f>
        <v>226.3</v>
      </c>
      <c r="I823" s="128">
        <f t="shared" si="21"/>
        <v>0</v>
      </c>
      <c r="J823" s="128">
        <f t="shared" si="22"/>
        <v>-226.3</v>
      </c>
    </row>
    <row r="824" spans="1:10" ht="45">
      <c r="A824" s="23" t="s">
        <v>26</v>
      </c>
      <c r="B824" s="15" t="s">
        <v>256</v>
      </c>
      <c r="C824" s="15"/>
      <c r="D824" s="31"/>
      <c r="E824" s="31"/>
      <c r="F824" s="27">
        <f>SUM(F825)</f>
        <v>4593.2</v>
      </c>
      <c r="I824" s="128">
        <f aca="true" t="shared" si="23" ref="I824:I896">G824-F824</f>
        <v>-4593.2</v>
      </c>
      <c r="J824" s="128">
        <f t="shared" si="22"/>
        <v>-4593.2</v>
      </c>
    </row>
    <row r="825" spans="1:10" ht="30">
      <c r="A825" s="23" t="s">
        <v>257</v>
      </c>
      <c r="B825" s="15" t="s">
        <v>256</v>
      </c>
      <c r="C825" s="15">
        <v>600</v>
      </c>
      <c r="D825" s="31" t="s">
        <v>34</v>
      </c>
      <c r="E825" s="31">
        <v>13</v>
      </c>
      <c r="F825" s="27">
        <v>4593.2</v>
      </c>
      <c r="G825" s="117">
        <f>SUM(Ведомственная!G132)</f>
        <v>4593.2</v>
      </c>
      <c r="I825" s="128">
        <f t="shared" si="23"/>
        <v>0</v>
      </c>
      <c r="J825" s="128">
        <f t="shared" si="22"/>
        <v>-4593.2</v>
      </c>
    </row>
    <row r="826" spans="1:10" ht="15.75" hidden="1">
      <c r="A826" s="23" t="s">
        <v>154</v>
      </c>
      <c r="B826" s="15" t="s">
        <v>634</v>
      </c>
      <c r="C826" s="31"/>
      <c r="D826" s="31"/>
      <c r="E826" s="15"/>
      <c r="F826" s="15">
        <f>SUM(F827)</f>
        <v>0</v>
      </c>
      <c r="G826" s="181"/>
      <c r="I826" s="128">
        <f t="shared" si="23"/>
        <v>0</v>
      </c>
      <c r="J826" s="128"/>
    </row>
    <row r="827" spans="1:10" ht="30" hidden="1">
      <c r="A827" s="37" t="s">
        <v>584</v>
      </c>
      <c r="B827" s="15" t="s">
        <v>635</v>
      </c>
      <c r="C827" s="31"/>
      <c r="D827" s="31"/>
      <c r="E827" s="15"/>
      <c r="F827" s="15">
        <f>SUM(F828)</f>
        <v>0</v>
      </c>
      <c r="G827" s="181"/>
      <c r="I827" s="128">
        <f t="shared" si="23"/>
        <v>0</v>
      </c>
      <c r="J827" s="128"/>
    </row>
    <row r="828" spans="1:10" ht="30" hidden="1">
      <c r="A828" s="23" t="s">
        <v>257</v>
      </c>
      <c r="B828" s="15" t="s">
        <v>635</v>
      </c>
      <c r="C828" s="15">
        <v>600</v>
      </c>
      <c r="D828" s="31" t="s">
        <v>34</v>
      </c>
      <c r="E828" s="31">
        <v>13</v>
      </c>
      <c r="F828" s="15"/>
      <c r="G828" s="181">
        <f>SUM(Ведомственная!G135)</f>
        <v>0</v>
      </c>
      <c r="I828" s="128">
        <f t="shared" si="23"/>
        <v>0</v>
      </c>
      <c r="J828" s="128"/>
    </row>
    <row r="829" spans="1:10" s="126" customFormat="1" ht="42.75">
      <c r="A829" s="18" t="s">
        <v>905</v>
      </c>
      <c r="B829" s="28" t="s">
        <v>614</v>
      </c>
      <c r="C829" s="28"/>
      <c r="D829" s="62"/>
      <c r="E829" s="62"/>
      <c r="F829" s="178">
        <f>SUM(F830)</f>
        <v>1750</v>
      </c>
      <c r="G829" s="182"/>
      <c r="H829" s="152">
        <f>SUM(G830:G834)</f>
        <v>1750</v>
      </c>
      <c r="I829" s="125">
        <f t="shared" si="23"/>
        <v>-1750</v>
      </c>
      <c r="J829" s="125"/>
    </row>
    <row r="830" spans="1:10" ht="15.75">
      <c r="A830" s="23" t="s">
        <v>35</v>
      </c>
      <c r="B830" s="15" t="s">
        <v>615</v>
      </c>
      <c r="C830" s="15"/>
      <c r="D830" s="31"/>
      <c r="E830" s="31"/>
      <c r="F830" s="180">
        <f>SUM(F831)+F833</f>
        <v>1750</v>
      </c>
      <c r="G830" s="181"/>
      <c r="H830" s="117">
        <f>SUM(Ведомственная!G641)</f>
        <v>500</v>
      </c>
      <c r="I830" s="128">
        <f t="shared" si="23"/>
        <v>-1750</v>
      </c>
      <c r="J830" s="128"/>
    </row>
    <row r="831" spans="1:10" ht="15.75">
      <c r="A831" s="23" t="s">
        <v>55</v>
      </c>
      <c r="B831" s="15" t="s">
        <v>616</v>
      </c>
      <c r="C831" s="15"/>
      <c r="D831" s="31"/>
      <c r="E831" s="31"/>
      <c r="F831" s="180">
        <f>SUM(F832)</f>
        <v>1250</v>
      </c>
      <c r="G831" s="181"/>
      <c r="I831" s="128">
        <f t="shared" si="23"/>
        <v>-1250</v>
      </c>
      <c r="J831" s="128"/>
    </row>
    <row r="832" spans="1:10" ht="15.75">
      <c r="A832" s="23" t="s">
        <v>42</v>
      </c>
      <c r="B832" s="15" t="s">
        <v>616</v>
      </c>
      <c r="C832" s="15">
        <v>300</v>
      </c>
      <c r="D832" s="31" t="s">
        <v>31</v>
      </c>
      <c r="E832" s="31" t="s">
        <v>54</v>
      </c>
      <c r="F832" s="180">
        <v>1250</v>
      </c>
      <c r="G832" s="181">
        <f>SUM(Ведомственная!G429)</f>
        <v>1250</v>
      </c>
      <c r="I832" s="128"/>
      <c r="J832" s="128"/>
    </row>
    <row r="833" spans="1:10" ht="90">
      <c r="A833" s="23" t="s">
        <v>679</v>
      </c>
      <c r="B833" s="15" t="s">
        <v>617</v>
      </c>
      <c r="C833" s="15"/>
      <c r="D833" s="31"/>
      <c r="E833" s="31"/>
      <c r="F833" s="180">
        <f>SUM(F834)</f>
        <v>500</v>
      </c>
      <c r="G833" s="181"/>
      <c r="I833" s="128"/>
      <c r="J833" s="128"/>
    </row>
    <row r="834" spans="1:10" ht="15.75">
      <c r="A834" s="23" t="s">
        <v>42</v>
      </c>
      <c r="B834" s="15" t="s">
        <v>617</v>
      </c>
      <c r="C834" s="15">
        <v>300</v>
      </c>
      <c r="D834" s="31" t="s">
        <v>31</v>
      </c>
      <c r="E834" s="31" t="s">
        <v>54</v>
      </c>
      <c r="F834" s="15">
        <v>500</v>
      </c>
      <c r="G834" s="181">
        <f>SUM(Ведомственная!G645)</f>
        <v>500</v>
      </c>
      <c r="I834" s="128">
        <f t="shared" si="23"/>
        <v>0</v>
      </c>
      <c r="J834" s="128"/>
    </row>
    <row r="835" spans="1:10" ht="28.5">
      <c r="A835" s="145" t="s">
        <v>995</v>
      </c>
      <c r="B835" s="28" t="s">
        <v>769</v>
      </c>
      <c r="C835" s="28"/>
      <c r="D835" s="62"/>
      <c r="E835" s="62"/>
      <c r="F835" s="178">
        <f>SUM(F837+F840)</f>
        <v>2099</v>
      </c>
      <c r="G835" s="181"/>
      <c r="H835" s="128" t="e">
        <f>G836:G841</f>
        <v>#VALUE!</v>
      </c>
      <c r="I835" s="128"/>
      <c r="J835" s="128"/>
    </row>
    <row r="836" spans="1:10" ht="30">
      <c r="A836" s="23" t="s">
        <v>52</v>
      </c>
      <c r="B836" s="15" t="s">
        <v>769</v>
      </c>
      <c r="C836" s="15"/>
      <c r="D836" s="31"/>
      <c r="E836" s="31"/>
      <c r="F836" s="180">
        <f>SUM(F837)</f>
        <v>99</v>
      </c>
      <c r="G836" s="181"/>
      <c r="H836" s="117">
        <f>SUM(Ведомственная!G252)</f>
        <v>2099</v>
      </c>
      <c r="I836" s="128"/>
      <c r="J836" s="128"/>
    </row>
    <row r="837" spans="1:10" ht="18.75" customHeight="1">
      <c r="A837" s="37" t="s">
        <v>35</v>
      </c>
      <c r="B837" s="48" t="s">
        <v>872</v>
      </c>
      <c r="C837" s="47"/>
      <c r="D837" s="31"/>
      <c r="E837" s="31"/>
      <c r="F837" s="180">
        <f>SUM(F838)</f>
        <v>99</v>
      </c>
      <c r="G837" s="181"/>
      <c r="I837" s="128"/>
      <c r="J837" s="128"/>
    </row>
    <row r="838" spans="1:10" ht="30">
      <c r="A838" s="37" t="s">
        <v>52</v>
      </c>
      <c r="B838" s="48" t="s">
        <v>872</v>
      </c>
      <c r="C838" s="47" t="s">
        <v>93</v>
      </c>
      <c r="D838" s="31" t="s">
        <v>13</v>
      </c>
      <c r="E838" s="31" t="s">
        <v>24</v>
      </c>
      <c r="F838" s="180">
        <v>99</v>
      </c>
      <c r="G838" s="181">
        <f>SUM(Ведомственная!G254)</f>
        <v>99</v>
      </c>
      <c r="I838" s="128"/>
      <c r="J838" s="128"/>
    </row>
    <row r="839" spans="1:10" ht="30">
      <c r="A839" s="37" t="s">
        <v>69</v>
      </c>
      <c r="B839" s="48" t="s">
        <v>873</v>
      </c>
      <c r="C839" s="47"/>
      <c r="D839" s="31"/>
      <c r="E839" s="31"/>
      <c r="F839" s="180">
        <f>SUM(F840)</f>
        <v>2000</v>
      </c>
      <c r="G839" s="181"/>
      <c r="I839" s="128"/>
      <c r="J839" s="128"/>
    </row>
    <row r="840" spans="1:10" ht="30">
      <c r="A840" s="37" t="s">
        <v>996</v>
      </c>
      <c r="B840" s="48" t="s">
        <v>874</v>
      </c>
      <c r="C840" s="47"/>
      <c r="D840" s="31"/>
      <c r="E840" s="31"/>
      <c r="F840" s="180">
        <f>SUM(F841)</f>
        <v>2000</v>
      </c>
      <c r="G840" s="181"/>
      <c r="I840" s="128"/>
      <c r="J840" s="128"/>
    </row>
    <row r="841" spans="1:10" ht="30">
      <c r="A841" s="37" t="s">
        <v>257</v>
      </c>
      <c r="B841" s="48" t="s">
        <v>874</v>
      </c>
      <c r="C841" s="47" t="s">
        <v>125</v>
      </c>
      <c r="D841" s="31" t="s">
        <v>13</v>
      </c>
      <c r="E841" s="31" t="s">
        <v>24</v>
      </c>
      <c r="F841" s="180">
        <v>2000</v>
      </c>
      <c r="G841" s="181">
        <f>SUM(Ведомственная!G257)</f>
        <v>2000</v>
      </c>
      <c r="I841" s="128"/>
      <c r="J841" s="128"/>
    </row>
    <row r="842" spans="1:10" s="126" customFormat="1" ht="42.75">
      <c r="A842" s="18" t="s">
        <v>896</v>
      </c>
      <c r="B842" s="28" t="s">
        <v>897</v>
      </c>
      <c r="C842" s="170"/>
      <c r="D842" s="62"/>
      <c r="E842" s="62"/>
      <c r="F842" s="178">
        <f>SUM(F843)</f>
        <v>875</v>
      </c>
      <c r="G842" s="182"/>
      <c r="H842" s="124"/>
      <c r="I842" s="125"/>
      <c r="J842" s="125"/>
    </row>
    <row r="843" spans="1:10" ht="30">
      <c r="A843" s="23" t="s">
        <v>69</v>
      </c>
      <c r="B843" s="15" t="s">
        <v>898</v>
      </c>
      <c r="C843" s="47"/>
      <c r="D843" s="31"/>
      <c r="E843" s="31"/>
      <c r="F843" s="180">
        <f>SUM(F844)</f>
        <v>875</v>
      </c>
      <c r="G843" s="181"/>
      <c r="I843" s="128"/>
      <c r="J843" s="128"/>
    </row>
    <row r="844" spans="1:10" ht="15.75">
      <c r="A844" s="23" t="s">
        <v>37</v>
      </c>
      <c r="B844" s="15" t="s">
        <v>899</v>
      </c>
      <c r="C844" s="47"/>
      <c r="D844" s="31"/>
      <c r="E844" s="31"/>
      <c r="F844" s="180">
        <f>SUM(F845)</f>
        <v>875</v>
      </c>
      <c r="G844" s="181"/>
      <c r="I844" s="128"/>
      <c r="J844" s="128"/>
    </row>
    <row r="845" spans="1:10" ht="38.25" customHeight="1">
      <c r="A845" s="37" t="s">
        <v>257</v>
      </c>
      <c r="B845" s="15" t="s">
        <v>899</v>
      </c>
      <c r="C845" s="47" t="s">
        <v>125</v>
      </c>
      <c r="D845" s="31" t="s">
        <v>31</v>
      </c>
      <c r="E845" s="31" t="s">
        <v>54</v>
      </c>
      <c r="F845" s="180">
        <v>875</v>
      </c>
      <c r="G845" s="181">
        <f>Ведомственная!G649</f>
        <v>875</v>
      </c>
      <c r="I845" s="128"/>
      <c r="J845" s="128"/>
    </row>
    <row r="846" spans="1:10" ht="30" hidden="1">
      <c r="A846" s="23" t="s">
        <v>1051</v>
      </c>
      <c r="B846" s="15" t="s">
        <v>623</v>
      </c>
      <c r="C846" s="31"/>
      <c r="D846" s="31"/>
      <c r="E846" s="31"/>
      <c r="F846" s="27">
        <f>SUM(F847)</f>
        <v>0</v>
      </c>
      <c r="H846" s="138">
        <f>SUM(G847:G849)</f>
        <v>0</v>
      </c>
      <c r="I846" s="128">
        <f t="shared" si="23"/>
        <v>0</v>
      </c>
      <c r="J846" s="128"/>
    </row>
    <row r="847" spans="1:10" ht="45" hidden="1">
      <c r="A847" s="23" t="s">
        <v>534</v>
      </c>
      <c r="B847" s="15" t="s">
        <v>624</v>
      </c>
      <c r="C847" s="31"/>
      <c r="D847" s="31"/>
      <c r="E847" s="31"/>
      <c r="F847" s="27">
        <f>SUM(F848)</f>
        <v>0</v>
      </c>
      <c r="I847" s="128">
        <f t="shared" si="23"/>
        <v>0</v>
      </c>
      <c r="J847" s="128"/>
    </row>
    <row r="848" spans="1:10" ht="60" hidden="1">
      <c r="A848" s="23" t="s">
        <v>622</v>
      </c>
      <c r="B848" s="15" t="s">
        <v>625</v>
      </c>
      <c r="C848" s="31"/>
      <c r="D848" s="31"/>
      <c r="E848" s="31"/>
      <c r="F848" s="27">
        <f>SUM(F849)</f>
        <v>0</v>
      </c>
      <c r="I848" s="128">
        <f t="shared" si="23"/>
        <v>0</v>
      </c>
      <c r="J848" s="128"/>
    </row>
    <row r="849" spans="1:10" ht="30" hidden="1">
      <c r="A849" s="26" t="s">
        <v>318</v>
      </c>
      <c r="B849" s="15" t="s">
        <v>625</v>
      </c>
      <c r="C849" s="31" t="s">
        <v>283</v>
      </c>
      <c r="D849" s="31" t="s">
        <v>174</v>
      </c>
      <c r="E849" s="31" t="s">
        <v>34</v>
      </c>
      <c r="F849" s="27"/>
      <c r="G849" s="117">
        <f>SUM(Ведомственная!G268)</f>
        <v>0</v>
      </c>
      <c r="I849" s="128">
        <f t="shared" si="23"/>
        <v>0</v>
      </c>
      <c r="J849" s="128"/>
    </row>
    <row r="850" spans="1:10" s="126" customFormat="1" ht="14.25">
      <c r="A850" s="183" t="s">
        <v>198</v>
      </c>
      <c r="B850" s="155" t="s">
        <v>199</v>
      </c>
      <c r="C850" s="155"/>
      <c r="D850" s="155"/>
      <c r="E850" s="155"/>
      <c r="F850" s="134">
        <f>SUM(F858)+F851+F880+F855+F894+F878+F891+F853</f>
        <v>41485.1</v>
      </c>
      <c r="G850" s="125"/>
      <c r="H850" s="135">
        <f>SUM(G851:G897)</f>
        <v>41485.1</v>
      </c>
      <c r="I850" s="125">
        <f t="shared" si="23"/>
        <v>-41485.1</v>
      </c>
      <c r="J850" s="125">
        <f t="shared" si="22"/>
        <v>0</v>
      </c>
    </row>
    <row r="851" spans="1:10" ht="60">
      <c r="A851" s="23" t="s">
        <v>796</v>
      </c>
      <c r="B851" s="48" t="s">
        <v>210</v>
      </c>
      <c r="C851" s="15"/>
      <c r="D851" s="31"/>
      <c r="E851" s="31"/>
      <c r="F851" s="15">
        <f>SUM(F852)</f>
        <v>2834.9</v>
      </c>
      <c r="H851" s="117">
        <f>Ведомственная!G14+Ведомственная!G22+Ведомственная!G35+Ведомственная!G43+Ведомственная!G78+Ведомственная!G87+Ведомственная!G136+Ведомственная!G167+Ведомственная!G363+Ведомственная!G516+Ведомственная!G497</f>
        <v>41485.1</v>
      </c>
      <c r="I851" s="128">
        <f t="shared" si="23"/>
        <v>-2834.9</v>
      </c>
      <c r="J851" s="128">
        <f t="shared" si="22"/>
        <v>38650.2</v>
      </c>
    </row>
    <row r="852" spans="1:10" ht="15">
      <c r="A852" s="37" t="s">
        <v>22</v>
      </c>
      <c r="B852" s="48" t="s">
        <v>210</v>
      </c>
      <c r="C852" s="15">
        <v>800</v>
      </c>
      <c r="D852" s="31">
        <v>10</v>
      </c>
      <c r="E852" s="31" t="s">
        <v>78</v>
      </c>
      <c r="F852" s="15">
        <v>2834.9</v>
      </c>
      <c r="G852" s="117">
        <f>SUM(Ведомственная!G518)</f>
        <v>2834.9</v>
      </c>
      <c r="I852" s="128">
        <f t="shared" si="23"/>
        <v>0</v>
      </c>
      <c r="J852" s="128">
        <f t="shared" si="22"/>
        <v>-2834.9</v>
      </c>
    </row>
    <row r="853" spans="1:10" ht="15">
      <c r="A853" s="23" t="s">
        <v>148</v>
      </c>
      <c r="B853" s="31" t="s">
        <v>204</v>
      </c>
      <c r="C853" s="15"/>
      <c r="D853" s="31"/>
      <c r="E853" s="31"/>
      <c r="F853" s="15">
        <f>SUM(F854)</f>
        <v>1000</v>
      </c>
      <c r="I853" s="128"/>
      <c r="J853" s="128"/>
    </row>
    <row r="854" spans="1:10" ht="15">
      <c r="A854" s="23" t="s">
        <v>22</v>
      </c>
      <c r="B854" s="31" t="s">
        <v>204</v>
      </c>
      <c r="C854" s="15">
        <v>800</v>
      </c>
      <c r="D854" s="31" t="s">
        <v>34</v>
      </c>
      <c r="E854" s="31" t="s">
        <v>175</v>
      </c>
      <c r="F854" s="15">
        <v>1000</v>
      </c>
      <c r="G854" s="117">
        <f>SUM(Ведомственная!G499)</f>
        <v>1000</v>
      </c>
      <c r="I854" s="128"/>
      <c r="J854" s="128"/>
    </row>
    <row r="855" spans="1:10" ht="45">
      <c r="A855" s="157" t="s">
        <v>324</v>
      </c>
      <c r="B855" s="158" t="s">
        <v>379</v>
      </c>
      <c r="C855" s="158"/>
      <c r="D855" s="158"/>
      <c r="E855" s="158"/>
      <c r="F855" s="159">
        <f>SUM(F856)</f>
        <v>500</v>
      </c>
      <c r="I855" s="128">
        <f t="shared" si="23"/>
        <v>-500</v>
      </c>
      <c r="J855" s="128">
        <f t="shared" si="22"/>
        <v>-500</v>
      </c>
    </row>
    <row r="856" spans="1:10" ht="30">
      <c r="A856" s="157" t="s">
        <v>378</v>
      </c>
      <c r="B856" s="158" t="s">
        <v>380</v>
      </c>
      <c r="C856" s="158"/>
      <c r="D856" s="158"/>
      <c r="E856" s="158"/>
      <c r="F856" s="159">
        <f>SUM(F857)</f>
        <v>500</v>
      </c>
      <c r="I856" s="128">
        <f t="shared" si="23"/>
        <v>-500</v>
      </c>
      <c r="J856" s="128">
        <f t="shared" si="22"/>
        <v>-500</v>
      </c>
    </row>
    <row r="857" spans="1:10" ht="30">
      <c r="A857" s="157" t="s">
        <v>52</v>
      </c>
      <c r="B857" s="158" t="s">
        <v>380</v>
      </c>
      <c r="C857" s="158" t="s">
        <v>93</v>
      </c>
      <c r="D857" s="158" t="s">
        <v>54</v>
      </c>
      <c r="E857" s="158" t="s">
        <v>178</v>
      </c>
      <c r="F857" s="159">
        <v>500</v>
      </c>
      <c r="G857" s="117">
        <f>SUM(Ведомственная!G170)</f>
        <v>500</v>
      </c>
      <c r="I857" s="128">
        <f t="shared" si="23"/>
        <v>0</v>
      </c>
      <c r="J857" s="128">
        <f t="shared" si="22"/>
        <v>-500</v>
      </c>
    </row>
    <row r="858" spans="1:10" ht="30">
      <c r="A858" s="179" t="s">
        <v>80</v>
      </c>
      <c r="B858" s="158" t="s">
        <v>106</v>
      </c>
      <c r="C858" s="60"/>
      <c r="D858" s="60"/>
      <c r="E858" s="60"/>
      <c r="F858" s="61">
        <f>SUM(F859+F862+F865+F867+F870+F872+F874)</f>
        <v>36879</v>
      </c>
      <c r="I858" s="128">
        <f t="shared" si="23"/>
        <v>-36879</v>
      </c>
      <c r="J858" s="128">
        <f t="shared" si="22"/>
        <v>-36879</v>
      </c>
    </row>
    <row r="859" spans="1:10" ht="15">
      <c r="A859" s="179" t="s">
        <v>82</v>
      </c>
      <c r="B859" s="158" t="s">
        <v>107</v>
      </c>
      <c r="C859" s="60"/>
      <c r="D859" s="60"/>
      <c r="E859" s="60"/>
      <c r="F859" s="61">
        <f>SUM(F860+F861)</f>
        <v>15476.2</v>
      </c>
      <c r="I859" s="128">
        <f t="shared" si="23"/>
        <v>-15476.2</v>
      </c>
      <c r="J859" s="128">
        <f t="shared" si="22"/>
        <v>-15476.2</v>
      </c>
    </row>
    <row r="860" spans="1:10" ht="45">
      <c r="A860" s="23" t="s">
        <v>51</v>
      </c>
      <c r="B860" s="158" t="s">
        <v>107</v>
      </c>
      <c r="C860" s="158" t="s">
        <v>91</v>
      </c>
      <c r="D860" s="158" t="s">
        <v>34</v>
      </c>
      <c r="E860" s="158" t="s">
        <v>54</v>
      </c>
      <c r="F860" s="61">
        <v>15466.2</v>
      </c>
      <c r="G860" s="117">
        <f>SUM(Ведомственная!G17)</f>
        <v>15466.2</v>
      </c>
      <c r="I860" s="128">
        <f t="shared" si="23"/>
        <v>0</v>
      </c>
      <c r="J860" s="128">
        <f t="shared" si="22"/>
        <v>-15466.2</v>
      </c>
    </row>
    <row r="861" spans="1:10" ht="15">
      <c r="A861" s="179" t="s">
        <v>92</v>
      </c>
      <c r="B861" s="158" t="s">
        <v>107</v>
      </c>
      <c r="C861" s="158" t="s">
        <v>93</v>
      </c>
      <c r="D861" s="158" t="s">
        <v>34</v>
      </c>
      <c r="E861" s="158" t="s">
        <v>54</v>
      </c>
      <c r="F861" s="36">
        <v>10</v>
      </c>
      <c r="G861" s="117">
        <f>SUM(Ведомственная!G18)</f>
        <v>10</v>
      </c>
      <c r="I861" s="128">
        <f t="shared" si="23"/>
        <v>0</v>
      </c>
      <c r="J861" s="128">
        <f t="shared" si="22"/>
        <v>-10</v>
      </c>
    </row>
    <row r="862" spans="1:10" ht="30">
      <c r="A862" s="179" t="s">
        <v>200</v>
      </c>
      <c r="B862" s="158" t="s">
        <v>112</v>
      </c>
      <c r="C862" s="60"/>
      <c r="D862" s="60"/>
      <c r="E862" s="60"/>
      <c r="F862" s="61">
        <f>SUM(F863:F864)</f>
        <v>4825.2</v>
      </c>
      <c r="I862" s="128">
        <f t="shared" si="23"/>
        <v>-4825.2</v>
      </c>
      <c r="J862" s="128">
        <f t="shared" si="22"/>
        <v>-4825.2</v>
      </c>
    </row>
    <row r="863" spans="1:10" ht="45">
      <c r="A863" s="23" t="s">
        <v>51</v>
      </c>
      <c r="B863" s="158" t="s">
        <v>112</v>
      </c>
      <c r="C863" s="158" t="s">
        <v>91</v>
      </c>
      <c r="D863" s="158" t="s">
        <v>34</v>
      </c>
      <c r="E863" s="158" t="s">
        <v>78</v>
      </c>
      <c r="F863" s="61">
        <v>4819.9</v>
      </c>
      <c r="G863" s="117">
        <f>SUM(Ведомственная!G38)</f>
        <v>4819.9</v>
      </c>
      <c r="I863" s="128">
        <f t="shared" si="23"/>
        <v>0</v>
      </c>
      <c r="J863" s="128">
        <f t="shared" si="22"/>
        <v>-4819.9</v>
      </c>
    </row>
    <row r="864" spans="1:10" ht="30">
      <c r="A864" s="23" t="s">
        <v>52</v>
      </c>
      <c r="B864" s="158" t="s">
        <v>112</v>
      </c>
      <c r="C864" s="158" t="s">
        <v>93</v>
      </c>
      <c r="D864" s="158" t="s">
        <v>34</v>
      </c>
      <c r="E864" s="158" t="s">
        <v>78</v>
      </c>
      <c r="F864" s="36">
        <v>5.3</v>
      </c>
      <c r="G864" s="117">
        <f>SUM(Ведомственная!G39)</f>
        <v>5.3</v>
      </c>
      <c r="I864" s="128">
        <f t="shared" si="23"/>
        <v>0</v>
      </c>
      <c r="J864" s="128">
        <f t="shared" si="22"/>
        <v>-5.3</v>
      </c>
    </row>
    <row r="865" spans="1:10" ht="15">
      <c r="A865" s="179" t="s">
        <v>94</v>
      </c>
      <c r="B865" s="158" t="s">
        <v>108</v>
      </c>
      <c r="C865" s="158"/>
      <c r="D865" s="158"/>
      <c r="E865" s="158"/>
      <c r="F865" s="61">
        <f>SUM(F866)</f>
        <v>1682.4</v>
      </c>
      <c r="I865" s="128">
        <f t="shared" si="23"/>
        <v>-1682.4</v>
      </c>
      <c r="J865" s="128">
        <f t="shared" si="22"/>
        <v>-1682.4</v>
      </c>
    </row>
    <row r="866" spans="1:10" ht="45">
      <c r="A866" s="23" t="s">
        <v>51</v>
      </c>
      <c r="B866" s="158" t="s">
        <v>108</v>
      </c>
      <c r="C866" s="158" t="s">
        <v>91</v>
      </c>
      <c r="D866" s="158" t="s">
        <v>34</v>
      </c>
      <c r="E866" s="158" t="s">
        <v>54</v>
      </c>
      <c r="F866" s="61">
        <v>1682.4</v>
      </c>
      <c r="G866" s="117">
        <f>SUM(Ведомственная!G20)</f>
        <v>1682.4</v>
      </c>
      <c r="I866" s="128">
        <f t="shared" si="23"/>
        <v>0</v>
      </c>
      <c r="J866" s="128">
        <f t="shared" si="22"/>
        <v>-1682.4</v>
      </c>
    </row>
    <row r="867" spans="1:10" ht="15">
      <c r="A867" s="179" t="s">
        <v>97</v>
      </c>
      <c r="B867" s="158" t="s">
        <v>109</v>
      </c>
      <c r="C867" s="158"/>
      <c r="D867" s="158"/>
      <c r="E867" s="158"/>
      <c r="F867" s="36">
        <f>SUM(F868:F869)</f>
        <v>922.1</v>
      </c>
      <c r="I867" s="128">
        <f t="shared" si="23"/>
        <v>-922.1</v>
      </c>
      <c r="J867" s="128">
        <f t="shared" si="22"/>
        <v>-922.1</v>
      </c>
    </row>
    <row r="868" spans="1:10" ht="30">
      <c r="A868" s="23" t="s">
        <v>52</v>
      </c>
      <c r="B868" s="158" t="s">
        <v>109</v>
      </c>
      <c r="C868" s="158" t="s">
        <v>93</v>
      </c>
      <c r="D868" s="158" t="s">
        <v>34</v>
      </c>
      <c r="E868" s="158" t="s">
        <v>96</v>
      </c>
      <c r="F868" s="36">
        <v>895.1</v>
      </c>
      <c r="G868" s="117">
        <f>SUM(Ведомственная!G24+Ведомственная!G46)</f>
        <v>895.1</v>
      </c>
      <c r="I868" s="128">
        <f t="shared" si="23"/>
        <v>0</v>
      </c>
      <c r="J868" s="128">
        <f t="shared" si="22"/>
        <v>-895.1</v>
      </c>
    </row>
    <row r="869" spans="1:10" ht="15">
      <c r="A869" s="179" t="s">
        <v>22</v>
      </c>
      <c r="B869" s="158" t="s">
        <v>109</v>
      </c>
      <c r="C869" s="158" t="s">
        <v>98</v>
      </c>
      <c r="D869" s="158" t="s">
        <v>34</v>
      </c>
      <c r="E869" s="158" t="s">
        <v>96</v>
      </c>
      <c r="F869" s="36">
        <v>27</v>
      </c>
      <c r="G869" s="117">
        <f>SUM(Ведомственная!G25+Ведомственная!G47)</f>
        <v>27</v>
      </c>
      <c r="I869" s="128">
        <f t="shared" si="23"/>
        <v>0</v>
      </c>
      <c r="J869" s="128">
        <f t="shared" si="22"/>
        <v>-27</v>
      </c>
    </row>
    <row r="870" spans="1:10" ht="30">
      <c r="A870" s="179" t="s">
        <v>99</v>
      </c>
      <c r="B870" s="158" t="s">
        <v>110</v>
      </c>
      <c r="C870" s="158"/>
      <c r="D870" s="158"/>
      <c r="E870" s="158"/>
      <c r="F870" s="36">
        <f>SUM(F871)</f>
        <v>750.6</v>
      </c>
      <c r="I870" s="128">
        <f t="shared" si="23"/>
        <v>-750.6</v>
      </c>
      <c r="J870" s="128">
        <f t="shared" si="22"/>
        <v>-750.6</v>
      </c>
    </row>
    <row r="871" spans="1:10" ht="30">
      <c r="A871" s="23" t="s">
        <v>52</v>
      </c>
      <c r="B871" s="158" t="s">
        <v>110</v>
      </c>
      <c r="C871" s="158" t="s">
        <v>93</v>
      </c>
      <c r="D871" s="158" t="s">
        <v>34</v>
      </c>
      <c r="E871" s="158" t="s">
        <v>96</v>
      </c>
      <c r="F871" s="36">
        <v>750.6</v>
      </c>
      <c r="G871" s="117">
        <f>SUM(Ведомственная!G27+Ведомственная!G49)</f>
        <v>750.6</v>
      </c>
      <c r="I871" s="128">
        <f t="shared" si="23"/>
        <v>0</v>
      </c>
      <c r="J871" s="128">
        <f t="shared" si="22"/>
        <v>-750.6</v>
      </c>
    </row>
    <row r="872" spans="1:10" ht="30">
      <c r="A872" s="179" t="s">
        <v>105</v>
      </c>
      <c r="B872" s="158" t="s">
        <v>113</v>
      </c>
      <c r="C872" s="16"/>
      <c r="D872" s="16"/>
      <c r="E872" s="16"/>
      <c r="F872" s="61">
        <f>SUM(F873)</f>
        <v>2097.6</v>
      </c>
      <c r="I872" s="128">
        <f t="shared" si="23"/>
        <v>-2097.6</v>
      </c>
      <c r="J872" s="128">
        <f t="shared" si="22"/>
        <v>-2097.6</v>
      </c>
    </row>
    <row r="873" spans="1:10" ht="45">
      <c r="A873" s="23" t="s">
        <v>51</v>
      </c>
      <c r="B873" s="158" t="s">
        <v>113</v>
      </c>
      <c r="C873" s="158" t="s">
        <v>91</v>
      </c>
      <c r="D873" s="158" t="s">
        <v>34</v>
      </c>
      <c r="E873" s="158" t="s">
        <v>78</v>
      </c>
      <c r="F873" s="61">
        <v>2097.6</v>
      </c>
      <c r="G873" s="117">
        <f>SUM(Ведомственная!G41)</f>
        <v>2097.6</v>
      </c>
      <c r="I873" s="128">
        <f t="shared" si="23"/>
        <v>0</v>
      </c>
      <c r="J873" s="128">
        <f t="shared" si="22"/>
        <v>-2097.6</v>
      </c>
    </row>
    <row r="874" spans="1:10" ht="30">
      <c r="A874" s="184" t="s">
        <v>100</v>
      </c>
      <c r="B874" s="158" t="s">
        <v>111</v>
      </c>
      <c r="C874" s="16"/>
      <c r="D874" s="16"/>
      <c r="E874" s="16"/>
      <c r="F874" s="61">
        <f>SUM(F875:F877)</f>
        <v>11124.9</v>
      </c>
      <c r="I874" s="128">
        <f t="shared" si="23"/>
        <v>-11124.9</v>
      </c>
      <c r="J874" s="128">
        <f t="shared" si="22"/>
        <v>-11124.9</v>
      </c>
    </row>
    <row r="875" spans="1:10" ht="30">
      <c r="A875" s="23" t="s">
        <v>52</v>
      </c>
      <c r="B875" s="158" t="s">
        <v>111</v>
      </c>
      <c r="C875" s="16" t="s">
        <v>93</v>
      </c>
      <c r="D875" s="158" t="s">
        <v>34</v>
      </c>
      <c r="E875" s="158" t="s">
        <v>96</v>
      </c>
      <c r="F875" s="61">
        <v>6387</v>
      </c>
      <c r="G875" s="117">
        <f>SUM(Ведомственная!G29+Ведомственная!G51)</f>
        <v>6387</v>
      </c>
      <c r="I875" s="128">
        <f t="shared" si="23"/>
        <v>0</v>
      </c>
      <c r="J875" s="128">
        <f t="shared" si="22"/>
        <v>-6387</v>
      </c>
    </row>
    <row r="876" spans="1:10" ht="15">
      <c r="A876" s="179" t="s">
        <v>42</v>
      </c>
      <c r="B876" s="158" t="s">
        <v>111</v>
      </c>
      <c r="C876" s="16" t="s">
        <v>101</v>
      </c>
      <c r="D876" s="158" t="s">
        <v>34</v>
      </c>
      <c r="E876" s="158" t="s">
        <v>96</v>
      </c>
      <c r="F876" s="61">
        <v>661</v>
      </c>
      <c r="G876" s="117">
        <f>SUM(Ведомственная!G30)</f>
        <v>661</v>
      </c>
      <c r="I876" s="128">
        <f t="shared" si="23"/>
        <v>0</v>
      </c>
      <c r="J876" s="128">
        <f t="shared" si="22"/>
        <v>-661</v>
      </c>
    </row>
    <row r="877" spans="1:10" ht="15">
      <c r="A877" s="179" t="s">
        <v>22</v>
      </c>
      <c r="B877" s="158" t="s">
        <v>111</v>
      </c>
      <c r="C877" s="16" t="s">
        <v>98</v>
      </c>
      <c r="D877" s="158" t="s">
        <v>34</v>
      </c>
      <c r="E877" s="158" t="s">
        <v>96</v>
      </c>
      <c r="F877" s="61">
        <v>4076.9</v>
      </c>
      <c r="G877" s="117">
        <f>SUM(Ведомственная!G31+Ведомственная!G52)+Ведомственная!G138</f>
        <v>4076.9</v>
      </c>
      <c r="I877" s="128">
        <f t="shared" si="23"/>
        <v>0</v>
      </c>
      <c r="J877" s="128">
        <f t="shared" si="22"/>
        <v>-4076.9</v>
      </c>
    </row>
    <row r="878" spans="1:10" ht="45" hidden="1">
      <c r="A878" s="23" t="s">
        <v>697</v>
      </c>
      <c r="B878" s="15" t="s">
        <v>698</v>
      </c>
      <c r="C878" s="16"/>
      <c r="D878" s="158"/>
      <c r="E878" s="158"/>
      <c r="F878" s="61">
        <f>SUM(F879)</f>
        <v>0</v>
      </c>
      <c r="I878" s="128"/>
      <c r="J878" s="128"/>
    </row>
    <row r="879" spans="1:10" ht="30" hidden="1">
      <c r="A879" s="37" t="s">
        <v>257</v>
      </c>
      <c r="B879" s="15" t="s">
        <v>698</v>
      </c>
      <c r="C879" s="16" t="s">
        <v>125</v>
      </c>
      <c r="D879" s="158" t="s">
        <v>13</v>
      </c>
      <c r="E879" s="158" t="s">
        <v>24</v>
      </c>
      <c r="F879" s="61"/>
      <c r="G879" s="117">
        <f>SUM(Ведомственная!G249)</f>
        <v>0</v>
      </c>
      <c r="I879" s="128">
        <f>G879-F879</f>
        <v>0</v>
      </c>
      <c r="J879" s="128">
        <f>SUM(H879-F879)</f>
        <v>0</v>
      </c>
    </row>
    <row r="880" spans="1:10" ht="75">
      <c r="A880" s="32" t="s">
        <v>224</v>
      </c>
      <c r="B880" s="31" t="s">
        <v>230</v>
      </c>
      <c r="C880" s="31"/>
      <c r="D880" s="31"/>
      <c r="E880" s="31"/>
      <c r="F880" s="27">
        <f>SUM(F884+F889+F886+F881)</f>
        <v>271.2</v>
      </c>
      <c r="I880" s="128">
        <f t="shared" si="23"/>
        <v>-271.2</v>
      </c>
      <c r="J880" s="128">
        <f t="shared" si="22"/>
        <v>-271.2</v>
      </c>
    </row>
    <row r="881" spans="1:10" ht="45">
      <c r="A881" s="23" t="s">
        <v>231</v>
      </c>
      <c r="B881" s="31" t="s">
        <v>232</v>
      </c>
      <c r="C881" s="15"/>
      <c r="D881" s="31"/>
      <c r="E881" s="31"/>
      <c r="F881" s="27">
        <f>SUM(F882:F883)</f>
        <v>99.2</v>
      </c>
      <c r="I881" s="128">
        <f t="shared" si="23"/>
        <v>-99.2</v>
      </c>
      <c r="J881" s="128">
        <f t="shared" si="22"/>
        <v>-99.2</v>
      </c>
    </row>
    <row r="882" spans="1:10" ht="45">
      <c r="A882" s="23" t="s">
        <v>51</v>
      </c>
      <c r="B882" s="31" t="s">
        <v>232</v>
      </c>
      <c r="C882" s="31" t="s">
        <v>91</v>
      </c>
      <c r="D882" s="31" t="s">
        <v>34</v>
      </c>
      <c r="E882" s="31" t="s">
        <v>13</v>
      </c>
      <c r="F882" s="27">
        <v>99.2</v>
      </c>
      <c r="G882" s="117">
        <f>SUM(Ведомственная!G81)</f>
        <v>99.2</v>
      </c>
      <c r="I882" s="128">
        <f t="shared" si="23"/>
        <v>0</v>
      </c>
      <c r="J882" s="128">
        <f t="shared" si="22"/>
        <v>-99.2</v>
      </c>
    </row>
    <row r="883" spans="1:10" ht="30" hidden="1">
      <c r="A883" s="23" t="s">
        <v>52</v>
      </c>
      <c r="B883" s="31" t="s">
        <v>232</v>
      </c>
      <c r="C883" s="31" t="s">
        <v>93</v>
      </c>
      <c r="D883" s="31" t="s">
        <v>34</v>
      </c>
      <c r="E883" s="31" t="s">
        <v>13</v>
      </c>
      <c r="F883" s="27"/>
      <c r="G883" s="117">
        <f>SUM(Ведомственная!G82)</f>
        <v>0</v>
      </c>
      <c r="I883" s="128">
        <f t="shared" si="23"/>
        <v>0</v>
      </c>
      <c r="J883" s="128">
        <f t="shared" si="22"/>
        <v>0</v>
      </c>
    </row>
    <row r="884" spans="1:10" ht="45">
      <c r="A884" s="23" t="s">
        <v>234</v>
      </c>
      <c r="B884" s="31" t="s">
        <v>235</v>
      </c>
      <c r="C884" s="31"/>
      <c r="D884" s="31"/>
      <c r="E884" s="31"/>
      <c r="F884" s="27">
        <f>SUM(F885)</f>
        <v>23.1</v>
      </c>
      <c r="I884" s="128">
        <f t="shared" si="23"/>
        <v>-23.1</v>
      </c>
      <c r="J884" s="128">
        <f t="shared" si="22"/>
        <v>-23.1</v>
      </c>
    </row>
    <row r="885" spans="1:10" ht="15">
      <c r="A885" s="23" t="s">
        <v>92</v>
      </c>
      <c r="B885" s="31" t="s">
        <v>235</v>
      </c>
      <c r="C885" s="31" t="s">
        <v>93</v>
      </c>
      <c r="D885" s="31" t="s">
        <v>34</v>
      </c>
      <c r="E885" s="31" t="s">
        <v>174</v>
      </c>
      <c r="F885" s="27">
        <v>23.1</v>
      </c>
      <c r="G885" s="117">
        <f>SUM(Ведомственная!G90)</f>
        <v>23.1</v>
      </c>
      <c r="I885" s="128">
        <f t="shared" si="23"/>
        <v>0</v>
      </c>
      <c r="J885" s="128">
        <f t="shared" si="22"/>
        <v>-23.1</v>
      </c>
    </row>
    <row r="886" spans="1:10" ht="45">
      <c r="A886" s="23" t="s">
        <v>458</v>
      </c>
      <c r="B886" s="31" t="s">
        <v>459</v>
      </c>
      <c r="C886" s="15"/>
      <c r="D886" s="31"/>
      <c r="E886" s="31"/>
      <c r="F886" s="36">
        <f>SUM(F887:F888)</f>
        <v>148.9</v>
      </c>
      <c r="I886" s="128">
        <f t="shared" si="23"/>
        <v>-148.9</v>
      </c>
      <c r="J886" s="128">
        <f aca="true" t="shared" si="24" ref="J886:J897">SUM(H886-F886)</f>
        <v>-148.9</v>
      </c>
    </row>
    <row r="887" spans="1:10" ht="45">
      <c r="A887" s="23" t="s">
        <v>51</v>
      </c>
      <c r="B887" s="31" t="s">
        <v>459</v>
      </c>
      <c r="C887" s="31" t="s">
        <v>91</v>
      </c>
      <c r="D887" s="31" t="s">
        <v>174</v>
      </c>
      <c r="E887" s="31" t="s">
        <v>174</v>
      </c>
      <c r="F887" s="27">
        <v>148.9</v>
      </c>
      <c r="G887" s="117">
        <f>SUM(Ведомственная!G366)</f>
        <v>148.9</v>
      </c>
      <c r="I887" s="128">
        <f t="shared" si="23"/>
        <v>0</v>
      </c>
      <c r="J887" s="128">
        <f t="shared" si="24"/>
        <v>-148.9</v>
      </c>
    </row>
    <row r="888" spans="1:10" ht="30" hidden="1">
      <c r="A888" s="23" t="s">
        <v>52</v>
      </c>
      <c r="B888" s="31" t="s">
        <v>459</v>
      </c>
      <c r="C888" s="31" t="s">
        <v>93</v>
      </c>
      <c r="D888" s="31" t="s">
        <v>174</v>
      </c>
      <c r="E888" s="31" t="s">
        <v>174</v>
      </c>
      <c r="F888" s="27"/>
      <c r="G888" s="117">
        <f>SUM(Ведомственная!G367)</f>
        <v>0</v>
      </c>
      <c r="I888" s="128">
        <f t="shared" si="23"/>
        <v>0</v>
      </c>
      <c r="J888" s="128">
        <f t="shared" si="24"/>
        <v>0</v>
      </c>
    </row>
    <row r="889" spans="1:10" ht="60" hidden="1">
      <c r="A889" s="54" t="s">
        <v>1057</v>
      </c>
      <c r="B889" s="16" t="s">
        <v>374</v>
      </c>
      <c r="C889" s="16"/>
      <c r="D889" s="16"/>
      <c r="E889" s="16"/>
      <c r="F889" s="24">
        <f>SUM(F890)</f>
        <v>0</v>
      </c>
      <c r="I889" s="128">
        <f t="shared" si="23"/>
        <v>0</v>
      </c>
      <c r="J889" s="128">
        <f t="shared" si="24"/>
        <v>0</v>
      </c>
    </row>
    <row r="890" spans="1:10" ht="30" hidden="1">
      <c r="A890" s="26" t="s">
        <v>52</v>
      </c>
      <c r="B890" s="16" t="s">
        <v>374</v>
      </c>
      <c r="C890" s="16" t="s">
        <v>93</v>
      </c>
      <c r="D890" s="16" t="s">
        <v>174</v>
      </c>
      <c r="E890" s="16" t="s">
        <v>54</v>
      </c>
      <c r="F890" s="24"/>
      <c r="G890" s="117">
        <f>SUM(Ведомственная!G339)</f>
        <v>0</v>
      </c>
      <c r="I890" s="128">
        <f t="shared" si="23"/>
        <v>0</v>
      </c>
      <c r="J890" s="128">
        <f t="shared" si="24"/>
        <v>0</v>
      </c>
    </row>
    <row r="891" spans="1:10" ht="15" hidden="1">
      <c r="A891" s="23" t="s">
        <v>154</v>
      </c>
      <c r="B891" s="16" t="s">
        <v>706</v>
      </c>
      <c r="C891" s="16"/>
      <c r="D891" s="16"/>
      <c r="E891" s="16"/>
      <c r="F891" s="24">
        <f>SUM(F892)</f>
        <v>0</v>
      </c>
      <c r="I891" s="128"/>
      <c r="J891" s="128"/>
    </row>
    <row r="892" spans="1:10" ht="30" hidden="1">
      <c r="A892" s="37" t="s">
        <v>584</v>
      </c>
      <c r="B892" s="16" t="s">
        <v>707</v>
      </c>
      <c r="C892" s="16"/>
      <c r="D892" s="16"/>
      <c r="E892" s="16"/>
      <c r="F892" s="24">
        <f>SUM(F893)</f>
        <v>0</v>
      </c>
      <c r="I892" s="128"/>
      <c r="J892" s="128"/>
    </row>
    <row r="893" spans="1:10" ht="30" hidden="1">
      <c r="A893" s="23" t="s">
        <v>257</v>
      </c>
      <c r="B893" s="16" t="s">
        <v>707</v>
      </c>
      <c r="C893" s="16" t="s">
        <v>125</v>
      </c>
      <c r="D893" s="16" t="s">
        <v>174</v>
      </c>
      <c r="E893" s="16" t="s">
        <v>54</v>
      </c>
      <c r="F893" s="24"/>
      <c r="G893" s="117">
        <f>SUM(Ведомственная!G342)</f>
        <v>0</v>
      </c>
      <c r="I893" s="128"/>
      <c r="J893" s="128"/>
    </row>
    <row r="894" spans="1:10" ht="30" hidden="1">
      <c r="A894" s="26" t="s">
        <v>45</v>
      </c>
      <c r="B894" s="15" t="s">
        <v>661</v>
      </c>
      <c r="C894" s="16"/>
      <c r="D894" s="16"/>
      <c r="E894" s="16"/>
      <c r="F894" s="24">
        <f>SUM(F895:F896)</f>
        <v>0</v>
      </c>
      <c r="I894" s="128">
        <f t="shared" si="23"/>
        <v>0</v>
      </c>
      <c r="J894" s="128"/>
    </row>
    <row r="895" spans="1:10" ht="15" hidden="1">
      <c r="A895" s="26" t="s">
        <v>22</v>
      </c>
      <c r="B895" s="15" t="s">
        <v>661</v>
      </c>
      <c r="C895" s="16" t="s">
        <v>98</v>
      </c>
      <c r="D895" s="16" t="s">
        <v>54</v>
      </c>
      <c r="E895" s="16" t="s">
        <v>178</v>
      </c>
      <c r="F895" s="24"/>
      <c r="G895" s="117">
        <f>SUM(Ведомственная!G172)</f>
        <v>0</v>
      </c>
      <c r="I895" s="128"/>
      <c r="J895" s="128"/>
    </row>
    <row r="896" spans="1:10" ht="15" hidden="1">
      <c r="A896" s="26" t="s">
        <v>22</v>
      </c>
      <c r="B896" s="15" t="s">
        <v>661</v>
      </c>
      <c r="C896" s="16" t="s">
        <v>98</v>
      </c>
      <c r="D896" s="16" t="s">
        <v>13</v>
      </c>
      <c r="E896" s="16" t="s">
        <v>24</v>
      </c>
      <c r="F896" s="24"/>
      <c r="G896" s="117">
        <f>SUM(Ведомственная!G251)</f>
        <v>0</v>
      </c>
      <c r="I896" s="128">
        <f t="shared" si="23"/>
        <v>0</v>
      </c>
      <c r="J896" s="128"/>
    </row>
    <row r="897" spans="1:10" s="126" customFormat="1" ht="14.25" customHeight="1">
      <c r="A897" s="185" t="s">
        <v>197</v>
      </c>
      <c r="B897" s="155"/>
      <c r="C897" s="19"/>
      <c r="D897" s="19"/>
      <c r="E897" s="19"/>
      <c r="F897" s="134">
        <f>SUM(F11+F125+F248+F258+F274+F279+F282+F299+F314+F319+F325+F339+F343+F366+F380+F392+F405+F424+F437+F441+F445+F539+F664+F726+F784+F795+F799+F803+F818+F820+F850+F48+F96+F846)+F68+F829+F228+F362+F835+F91+F531+F223+F64+F120+F241+F254+F87+F842</f>
        <v>4561553.200000001</v>
      </c>
      <c r="G897" s="117"/>
      <c r="H897" s="124"/>
      <c r="I897" s="128">
        <f>G897-F897</f>
        <v>-4561553.200000001</v>
      </c>
      <c r="J897" s="125">
        <f t="shared" si="24"/>
        <v>-4561553.200000001</v>
      </c>
    </row>
    <row r="898" spans="7:9" ht="9" customHeight="1">
      <c r="G898" s="186" t="e">
        <f>G11:G897</f>
        <v>#VALUE!</v>
      </c>
      <c r="H898" s="186" t="e">
        <f>SUM(H11:H897)</f>
        <v>#REF!</v>
      </c>
      <c r="I898" s="186" t="e">
        <f>I897+H898</f>
        <v>#REF!</v>
      </c>
    </row>
    <row r="899" spans="6:9" ht="15" hidden="1">
      <c r="F899" s="175">
        <f>F897-Ведомственная!G1200</f>
        <v>0</v>
      </c>
      <c r="G899" s="186" t="e">
        <f>SUM(G898-Ведомственная!G1200)</f>
        <v>#VALUE!</v>
      </c>
      <c r="H899" s="186" t="e">
        <f>SUM(H898-Ведомственная!G1200)</f>
        <v>#REF!</v>
      </c>
      <c r="I899" s="186"/>
    </row>
    <row r="902" ht="18.75" customHeight="1"/>
    <row r="903" ht="19.5" customHeight="1"/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23" fitToWidth="1" horizontalDpi="600" verticalDpi="600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55.57421875" style="187" customWidth="1"/>
    <col min="2" max="2" width="14.421875" style="116" customWidth="1"/>
    <col min="3" max="3" width="14.7109375" style="116" customWidth="1"/>
    <col min="4" max="4" width="17.00390625" style="116" customWidth="1"/>
    <col min="5" max="5" width="11.8515625" style="116" hidden="1" customWidth="1"/>
    <col min="6" max="6" width="14.57421875" style="116" hidden="1" customWidth="1"/>
    <col min="7" max="7" width="9.140625" style="116" customWidth="1"/>
    <col min="8" max="16384" width="9.140625" style="116" customWidth="1"/>
  </cols>
  <sheetData>
    <row r="1" ht="15">
      <c r="C1" s="4" t="s">
        <v>726</v>
      </c>
    </row>
    <row r="2" ht="0.75" customHeight="1">
      <c r="C2" s="7" t="s">
        <v>0</v>
      </c>
    </row>
    <row r="3" ht="15">
      <c r="C3" s="7" t="s">
        <v>1</v>
      </c>
    </row>
    <row r="4" ht="15">
      <c r="C4" s="7" t="s">
        <v>2</v>
      </c>
    </row>
    <row r="5" ht="15">
      <c r="C5" s="11" t="s">
        <v>838</v>
      </c>
    </row>
    <row r="7" spans="1:5" ht="46.5" customHeight="1">
      <c r="A7" s="298" t="s">
        <v>863</v>
      </c>
      <c r="B7" s="299"/>
      <c r="C7" s="299"/>
      <c r="D7" s="277"/>
      <c r="E7" s="277"/>
    </row>
    <row r="8" ht="15">
      <c r="D8" s="10" t="s">
        <v>965</v>
      </c>
    </row>
    <row r="9" spans="1:5" ht="45">
      <c r="A9" s="122" t="s">
        <v>164</v>
      </c>
      <c r="B9" s="123" t="s">
        <v>168</v>
      </c>
      <c r="C9" s="123" t="s">
        <v>169</v>
      </c>
      <c r="D9" s="123" t="s">
        <v>967</v>
      </c>
      <c r="E9" s="188" t="s">
        <v>717</v>
      </c>
    </row>
    <row r="10" spans="1:6" s="126" customFormat="1" ht="14.25">
      <c r="A10" s="189" t="s">
        <v>89</v>
      </c>
      <c r="B10" s="190" t="s">
        <v>34</v>
      </c>
      <c r="C10" s="190" t="s">
        <v>32</v>
      </c>
      <c r="D10" s="191">
        <f>SUM(D11:D17)</f>
        <v>252016.5</v>
      </c>
      <c r="E10" s="191">
        <f>SUM(E11:E17)</f>
        <v>252016.49999999997</v>
      </c>
      <c r="F10" s="127">
        <f>SUM(D10-E10)</f>
        <v>2.9103830456733704E-11</v>
      </c>
    </row>
    <row r="11" spans="1:6" ht="30">
      <c r="A11" s="192" t="s">
        <v>170</v>
      </c>
      <c r="B11" s="193" t="s">
        <v>34</v>
      </c>
      <c r="C11" s="193" t="s">
        <v>44</v>
      </c>
      <c r="D11" s="194">
        <v>1992.8</v>
      </c>
      <c r="E11" s="194">
        <f>Ведомственная!G55</f>
        <v>1992.8</v>
      </c>
      <c r="F11" s="175">
        <f aca="true" t="shared" si="0" ref="F11:F56">SUM(D11-E11)</f>
        <v>0</v>
      </c>
    </row>
    <row r="12" spans="1:6" ht="45">
      <c r="A12" s="192" t="s">
        <v>171</v>
      </c>
      <c r="B12" s="193" t="s">
        <v>34</v>
      </c>
      <c r="C12" s="193" t="s">
        <v>54</v>
      </c>
      <c r="D12" s="194">
        <v>17158.6</v>
      </c>
      <c r="E12" s="194">
        <f>Ведомственная!G13</f>
        <v>17158.600000000002</v>
      </c>
      <c r="F12" s="175">
        <f t="shared" si="0"/>
        <v>-3.637978807091713E-12</v>
      </c>
    </row>
    <row r="13" spans="1:6" ht="60">
      <c r="A13" s="192" t="s">
        <v>172</v>
      </c>
      <c r="B13" s="193" t="s">
        <v>34</v>
      </c>
      <c r="C13" s="193" t="s">
        <v>13</v>
      </c>
      <c r="D13" s="194">
        <v>116875.9</v>
      </c>
      <c r="E13" s="194">
        <f>Ведомственная!G60</f>
        <v>116875.9</v>
      </c>
      <c r="F13" s="175">
        <f t="shared" si="0"/>
        <v>0</v>
      </c>
    </row>
    <row r="14" spans="1:6" ht="15">
      <c r="A14" s="192" t="s">
        <v>173</v>
      </c>
      <c r="B14" s="193" t="s">
        <v>34</v>
      </c>
      <c r="C14" s="193" t="s">
        <v>174</v>
      </c>
      <c r="D14" s="194">
        <v>23.1</v>
      </c>
      <c r="E14" s="194">
        <f>Ведомственная!G86</f>
        <v>23.1</v>
      </c>
      <c r="F14" s="175">
        <f t="shared" si="0"/>
        <v>0</v>
      </c>
    </row>
    <row r="15" spans="1:6" ht="45">
      <c r="A15" s="192" t="s">
        <v>104</v>
      </c>
      <c r="B15" s="193" t="s">
        <v>34</v>
      </c>
      <c r="C15" s="193" t="s">
        <v>78</v>
      </c>
      <c r="D15" s="194">
        <v>32411.8</v>
      </c>
      <c r="E15" s="194">
        <f>Ведомственная!G34+Ведомственная!G490</f>
        <v>32411.8</v>
      </c>
      <c r="F15" s="175">
        <f t="shared" si="0"/>
        <v>0</v>
      </c>
    </row>
    <row r="16" spans="1:6" ht="15">
      <c r="A16" s="192" t="s">
        <v>147</v>
      </c>
      <c r="B16" s="193" t="s">
        <v>34</v>
      </c>
      <c r="C16" s="193" t="s">
        <v>175</v>
      </c>
      <c r="D16" s="194">
        <v>1000</v>
      </c>
      <c r="E16" s="194">
        <f>SUM(Ведомственная!G496)</f>
        <v>1000</v>
      </c>
      <c r="F16" s="175">
        <f t="shared" si="0"/>
        <v>0</v>
      </c>
    </row>
    <row r="17" spans="1:6" ht="15">
      <c r="A17" s="192" t="s">
        <v>95</v>
      </c>
      <c r="B17" s="193" t="s">
        <v>34</v>
      </c>
      <c r="C17" s="193" t="s">
        <v>96</v>
      </c>
      <c r="D17" s="194">
        <v>82554.3</v>
      </c>
      <c r="E17" s="194">
        <f>SUM(Ведомственная!G21+Ведомственная!G42+Ведомственная!G91+Ведомственная!G500)</f>
        <v>82554.29999999999</v>
      </c>
      <c r="F17" s="175">
        <f t="shared" si="0"/>
        <v>1.4551915228366852E-11</v>
      </c>
    </row>
    <row r="18" spans="1:6" s="126" customFormat="1" ht="28.5">
      <c r="A18" s="189" t="s">
        <v>258</v>
      </c>
      <c r="B18" s="190" t="s">
        <v>54</v>
      </c>
      <c r="C18" s="190" t="s">
        <v>32</v>
      </c>
      <c r="D18" s="191">
        <f>SUM(D19:D20)</f>
        <v>35310.8</v>
      </c>
      <c r="E18" s="191">
        <f>SUM(E19:E20)</f>
        <v>35310.799999999996</v>
      </c>
      <c r="F18" s="127">
        <f t="shared" si="0"/>
        <v>7.275957614183426E-12</v>
      </c>
    </row>
    <row r="19" spans="1:6" ht="15">
      <c r="A19" s="192" t="s">
        <v>176</v>
      </c>
      <c r="B19" s="193" t="s">
        <v>54</v>
      </c>
      <c r="C19" s="193" t="s">
        <v>13</v>
      </c>
      <c r="D19" s="194">
        <v>8444.2</v>
      </c>
      <c r="E19" s="194">
        <f>SUM(Ведомственная!G140)</f>
        <v>8444.199999999999</v>
      </c>
      <c r="F19" s="175">
        <f t="shared" si="0"/>
        <v>1.8189894035458565E-12</v>
      </c>
    </row>
    <row r="20" spans="1:6" ht="45">
      <c r="A20" s="192" t="s">
        <v>177</v>
      </c>
      <c r="B20" s="193" t="s">
        <v>54</v>
      </c>
      <c r="C20" s="193" t="s">
        <v>178</v>
      </c>
      <c r="D20" s="194">
        <v>26866.6</v>
      </c>
      <c r="E20" s="194">
        <f>SUM(Ведомственная!G147)</f>
        <v>26866.6</v>
      </c>
      <c r="F20" s="175">
        <f t="shared" si="0"/>
        <v>0</v>
      </c>
    </row>
    <row r="21" spans="1:6" s="126" customFormat="1" ht="14.25">
      <c r="A21" s="189" t="s">
        <v>12</v>
      </c>
      <c r="B21" s="190" t="s">
        <v>13</v>
      </c>
      <c r="C21" s="190" t="s">
        <v>32</v>
      </c>
      <c r="D21" s="191">
        <f>SUM(D22:D25)</f>
        <v>194455.69999999998</v>
      </c>
      <c r="E21" s="191">
        <f>SUM(E22:E25)</f>
        <v>194455.69999999998</v>
      </c>
      <c r="F21" s="127">
        <f t="shared" si="0"/>
        <v>0</v>
      </c>
    </row>
    <row r="22" spans="1:6" ht="15">
      <c r="A22" s="192" t="s">
        <v>790</v>
      </c>
      <c r="B22" s="193" t="s">
        <v>13</v>
      </c>
      <c r="C22" s="193" t="s">
        <v>174</v>
      </c>
      <c r="D22" s="194">
        <v>401.2</v>
      </c>
      <c r="E22" s="194">
        <f>SUM(Ведомственная!G174)</f>
        <v>401.2</v>
      </c>
      <c r="F22" s="175">
        <f t="shared" si="0"/>
        <v>0</v>
      </c>
    </row>
    <row r="23" spans="1:6" ht="15">
      <c r="A23" s="192" t="s">
        <v>14</v>
      </c>
      <c r="B23" s="193" t="s">
        <v>13</v>
      </c>
      <c r="C23" s="193" t="s">
        <v>15</v>
      </c>
      <c r="D23" s="194">
        <v>76600</v>
      </c>
      <c r="E23" s="194">
        <f>Ведомственная!G180</f>
        <v>76600</v>
      </c>
      <c r="F23" s="175">
        <f t="shared" si="0"/>
        <v>0</v>
      </c>
    </row>
    <row r="24" spans="1:6" ht="15">
      <c r="A24" s="192" t="s">
        <v>179</v>
      </c>
      <c r="B24" s="193" t="s">
        <v>13</v>
      </c>
      <c r="C24" s="193" t="s">
        <v>178</v>
      </c>
      <c r="D24" s="194">
        <v>101641.1</v>
      </c>
      <c r="E24" s="194">
        <f>SUM(Ведомственная!G193)</f>
        <v>101641.1</v>
      </c>
      <c r="F24" s="175">
        <f t="shared" si="0"/>
        <v>0</v>
      </c>
    </row>
    <row r="25" spans="1:6" ht="15">
      <c r="A25" s="192" t="s">
        <v>23</v>
      </c>
      <c r="B25" s="193" t="s">
        <v>13</v>
      </c>
      <c r="C25" s="193" t="s">
        <v>24</v>
      </c>
      <c r="D25" s="194">
        <v>15813.4</v>
      </c>
      <c r="E25" s="194">
        <f>Ведомственная!G214</f>
        <v>15813.400000000001</v>
      </c>
      <c r="F25" s="175">
        <f t="shared" si="0"/>
        <v>-1.8189894035458565E-12</v>
      </c>
    </row>
    <row r="26" spans="1:6" ht="14.25" customHeight="1">
      <c r="A26" s="189" t="s">
        <v>267</v>
      </c>
      <c r="B26" s="190" t="s">
        <v>174</v>
      </c>
      <c r="C26" s="190" t="s">
        <v>32</v>
      </c>
      <c r="D26" s="191">
        <f>SUM(D27:D30)</f>
        <v>172897.8</v>
      </c>
      <c r="E26" s="191">
        <f>SUM(E27:E30)</f>
        <v>172897.8</v>
      </c>
      <c r="F26" s="175">
        <f t="shared" si="0"/>
        <v>0</v>
      </c>
    </row>
    <row r="27" spans="1:6" ht="15" hidden="1">
      <c r="A27" s="192" t="s">
        <v>180</v>
      </c>
      <c r="B27" s="193" t="s">
        <v>174</v>
      </c>
      <c r="C27" s="193" t="s">
        <v>34</v>
      </c>
      <c r="D27" s="194"/>
      <c r="E27" s="194">
        <f>SUM(Ведомственная!G259)</f>
        <v>0</v>
      </c>
      <c r="F27" s="175">
        <f t="shared" si="0"/>
        <v>0</v>
      </c>
    </row>
    <row r="28" spans="1:6" ht="15">
      <c r="A28" s="192" t="s">
        <v>181</v>
      </c>
      <c r="B28" s="193" t="s">
        <v>174</v>
      </c>
      <c r="C28" s="193" t="s">
        <v>44</v>
      </c>
      <c r="D28" s="194">
        <v>20367</v>
      </c>
      <c r="E28" s="194">
        <f>SUM(Ведомственная!G272)</f>
        <v>20367</v>
      </c>
      <c r="F28" s="175">
        <f t="shared" si="0"/>
        <v>0</v>
      </c>
    </row>
    <row r="29" spans="1:6" ht="15">
      <c r="A29" s="192" t="s">
        <v>182</v>
      </c>
      <c r="B29" s="193" t="s">
        <v>174</v>
      </c>
      <c r="C29" s="193" t="s">
        <v>54</v>
      </c>
      <c r="D29" s="194">
        <v>127981.9</v>
      </c>
      <c r="E29" s="194">
        <f>SUM(Ведомственная!G303)</f>
        <v>127981.9</v>
      </c>
      <c r="F29" s="175">
        <f t="shared" si="0"/>
        <v>0</v>
      </c>
    </row>
    <row r="30" spans="1:6" ht="30">
      <c r="A30" s="192" t="s">
        <v>183</v>
      </c>
      <c r="B30" s="193" t="s">
        <v>174</v>
      </c>
      <c r="C30" s="193" t="s">
        <v>174</v>
      </c>
      <c r="D30" s="194">
        <v>24548.9</v>
      </c>
      <c r="E30" s="194">
        <f>SUM(Ведомственная!G343)</f>
        <v>24548.9</v>
      </c>
      <c r="F30" s="175">
        <f t="shared" si="0"/>
        <v>0</v>
      </c>
    </row>
    <row r="31" spans="1:6" s="126" customFormat="1" ht="14.25">
      <c r="A31" s="189" t="s">
        <v>453</v>
      </c>
      <c r="B31" s="190" t="s">
        <v>78</v>
      </c>
      <c r="C31" s="190" t="s">
        <v>32</v>
      </c>
      <c r="D31" s="191">
        <f>SUM(D32:D33)</f>
        <v>6743.5</v>
      </c>
      <c r="E31" s="191">
        <f>SUM(E32:E33)</f>
        <v>6743.5</v>
      </c>
      <c r="F31" s="127">
        <f t="shared" si="0"/>
        <v>0</v>
      </c>
    </row>
    <row r="32" spans="1:6" ht="30">
      <c r="A32" s="192" t="s">
        <v>274</v>
      </c>
      <c r="B32" s="193" t="s">
        <v>78</v>
      </c>
      <c r="C32" s="193" t="s">
        <v>54</v>
      </c>
      <c r="D32" s="194">
        <v>5633.5</v>
      </c>
      <c r="E32" s="194">
        <f>SUM(Ведомственная!G369)</f>
        <v>5633.5</v>
      </c>
      <c r="F32" s="175">
        <f t="shared" si="0"/>
        <v>0</v>
      </c>
    </row>
    <row r="33" spans="1:6" ht="15">
      <c r="A33" s="192" t="s">
        <v>184</v>
      </c>
      <c r="B33" s="193" t="s">
        <v>78</v>
      </c>
      <c r="C33" s="193" t="s">
        <v>174</v>
      </c>
      <c r="D33" s="194">
        <v>1110</v>
      </c>
      <c r="E33" s="194">
        <f>SUM(Ведомственная!G375)</f>
        <v>1110</v>
      </c>
      <c r="F33" s="175">
        <f t="shared" si="0"/>
        <v>0</v>
      </c>
    </row>
    <row r="34" spans="1:6" s="126" customFormat="1" ht="14.25">
      <c r="A34" s="189" t="s">
        <v>115</v>
      </c>
      <c r="B34" s="190" t="s">
        <v>116</v>
      </c>
      <c r="C34" s="190" t="s">
        <v>32</v>
      </c>
      <c r="D34" s="191">
        <f>SUM(D35:D39)</f>
        <v>2246392.4</v>
      </c>
      <c r="E34" s="191">
        <f>SUM(E35:E39)</f>
        <v>2246392.4</v>
      </c>
      <c r="F34" s="127">
        <f t="shared" si="0"/>
        <v>0</v>
      </c>
    </row>
    <row r="35" spans="1:6" ht="15">
      <c r="A35" s="192" t="s">
        <v>185</v>
      </c>
      <c r="B35" s="193" t="s">
        <v>116</v>
      </c>
      <c r="C35" s="193" t="s">
        <v>34</v>
      </c>
      <c r="D35" s="194">
        <v>878993.9</v>
      </c>
      <c r="E35" s="194">
        <f>SUM(Ведомственная!G817)</f>
        <v>878993.9</v>
      </c>
      <c r="F35" s="175">
        <f t="shared" si="0"/>
        <v>0</v>
      </c>
    </row>
    <row r="36" spans="1:6" ht="15">
      <c r="A36" s="192" t="s">
        <v>186</v>
      </c>
      <c r="B36" s="193" t="s">
        <v>116</v>
      </c>
      <c r="C36" s="193" t="s">
        <v>44</v>
      </c>
      <c r="D36" s="194">
        <v>1112712.4</v>
      </c>
      <c r="E36" s="194">
        <f>SUM(Ведомственная!G873+Ведомственная!G391)</f>
        <v>1112712.4</v>
      </c>
      <c r="F36" s="175">
        <f t="shared" si="0"/>
        <v>0</v>
      </c>
    </row>
    <row r="37" spans="1:6" ht="15">
      <c r="A37" s="192" t="s">
        <v>117</v>
      </c>
      <c r="B37" s="193" t="s">
        <v>116</v>
      </c>
      <c r="C37" s="193" t="s">
        <v>54</v>
      </c>
      <c r="D37" s="194">
        <v>165074.6</v>
      </c>
      <c r="E37" s="194">
        <f>SUM(Ведомственная!G1074+Ведомственная!G948+Ведомственная!G400)</f>
        <v>165074.59999999998</v>
      </c>
      <c r="F37" s="175">
        <f t="shared" si="0"/>
        <v>2.9103830456733704E-11</v>
      </c>
    </row>
    <row r="38" spans="1:6" ht="15">
      <c r="A38" s="192" t="s">
        <v>187</v>
      </c>
      <c r="B38" s="193" t="s">
        <v>116</v>
      </c>
      <c r="C38" s="193" t="s">
        <v>116</v>
      </c>
      <c r="D38" s="194">
        <v>29876.4</v>
      </c>
      <c r="E38" s="194">
        <f>Ведомственная!G963</f>
        <v>29876.4</v>
      </c>
      <c r="F38" s="175">
        <f t="shared" si="0"/>
        <v>0</v>
      </c>
    </row>
    <row r="39" spans="1:6" ht="15">
      <c r="A39" s="192" t="s">
        <v>188</v>
      </c>
      <c r="B39" s="193" t="s">
        <v>116</v>
      </c>
      <c r="C39" s="193" t="s">
        <v>178</v>
      </c>
      <c r="D39" s="194">
        <v>59735.1</v>
      </c>
      <c r="E39" s="194">
        <f>SUM(Ведомственная!G1006)</f>
        <v>59735.09999999999</v>
      </c>
      <c r="F39" s="175">
        <f t="shared" si="0"/>
        <v>7.275957614183426E-12</v>
      </c>
    </row>
    <row r="40" spans="1:6" s="126" customFormat="1" ht="14.25">
      <c r="A40" s="189" t="s">
        <v>454</v>
      </c>
      <c r="B40" s="190" t="s">
        <v>15</v>
      </c>
      <c r="C40" s="190" t="s">
        <v>32</v>
      </c>
      <c r="D40" s="191">
        <f>SUM(D41:D42)</f>
        <v>209610.7</v>
      </c>
      <c r="E40" s="191">
        <f>SUM(E41:E42)</f>
        <v>209610.7</v>
      </c>
      <c r="F40" s="127">
        <f t="shared" si="0"/>
        <v>0</v>
      </c>
    </row>
    <row r="41" spans="1:6" ht="15">
      <c r="A41" s="192" t="s">
        <v>189</v>
      </c>
      <c r="B41" s="193" t="s">
        <v>15</v>
      </c>
      <c r="C41" s="193" t="s">
        <v>34</v>
      </c>
      <c r="D41" s="194">
        <v>121627.4</v>
      </c>
      <c r="E41" s="194">
        <f>SUM(Ведомственная!G1087)</f>
        <v>121627.40000000001</v>
      </c>
      <c r="F41" s="175">
        <f t="shared" si="0"/>
        <v>-1.4551915228366852E-11</v>
      </c>
    </row>
    <row r="42" spans="1:6" ht="15">
      <c r="A42" s="192" t="s">
        <v>190</v>
      </c>
      <c r="B42" s="193" t="s">
        <v>15</v>
      </c>
      <c r="C42" s="193" t="s">
        <v>13</v>
      </c>
      <c r="D42" s="194">
        <v>87983.3</v>
      </c>
      <c r="E42" s="194">
        <f>SUM(Ведомственная!G1153+Ведомственная!G406+Ведомственная!G410)</f>
        <v>87983.29999999999</v>
      </c>
      <c r="F42" s="175">
        <f t="shared" si="0"/>
        <v>1.4551915228366852E-11</v>
      </c>
    </row>
    <row r="43" spans="1:6" s="126" customFormat="1" ht="14.25">
      <c r="A43" s="189" t="s">
        <v>30</v>
      </c>
      <c r="B43" s="190" t="s">
        <v>31</v>
      </c>
      <c r="C43" s="190" t="s">
        <v>32</v>
      </c>
      <c r="D43" s="191">
        <f>SUM(D44:D48)</f>
        <v>1286499</v>
      </c>
      <c r="E43" s="191">
        <f>SUM(E44:E48)</f>
        <v>1286499</v>
      </c>
      <c r="F43" s="127">
        <f t="shared" si="0"/>
        <v>0</v>
      </c>
    </row>
    <row r="44" spans="1:6" ht="15">
      <c r="A44" s="192" t="s">
        <v>33</v>
      </c>
      <c r="B44" s="193" t="s">
        <v>31</v>
      </c>
      <c r="C44" s="193" t="s">
        <v>34</v>
      </c>
      <c r="D44" s="194">
        <v>10029.3</v>
      </c>
      <c r="E44" s="194">
        <f>SUM(Ведомственная!G526)</f>
        <v>10029.3</v>
      </c>
      <c r="F44" s="175">
        <f t="shared" si="0"/>
        <v>0</v>
      </c>
    </row>
    <row r="45" spans="1:6" ht="15">
      <c r="A45" s="192" t="s">
        <v>43</v>
      </c>
      <c r="B45" s="193" t="s">
        <v>31</v>
      </c>
      <c r="C45" s="193" t="s">
        <v>44</v>
      </c>
      <c r="D45" s="194">
        <v>77473.2</v>
      </c>
      <c r="E45" s="194">
        <f>SUM(Ведомственная!G533)</f>
        <v>77473.2</v>
      </c>
      <c r="F45" s="175">
        <f t="shared" si="0"/>
        <v>0</v>
      </c>
    </row>
    <row r="46" spans="1:6" ht="15">
      <c r="A46" s="192" t="s">
        <v>53</v>
      </c>
      <c r="B46" s="193" t="s">
        <v>31</v>
      </c>
      <c r="C46" s="193" t="s">
        <v>54</v>
      </c>
      <c r="D46" s="194">
        <v>785064.9</v>
      </c>
      <c r="E46" s="194">
        <f>SUM(Ведомственная!G414+Ведомственная!G553+Ведомственная!G1041+Ведомственная!G1194)</f>
        <v>785064.8999999999</v>
      </c>
      <c r="F46" s="175">
        <f t="shared" si="0"/>
        <v>1.1641532182693481E-10</v>
      </c>
    </row>
    <row r="47" spans="1:6" ht="15">
      <c r="A47" s="192" t="s">
        <v>191</v>
      </c>
      <c r="B47" s="193" t="s">
        <v>31</v>
      </c>
      <c r="C47" s="193" t="s">
        <v>13</v>
      </c>
      <c r="D47" s="194">
        <v>346689.3</v>
      </c>
      <c r="E47" s="194">
        <f>SUM(Ведомственная!G650+Ведомственная!G430+Ведомственная!G1048)</f>
        <v>346689.3</v>
      </c>
      <c r="F47" s="175">
        <f t="shared" si="0"/>
        <v>0</v>
      </c>
    </row>
    <row r="48" spans="1:6" ht="15">
      <c r="A48" s="192" t="s">
        <v>77</v>
      </c>
      <c r="B48" s="193" t="s">
        <v>31</v>
      </c>
      <c r="C48" s="193" t="s">
        <v>78</v>
      </c>
      <c r="D48" s="194">
        <v>67242.3</v>
      </c>
      <c r="E48" s="194">
        <f>SUM(Ведомственная!G438+Ведомственная!G515+Ведомственная!G682+Ведомственная!G721+Ведомственная!G1066)</f>
        <v>67242.29999999999</v>
      </c>
      <c r="F48" s="175">
        <f t="shared" si="0"/>
        <v>1.4551915228366852E-11</v>
      </c>
    </row>
    <row r="49" spans="1:6" s="126" customFormat="1" ht="14.25">
      <c r="A49" s="189" t="s">
        <v>290</v>
      </c>
      <c r="B49" s="190" t="s">
        <v>175</v>
      </c>
      <c r="C49" s="190" t="s">
        <v>32</v>
      </c>
      <c r="D49" s="191">
        <f>SUM(D50:D53)</f>
        <v>157595.5</v>
      </c>
      <c r="E49" s="191">
        <f>SUM(E50:E53)</f>
        <v>157595.50000000003</v>
      </c>
      <c r="F49" s="127">
        <f t="shared" si="0"/>
        <v>-2.9103830456733704E-11</v>
      </c>
    </row>
    <row r="50" spans="1:6" ht="15">
      <c r="A50" s="192" t="s">
        <v>192</v>
      </c>
      <c r="B50" s="193" t="s">
        <v>175</v>
      </c>
      <c r="C50" s="193" t="s">
        <v>34</v>
      </c>
      <c r="D50" s="194">
        <v>135965.8</v>
      </c>
      <c r="E50" s="194">
        <f>SUM(Ведомственная!G459+Ведомственная!G728)</f>
        <v>135965.80000000002</v>
      </c>
      <c r="F50" s="175">
        <f t="shared" si="0"/>
        <v>-2.9103830456733704E-11</v>
      </c>
    </row>
    <row r="51" spans="1:6" ht="15">
      <c r="A51" s="192" t="s">
        <v>193</v>
      </c>
      <c r="B51" s="193" t="s">
        <v>175</v>
      </c>
      <c r="C51" s="193" t="s">
        <v>44</v>
      </c>
      <c r="D51" s="194">
        <v>9363.1</v>
      </c>
      <c r="E51" s="194">
        <f>Ведомственная!G787</f>
        <v>9363.1</v>
      </c>
      <c r="F51" s="175">
        <f t="shared" si="0"/>
        <v>0</v>
      </c>
    </row>
    <row r="52" spans="1:6" ht="13.5" customHeight="1">
      <c r="A52" s="192" t="s">
        <v>194</v>
      </c>
      <c r="B52" s="193" t="s">
        <v>175</v>
      </c>
      <c r="C52" s="193" t="s">
        <v>54</v>
      </c>
      <c r="D52" s="194">
        <v>12266.6</v>
      </c>
      <c r="E52" s="194">
        <f>Ведомственная!G801</f>
        <v>12266.6</v>
      </c>
      <c r="F52" s="175">
        <f t="shared" si="0"/>
        <v>0</v>
      </c>
    </row>
    <row r="53" spans="1:6" ht="15" hidden="1">
      <c r="A53" s="192" t="s">
        <v>195</v>
      </c>
      <c r="B53" s="193" t="s">
        <v>175</v>
      </c>
      <c r="C53" s="193" t="s">
        <v>174</v>
      </c>
      <c r="D53" s="194"/>
      <c r="E53" s="194">
        <f>Ведомственная!G484</f>
        <v>0</v>
      </c>
      <c r="F53" s="175">
        <f t="shared" si="0"/>
        <v>0</v>
      </c>
    </row>
    <row r="54" spans="1:6" s="126" customFormat="1" ht="28.5">
      <c r="A54" s="189" t="s">
        <v>211</v>
      </c>
      <c r="B54" s="190" t="s">
        <v>96</v>
      </c>
      <c r="C54" s="190" t="s">
        <v>32</v>
      </c>
      <c r="D54" s="191">
        <f>SUM(D55)</f>
        <v>31.3</v>
      </c>
      <c r="E54" s="191">
        <f>SUM(E55)</f>
        <v>31.3</v>
      </c>
      <c r="F54" s="127">
        <f t="shared" si="0"/>
        <v>0</v>
      </c>
    </row>
    <row r="55" spans="1:6" ht="30">
      <c r="A55" s="192" t="s">
        <v>196</v>
      </c>
      <c r="B55" s="193" t="s">
        <v>96</v>
      </c>
      <c r="C55" s="193" t="s">
        <v>34</v>
      </c>
      <c r="D55" s="194">
        <v>31.3</v>
      </c>
      <c r="E55" s="194">
        <f>SUM(Ведомственная!G519)</f>
        <v>31.3</v>
      </c>
      <c r="F55" s="175">
        <f t="shared" si="0"/>
        <v>0</v>
      </c>
    </row>
    <row r="56" spans="1:6" s="126" customFormat="1" ht="20.25" customHeight="1">
      <c r="A56" s="189" t="s">
        <v>197</v>
      </c>
      <c r="B56" s="195"/>
      <c r="C56" s="195"/>
      <c r="D56" s="196">
        <f>SUM(D10+D18+D21+D26+D31+D34+D40+D43+D49+D54)</f>
        <v>4561553.2</v>
      </c>
      <c r="E56" s="196">
        <f>SUM(E10+E18+E21+E26+E31+E34+E40+E43+E49+E54)</f>
        <v>4561553.2</v>
      </c>
      <c r="F56" s="127">
        <f t="shared" si="0"/>
        <v>0</v>
      </c>
    </row>
    <row r="57" spans="5:6" ht="13.5" customHeight="1">
      <c r="E57" s="175"/>
      <c r="F57" s="175"/>
    </row>
    <row r="58" ht="15" hidden="1">
      <c r="E58" s="175">
        <f>SUM(E56-Ведомственная!G1200)</f>
        <v>9.313225746154785E-10</v>
      </c>
    </row>
    <row r="59" ht="15">
      <c r="E59" s="175"/>
    </row>
  </sheetData>
  <sheetProtection/>
  <mergeCells count="1">
    <mergeCell ref="A7:C7"/>
  </mergeCells>
  <conditionalFormatting sqref="D10:E55">
    <cfRule type="cellIs" priority="14" dxfId="12" operator="lessThan">
      <formula>0</formula>
    </cfRule>
  </conditionalFormatting>
  <conditionalFormatting sqref="D10">
    <cfRule type="cellIs" priority="13" dxfId="12" operator="lessThan">
      <formula>0</formula>
    </cfRule>
  </conditionalFormatting>
  <conditionalFormatting sqref="D18">
    <cfRule type="cellIs" priority="12" dxfId="12" operator="lessThan">
      <formula>0</formula>
    </cfRule>
  </conditionalFormatting>
  <conditionalFormatting sqref="D21">
    <cfRule type="cellIs" priority="11" dxfId="12" operator="lessThan">
      <formula>0</formula>
    </cfRule>
  </conditionalFormatting>
  <conditionalFormatting sqref="D26">
    <cfRule type="cellIs" priority="10" dxfId="12" operator="lessThan">
      <formula>0</formula>
    </cfRule>
  </conditionalFormatting>
  <conditionalFormatting sqref="D31">
    <cfRule type="cellIs" priority="9" dxfId="12" operator="lessThan">
      <formula>0</formula>
    </cfRule>
  </conditionalFormatting>
  <conditionalFormatting sqref="D34">
    <cfRule type="cellIs" priority="8" dxfId="12" operator="lessThan">
      <formula>0</formula>
    </cfRule>
  </conditionalFormatting>
  <conditionalFormatting sqref="D40">
    <cfRule type="cellIs" priority="7" dxfId="12" operator="lessThan">
      <formula>0</formula>
    </cfRule>
  </conditionalFormatting>
  <conditionalFormatting sqref="D43">
    <cfRule type="cellIs" priority="5" dxfId="12" operator="lessThan">
      <formula>0</formula>
    </cfRule>
  </conditionalFormatting>
  <conditionalFormatting sqref="D49">
    <cfRule type="cellIs" priority="4" dxfId="12" operator="lessThan">
      <formula>0</formula>
    </cfRule>
  </conditionalFormatting>
  <conditionalFormatting sqref="D54">
    <cfRule type="cellIs" priority="3" dxfId="12" operator="lessThan">
      <formula>0</formula>
    </cfRule>
  </conditionalFormatting>
  <conditionalFormatting sqref="D10">
    <cfRule type="cellIs" priority="2" dxfId="12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35">
      <selection activeCell="B64" sqref="B64"/>
    </sheetView>
  </sheetViews>
  <sheetFormatPr defaultColWidth="9.140625" defaultRowHeight="15"/>
  <cols>
    <col min="1" max="1" width="79.00390625" style="197" customWidth="1"/>
    <col min="2" max="2" width="17.140625" style="198" customWidth="1"/>
    <col min="3" max="3" width="15.7109375" style="198" customWidth="1"/>
    <col min="4" max="4" width="15.28125" style="198" customWidth="1"/>
    <col min="5" max="16384" width="9.140625" style="198" customWidth="1"/>
  </cols>
  <sheetData>
    <row r="1" ht="15">
      <c r="C1" s="199" t="s">
        <v>961</v>
      </c>
    </row>
    <row r="2" ht="15">
      <c r="C2" s="200" t="s">
        <v>0</v>
      </c>
    </row>
    <row r="3" ht="15">
      <c r="C3" s="200" t="s">
        <v>1</v>
      </c>
    </row>
    <row r="4" ht="15">
      <c r="C4" s="200" t="s">
        <v>2</v>
      </c>
    </row>
    <row r="5" ht="15">
      <c r="C5" s="11" t="s">
        <v>860</v>
      </c>
    </row>
    <row r="6" spans="1:4" ht="36" customHeight="1">
      <c r="A6" s="298" t="s">
        <v>986</v>
      </c>
      <c r="B6" s="298"/>
      <c r="C6" s="300"/>
      <c r="D6" s="300"/>
    </row>
    <row r="7" spans="2:4" ht="15">
      <c r="B7" s="201"/>
      <c r="D7" s="10" t="s">
        <v>965</v>
      </c>
    </row>
    <row r="8" spans="1:4" ht="39" customHeight="1">
      <c r="A8" s="202" t="s">
        <v>626</v>
      </c>
      <c r="B8" s="203" t="s">
        <v>627</v>
      </c>
      <c r="C8" s="203" t="s">
        <v>708</v>
      </c>
      <c r="D8" s="203" t="s">
        <v>957</v>
      </c>
    </row>
    <row r="9" spans="1:4" ht="28.5">
      <c r="A9" s="163" t="s">
        <v>984</v>
      </c>
      <c r="B9" s="204">
        <f>SUM(B10)</f>
        <v>21800</v>
      </c>
      <c r="C9" s="204">
        <f>SUM(C10+C14)</f>
        <v>146487.5</v>
      </c>
      <c r="D9" s="204">
        <f>SUM(D10+D14)</f>
        <v>87262</v>
      </c>
    </row>
    <row r="10" spans="1:4" ht="15">
      <c r="A10" s="205" t="s">
        <v>319</v>
      </c>
      <c r="B10" s="206">
        <f>SUM(B11:B13)</f>
        <v>21800</v>
      </c>
      <c r="C10" s="206">
        <f>SUM(C11:C13)</f>
        <v>17000</v>
      </c>
      <c r="D10" s="206">
        <f>SUM(D11:D13)</f>
        <v>17000</v>
      </c>
    </row>
    <row r="11" spans="1:4" ht="30">
      <c r="A11" s="167" t="s">
        <v>823</v>
      </c>
      <c r="B11" s="207">
        <v>7800</v>
      </c>
      <c r="C11" s="169"/>
      <c r="D11" s="169"/>
    </row>
    <row r="12" spans="1:4" ht="60">
      <c r="A12" s="167" t="s">
        <v>824</v>
      </c>
      <c r="B12" s="207">
        <v>14000</v>
      </c>
      <c r="C12" s="169"/>
      <c r="D12" s="169"/>
    </row>
    <row r="13" spans="1:4" ht="45">
      <c r="A13" s="167" t="s">
        <v>831</v>
      </c>
      <c r="B13" s="207"/>
      <c r="C13" s="169">
        <v>17000</v>
      </c>
      <c r="D13" s="169">
        <v>17000</v>
      </c>
    </row>
    <row r="14" spans="1:4" ht="30">
      <c r="A14" s="205" t="s">
        <v>1049</v>
      </c>
      <c r="B14" s="207"/>
      <c r="C14" s="169">
        <f>SUM(C15)</f>
        <v>129487.5</v>
      </c>
      <c r="D14" s="169">
        <f>SUM(D15)</f>
        <v>70262</v>
      </c>
    </row>
    <row r="15" spans="1:4" ht="45">
      <c r="A15" s="37" t="s">
        <v>665</v>
      </c>
      <c r="B15" s="207"/>
      <c r="C15" s="36">
        <v>129487.5</v>
      </c>
      <c r="D15" s="36">
        <v>70262</v>
      </c>
    </row>
    <row r="16" spans="1:4" s="209" customFormat="1" ht="28.5">
      <c r="A16" s="160" t="s">
        <v>977</v>
      </c>
      <c r="B16" s="208">
        <f>SUM(B17,B23)</f>
        <v>5200</v>
      </c>
      <c r="C16" s="208"/>
      <c r="D16" s="208"/>
    </row>
    <row r="17" spans="1:4" ht="15">
      <c r="A17" s="210" t="s">
        <v>629</v>
      </c>
      <c r="B17" s="217">
        <f>SUM(B18:B22)</f>
        <v>5100</v>
      </c>
      <c r="C17" s="211"/>
      <c r="D17" s="211"/>
    </row>
    <row r="18" spans="1:4" ht="15">
      <c r="A18" s="212" t="s">
        <v>971</v>
      </c>
      <c r="B18" s="217">
        <v>20</v>
      </c>
      <c r="C18" s="213"/>
      <c r="D18" s="213"/>
    </row>
    <row r="19" spans="1:4" ht="15">
      <c r="A19" s="212" t="s">
        <v>822</v>
      </c>
      <c r="B19" s="215">
        <v>5000</v>
      </c>
      <c r="C19" s="213"/>
      <c r="D19" s="213"/>
    </row>
    <row r="20" spans="1:4" ht="30">
      <c r="A20" s="212" t="s">
        <v>972</v>
      </c>
      <c r="B20" s="215">
        <v>15</v>
      </c>
      <c r="C20" s="213"/>
      <c r="D20" s="213"/>
    </row>
    <row r="21" spans="1:4" ht="30">
      <c r="A21" s="212" t="s">
        <v>823</v>
      </c>
      <c r="B21" s="215">
        <v>50</v>
      </c>
      <c r="C21" s="213"/>
      <c r="D21" s="213"/>
    </row>
    <row r="22" spans="1:4" ht="60">
      <c r="A22" s="212" t="s">
        <v>824</v>
      </c>
      <c r="B22" s="215">
        <v>15</v>
      </c>
      <c r="C22" s="213"/>
      <c r="D22" s="213"/>
    </row>
    <row r="23" spans="1:4" ht="30">
      <c r="A23" s="210" t="s">
        <v>630</v>
      </c>
      <c r="B23" s="217">
        <v>100</v>
      </c>
      <c r="C23" s="211"/>
      <c r="D23" s="211"/>
    </row>
    <row r="24" spans="1:4" ht="15">
      <c r="A24" s="212" t="s">
        <v>825</v>
      </c>
      <c r="B24" s="215">
        <v>100</v>
      </c>
      <c r="C24" s="213"/>
      <c r="D24" s="213"/>
    </row>
    <row r="25" spans="1:4" ht="28.5">
      <c r="A25" s="163" t="s">
        <v>985</v>
      </c>
      <c r="B25" s="204">
        <f>SUM(B26)</f>
        <v>49395.7</v>
      </c>
      <c r="C25" s="169"/>
      <c r="D25" s="169"/>
    </row>
    <row r="26" spans="1:4" ht="15">
      <c r="A26" s="37" t="s">
        <v>828</v>
      </c>
      <c r="B26" s="207">
        <v>49395.7</v>
      </c>
      <c r="C26" s="169"/>
      <c r="D26" s="169"/>
    </row>
    <row r="27" spans="1:4" s="209" customFormat="1" ht="28.5">
      <c r="A27" s="163" t="s">
        <v>852</v>
      </c>
      <c r="B27" s="214">
        <f>SUM(B28:B33)</f>
        <v>4400</v>
      </c>
      <c r="C27" s="208"/>
      <c r="D27" s="208"/>
    </row>
    <row r="28" spans="1:4" ht="15">
      <c r="A28" s="37" t="s">
        <v>826</v>
      </c>
      <c r="B28" s="215">
        <v>300</v>
      </c>
      <c r="C28" s="213"/>
      <c r="D28" s="213"/>
    </row>
    <row r="29" spans="1:4" ht="15">
      <c r="A29" s="37" t="s">
        <v>827</v>
      </c>
      <c r="B29" s="215">
        <v>500</v>
      </c>
      <c r="C29" s="213"/>
      <c r="D29" s="213"/>
    </row>
    <row r="30" spans="1:4" ht="15">
      <c r="A30" s="37" t="s">
        <v>828</v>
      </c>
      <c r="B30" s="215">
        <v>300</v>
      </c>
      <c r="C30" s="213"/>
      <c r="D30" s="213"/>
    </row>
    <row r="31" spans="1:4" ht="15">
      <c r="A31" s="37" t="s">
        <v>973</v>
      </c>
      <c r="B31" s="215">
        <v>1500</v>
      </c>
      <c r="C31" s="213"/>
      <c r="D31" s="213"/>
    </row>
    <row r="32" spans="1:4" ht="30">
      <c r="A32" s="37" t="s">
        <v>829</v>
      </c>
      <c r="B32" s="215">
        <v>1700</v>
      </c>
      <c r="C32" s="213"/>
      <c r="D32" s="213"/>
    </row>
    <row r="33" spans="1:4" ht="15">
      <c r="A33" s="37" t="s">
        <v>974</v>
      </c>
      <c r="B33" s="215">
        <v>100</v>
      </c>
      <c r="C33" s="213"/>
      <c r="D33" s="213"/>
    </row>
    <row r="34" spans="1:4" ht="28.5">
      <c r="A34" s="130" t="s">
        <v>978</v>
      </c>
      <c r="B34" s="204">
        <f>SUM(B35)</f>
        <v>100</v>
      </c>
      <c r="C34" s="213"/>
      <c r="D34" s="213"/>
    </row>
    <row r="35" spans="1:4" ht="15">
      <c r="A35" s="37" t="s">
        <v>979</v>
      </c>
      <c r="B35" s="207">
        <v>100</v>
      </c>
      <c r="C35" s="213"/>
      <c r="D35" s="213"/>
    </row>
    <row r="36" spans="1:4" s="209" customFormat="1" ht="42.75">
      <c r="A36" s="163" t="s">
        <v>830</v>
      </c>
      <c r="B36" s="214">
        <f>SUM(B37)</f>
        <v>3500</v>
      </c>
      <c r="C36" s="208"/>
      <c r="D36" s="208"/>
    </row>
    <row r="37" spans="1:4" ht="15">
      <c r="A37" s="37" t="s">
        <v>975</v>
      </c>
      <c r="B37" s="215">
        <v>3500</v>
      </c>
      <c r="C37" s="213"/>
      <c r="D37" s="213"/>
    </row>
    <row r="38" spans="1:4" ht="28.5">
      <c r="A38" s="130" t="s">
        <v>980</v>
      </c>
      <c r="B38" s="214">
        <f>SUM(B39)</f>
        <v>3100</v>
      </c>
      <c r="C38" s="214">
        <f>SUM(C39)</f>
        <v>3300</v>
      </c>
      <c r="D38" s="213"/>
    </row>
    <row r="39" spans="1:4" ht="30">
      <c r="A39" s="216" t="s">
        <v>981</v>
      </c>
      <c r="B39" s="217">
        <f>SUM(B40:B41)</f>
        <v>3100</v>
      </c>
      <c r="C39" s="217">
        <f>SUM(C40:C41)</f>
        <v>3300</v>
      </c>
      <c r="D39" s="213"/>
    </row>
    <row r="40" spans="1:4" ht="30">
      <c r="A40" s="37" t="s">
        <v>982</v>
      </c>
      <c r="B40" s="215">
        <v>100</v>
      </c>
      <c r="C40" s="213"/>
      <c r="D40" s="213"/>
    </row>
    <row r="41" spans="1:4" ht="15">
      <c r="A41" s="37" t="s">
        <v>983</v>
      </c>
      <c r="B41" s="215">
        <v>3000</v>
      </c>
      <c r="C41" s="213">
        <v>3300</v>
      </c>
      <c r="D41" s="213"/>
    </row>
    <row r="42" spans="1:4" ht="36" customHeight="1">
      <c r="A42" s="143" t="s">
        <v>850</v>
      </c>
      <c r="B42" s="214">
        <f>SUM(B43)</f>
        <v>6000</v>
      </c>
      <c r="C42" s="213"/>
      <c r="D42" s="213"/>
    </row>
    <row r="43" spans="1:4" ht="16.5" customHeight="1">
      <c r="A43" s="218" t="s">
        <v>313</v>
      </c>
      <c r="B43" s="217">
        <f>SUM(B44:B46)</f>
        <v>6000</v>
      </c>
      <c r="C43" s="213"/>
      <c r="D43" s="213"/>
    </row>
    <row r="44" spans="1:4" ht="16.5" customHeight="1">
      <c r="A44" s="53" t="s">
        <v>1048</v>
      </c>
      <c r="B44" s="215">
        <v>1800</v>
      </c>
      <c r="C44" s="213"/>
      <c r="D44" s="213"/>
    </row>
    <row r="45" spans="1:4" ht="15">
      <c r="A45" s="53" t="s">
        <v>976</v>
      </c>
      <c r="B45" s="215">
        <v>2500</v>
      </c>
      <c r="C45" s="213"/>
      <c r="D45" s="213"/>
    </row>
    <row r="46" spans="1:4" ht="15">
      <c r="A46" s="53" t="s">
        <v>836</v>
      </c>
      <c r="B46" s="215">
        <v>1700</v>
      </c>
      <c r="C46" s="213"/>
      <c r="D46" s="213"/>
    </row>
    <row r="47" spans="1:4" s="209" customFormat="1" ht="28.5">
      <c r="A47" s="130" t="s">
        <v>843</v>
      </c>
      <c r="B47" s="219">
        <f>SUM(B48)</f>
        <v>8500</v>
      </c>
      <c r="C47" s="219">
        <f>SUM(C48)</f>
        <v>0</v>
      </c>
      <c r="D47" s="219">
        <f>SUM(D48)</f>
        <v>0</v>
      </c>
    </row>
    <row r="48" spans="1:4" ht="30">
      <c r="A48" s="216" t="s">
        <v>242</v>
      </c>
      <c r="B48" s="220">
        <f>SUM(B49)</f>
        <v>8500</v>
      </c>
      <c r="C48" s="220"/>
      <c r="D48" s="220">
        <f>SUM(D49:D49)</f>
        <v>0</v>
      </c>
    </row>
    <row r="49" spans="1:4" ht="15">
      <c r="A49" s="221" t="s">
        <v>704</v>
      </c>
      <c r="B49" s="222">
        <v>8500</v>
      </c>
      <c r="C49" s="222">
        <v>0</v>
      </c>
      <c r="D49" s="222"/>
    </row>
    <row r="50" spans="1:4" s="209" customFormat="1" ht="28.5">
      <c r="A50" s="223" t="s">
        <v>878</v>
      </c>
      <c r="B50" s="208">
        <f>B51+B53</f>
        <v>50370.5</v>
      </c>
      <c r="C50" s="208">
        <f>C51+C53</f>
        <v>50370.5</v>
      </c>
      <c r="D50" s="208">
        <f>D51+D53</f>
        <v>50370.5</v>
      </c>
    </row>
    <row r="51" spans="1:4" ht="30" hidden="1">
      <c r="A51" s="224" t="s">
        <v>718</v>
      </c>
      <c r="B51" s="211"/>
      <c r="C51" s="211"/>
      <c r="D51" s="211"/>
    </row>
    <row r="52" spans="1:4" ht="15" hidden="1">
      <c r="A52" s="157" t="s">
        <v>628</v>
      </c>
      <c r="B52" s="213"/>
      <c r="C52" s="213"/>
      <c r="D52" s="213"/>
    </row>
    <row r="53" spans="1:4" ht="60">
      <c r="A53" s="225" t="s">
        <v>464</v>
      </c>
      <c r="B53" s="206">
        <f>SUM(B54)</f>
        <v>50370.5</v>
      </c>
      <c r="C53" s="206">
        <f>SUM(C54)</f>
        <v>50370.5</v>
      </c>
      <c r="D53" s="206">
        <f>SUM(D54)</f>
        <v>50370.5</v>
      </c>
    </row>
    <row r="54" spans="1:4" ht="45">
      <c r="A54" s="26" t="s">
        <v>705</v>
      </c>
      <c r="B54" s="207">
        <v>50370.5</v>
      </c>
      <c r="C54" s="207">
        <v>50370.5</v>
      </c>
      <c r="D54" s="207">
        <v>50370.5</v>
      </c>
    </row>
    <row r="55" spans="1:4" ht="31.5">
      <c r="A55" s="283" t="s">
        <v>858</v>
      </c>
      <c r="B55" s="284">
        <f>SUM(B56:B61)</f>
        <v>10000</v>
      </c>
      <c r="C55" s="207"/>
      <c r="D55" s="207"/>
    </row>
    <row r="56" spans="1:4" ht="31.5">
      <c r="A56" s="293" t="s">
        <v>1033</v>
      </c>
      <c r="B56" s="285">
        <v>2200</v>
      </c>
      <c r="C56" s="207"/>
      <c r="D56" s="207"/>
    </row>
    <row r="57" spans="1:4" ht="31.5">
      <c r="A57" s="293" t="s">
        <v>1034</v>
      </c>
      <c r="B57" s="285">
        <v>3700</v>
      </c>
      <c r="C57" s="207"/>
      <c r="D57" s="207"/>
    </row>
    <row r="58" spans="1:4" ht="47.25">
      <c r="A58" s="293" t="s">
        <v>1035</v>
      </c>
      <c r="B58" s="285">
        <v>1300</v>
      </c>
      <c r="C58" s="207"/>
      <c r="D58" s="207"/>
    </row>
    <row r="59" spans="1:4" ht="31.5">
      <c r="A59" s="293" t="s">
        <v>1036</v>
      </c>
      <c r="B59" s="285">
        <v>1170</v>
      </c>
      <c r="C59" s="207"/>
      <c r="D59" s="207"/>
    </row>
    <row r="60" spans="1:4" ht="47.25">
      <c r="A60" s="293" t="s">
        <v>1037</v>
      </c>
      <c r="B60" s="285">
        <v>900</v>
      </c>
      <c r="C60" s="207"/>
      <c r="D60" s="207"/>
    </row>
    <row r="61" spans="1:4" ht="31.5">
      <c r="A61" s="294" t="s">
        <v>1038</v>
      </c>
      <c r="B61" s="285">
        <v>730</v>
      </c>
      <c r="C61" s="207"/>
      <c r="D61" s="207"/>
    </row>
    <row r="62" spans="1:4" s="209" customFormat="1" ht="14.25">
      <c r="A62" s="223" t="s">
        <v>631</v>
      </c>
      <c r="B62" s="196">
        <f>SUM(B9+B16+B25+B27+B34+B36+B38+B42+B47+B50+B55)</f>
        <v>162366.2</v>
      </c>
      <c r="C62" s="196">
        <f>SUM(C9+C16+C25+C27+C34+C36+C38+C42+C47+C50+C55)</f>
        <v>200158</v>
      </c>
      <c r="D62" s="196">
        <f>SUM(D9+D16+D25+D27+D34+D36+D38+D42+D47+D50)</f>
        <v>137632.5</v>
      </c>
    </row>
    <row r="64" ht="15">
      <c r="B64" s="286"/>
    </row>
  </sheetData>
  <sheetProtection/>
  <mergeCells count="1">
    <mergeCell ref="A6:D6"/>
  </mergeCells>
  <printOptions/>
  <pageMargins left="1.1023622047244095" right="0.7086614173228347" top="0.5511811023622047" bottom="0.15748031496062992" header="0.31496062992125984" footer="0.31496062992125984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2">
      <selection activeCell="E13" sqref="E13"/>
    </sheetView>
  </sheetViews>
  <sheetFormatPr defaultColWidth="9.140625" defaultRowHeight="15"/>
  <cols>
    <col min="1" max="1" width="54.8515625" style="226" customWidth="1"/>
    <col min="2" max="4" width="14.7109375" style="226" customWidth="1"/>
    <col min="5" max="16384" width="9.140625" style="226" customWidth="1"/>
  </cols>
  <sheetData>
    <row r="1" ht="15" hidden="1">
      <c r="B1" s="166" t="s">
        <v>719</v>
      </c>
    </row>
    <row r="2" spans="2:3" ht="13.5" customHeight="1">
      <c r="B2" s="166"/>
      <c r="C2" s="166" t="s">
        <v>962</v>
      </c>
    </row>
    <row r="3" spans="2:3" ht="15">
      <c r="B3" s="198"/>
      <c r="C3" s="198" t="s">
        <v>0</v>
      </c>
    </row>
    <row r="4" spans="2:3" ht="15">
      <c r="B4" s="198"/>
      <c r="C4" s="198" t="s">
        <v>1</v>
      </c>
    </row>
    <row r="5" spans="2:3" ht="15">
      <c r="B5" s="227"/>
      <c r="C5" s="227" t="s">
        <v>2</v>
      </c>
    </row>
    <row r="6" spans="2:3" ht="15" customHeight="1">
      <c r="B6" s="228"/>
      <c r="C6" s="228" t="s">
        <v>864</v>
      </c>
    </row>
    <row r="9" spans="1:4" ht="37.5" customHeight="1">
      <c r="A9" s="301" t="s">
        <v>1028</v>
      </c>
      <c r="B9" s="298"/>
      <c r="C9" s="298"/>
      <c r="D9" s="298"/>
    </row>
    <row r="10" ht="10.5" customHeight="1">
      <c r="A10" s="229"/>
    </row>
    <row r="11" spans="1:4" ht="20.25" customHeight="1">
      <c r="A11" s="302" t="s">
        <v>832</v>
      </c>
      <c r="B11" s="303"/>
      <c r="C11" s="303"/>
      <c r="D11" s="303"/>
    </row>
    <row r="12" ht="15.75" thickBot="1">
      <c r="D12" s="10" t="s">
        <v>965</v>
      </c>
    </row>
    <row r="13" spans="1:4" ht="29.25" customHeight="1" thickBot="1">
      <c r="A13" s="230" t="s">
        <v>164</v>
      </c>
      <c r="B13" s="231" t="s">
        <v>1025</v>
      </c>
      <c r="C13" s="231" t="s">
        <v>1026</v>
      </c>
      <c r="D13" s="231" t="s">
        <v>1027</v>
      </c>
    </row>
    <row r="14" spans="1:4" ht="45.75" customHeight="1">
      <c r="A14" s="232" t="s">
        <v>720</v>
      </c>
      <c r="B14" s="233">
        <f>SUM(B15-B16)</f>
        <v>0</v>
      </c>
      <c r="C14" s="233">
        <f>SUM(C15-C16)</f>
        <v>0</v>
      </c>
      <c r="D14" s="233">
        <f>SUM(D15-D16)</f>
        <v>0</v>
      </c>
    </row>
    <row r="15" spans="1:4" ht="24" customHeight="1">
      <c r="A15" s="234" t="s">
        <v>721</v>
      </c>
      <c r="B15" s="235"/>
      <c r="C15" s="235"/>
      <c r="D15" s="235"/>
    </row>
    <row r="16" spans="1:4" ht="25.5" customHeight="1" thickBot="1">
      <c r="A16" s="236" t="s">
        <v>722</v>
      </c>
      <c r="B16" s="235"/>
      <c r="C16" s="235"/>
      <c r="D16" s="235"/>
    </row>
    <row r="17" spans="1:4" ht="30.75" thickBot="1">
      <c r="A17" s="237" t="s">
        <v>723</v>
      </c>
      <c r="B17" s="238">
        <f>SUM(B19-B20)</f>
        <v>0</v>
      </c>
      <c r="C17" s="238">
        <f>SUM(C19-C20)</f>
        <v>-15650</v>
      </c>
      <c r="D17" s="238">
        <f>SUM(D19-D20)</f>
        <v>-15650</v>
      </c>
    </row>
    <row r="18" spans="1:4" ht="15" hidden="1">
      <c r="A18" s="239"/>
      <c r="B18" s="235"/>
      <c r="C18" s="235"/>
      <c r="D18" s="235"/>
    </row>
    <row r="19" spans="1:4" ht="24" customHeight="1">
      <c r="A19" s="234" t="s">
        <v>721</v>
      </c>
      <c r="B19" s="235"/>
      <c r="C19" s="235"/>
      <c r="D19" s="235"/>
    </row>
    <row r="20" spans="1:4" ht="25.5" customHeight="1" thickBot="1">
      <c r="A20" s="240" t="s">
        <v>722</v>
      </c>
      <c r="B20" s="241"/>
      <c r="C20" s="241">
        <v>15650</v>
      </c>
      <c r="D20" s="241">
        <v>15650</v>
      </c>
    </row>
    <row r="21" spans="1:4" ht="21" customHeight="1" thickBot="1">
      <c r="A21" s="242" t="s">
        <v>724</v>
      </c>
      <c r="B21" s="238">
        <f>SUM(B22-B23)</f>
        <v>0</v>
      </c>
      <c r="C21" s="238">
        <f>SUM(C22-C23)</f>
        <v>-15650</v>
      </c>
      <c r="D21" s="238">
        <f>SUM(D22-D23)</f>
        <v>-15650</v>
      </c>
    </row>
    <row r="22" spans="1:4" ht="24" customHeight="1">
      <c r="A22" s="243" t="s">
        <v>721</v>
      </c>
      <c r="B22" s="233">
        <f>SUM(B15+B19)</f>
        <v>0</v>
      </c>
      <c r="C22" s="233">
        <f>SUM(C15+C19)</f>
        <v>0</v>
      </c>
      <c r="D22" s="233">
        <f>SUM(D15+D19)</f>
        <v>0</v>
      </c>
    </row>
    <row r="23" spans="1:4" ht="21.75" customHeight="1" thickBot="1">
      <c r="A23" s="236" t="s">
        <v>722</v>
      </c>
      <c r="B23" s="244">
        <f>SUM(B20)+B16</f>
        <v>0</v>
      </c>
      <c r="C23" s="244">
        <f>SUM(C20)+C16</f>
        <v>15650</v>
      </c>
      <c r="D23" s="244">
        <f>SUM(D20)+D16</f>
        <v>15650</v>
      </c>
    </row>
  </sheetData>
  <sheetProtection/>
  <mergeCells count="2">
    <mergeCell ref="A9:D9"/>
    <mergeCell ref="A11:D11"/>
  </mergeCells>
  <printOptions/>
  <pageMargins left="1.299212598425197" right="0.5118110236220472" top="0.7480314960629921" bottom="0.5511811023622047" header="0.31496062992125984" footer="0.31496062992125984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9">
      <selection activeCell="B22" sqref="B22"/>
    </sheetView>
  </sheetViews>
  <sheetFormatPr defaultColWidth="9.140625" defaultRowHeight="15"/>
  <cols>
    <col min="1" max="1" width="30.57421875" style="245" customWidth="1"/>
    <col min="2" max="2" width="57.7109375" style="246" customWidth="1"/>
    <col min="3" max="3" width="18.8515625" style="246" hidden="1" customWidth="1"/>
    <col min="4" max="4" width="12.28125" style="247" hidden="1" customWidth="1"/>
    <col min="5" max="5" width="16.7109375" style="246" customWidth="1"/>
    <col min="6" max="6" width="17.57421875" style="247" hidden="1" customWidth="1"/>
    <col min="7" max="7" width="10.140625" style="247" hidden="1" customWidth="1"/>
    <col min="8" max="8" width="15.00390625" style="247" customWidth="1"/>
    <col min="9" max="9" width="14.7109375" style="247" customWidth="1"/>
    <col min="10" max="16384" width="9.140625" style="247" customWidth="1"/>
  </cols>
  <sheetData>
    <row r="1" ht="15" hidden="1">
      <c r="E1" s="248" t="s">
        <v>725</v>
      </c>
    </row>
    <row r="2" spans="2:8" ht="16.5" customHeight="1">
      <c r="B2" s="249"/>
      <c r="C2" s="249" t="s">
        <v>726</v>
      </c>
      <c r="D2" s="249"/>
      <c r="E2" s="249"/>
      <c r="H2" s="250" t="s">
        <v>963</v>
      </c>
    </row>
    <row r="3" spans="2:8" ht="12" customHeight="1">
      <c r="B3" s="201"/>
      <c r="C3" s="201" t="s">
        <v>0</v>
      </c>
      <c r="D3" s="249"/>
      <c r="E3" s="201"/>
      <c r="H3" s="200" t="s">
        <v>0</v>
      </c>
    </row>
    <row r="4" spans="1:8" ht="15.75" customHeight="1">
      <c r="A4" s="251"/>
      <c r="B4" s="201"/>
      <c r="C4" s="201" t="s">
        <v>1</v>
      </c>
      <c r="D4" s="249"/>
      <c r="E4" s="201"/>
      <c r="H4" s="200" t="s">
        <v>1</v>
      </c>
    </row>
    <row r="5" spans="3:8" ht="15">
      <c r="C5" s="201" t="s">
        <v>2</v>
      </c>
      <c r="D5" s="249"/>
      <c r="E5" s="201"/>
      <c r="H5" s="200" t="s">
        <v>2</v>
      </c>
    </row>
    <row r="6" spans="3:9" ht="19.5" customHeight="1">
      <c r="C6" s="305" t="s">
        <v>727</v>
      </c>
      <c r="D6" s="305"/>
      <c r="E6" s="252"/>
      <c r="F6" s="252"/>
      <c r="G6" s="246"/>
      <c r="H6" s="199" t="s">
        <v>861</v>
      </c>
      <c r="I6" s="253"/>
    </row>
    <row r="7" spans="1:5" ht="50.25" customHeight="1">
      <c r="A7" s="306" t="s">
        <v>958</v>
      </c>
      <c r="B7" s="306"/>
      <c r="C7" s="306"/>
      <c r="D7" s="306"/>
      <c r="E7" s="306"/>
    </row>
    <row r="8" spans="1:9" s="246" customFormat="1" ht="15">
      <c r="A8" s="245"/>
      <c r="I8" s="10" t="s">
        <v>965</v>
      </c>
    </row>
    <row r="9" spans="1:9" s="246" customFormat="1" ht="12.75" customHeight="1">
      <c r="A9" s="307" t="s">
        <v>728</v>
      </c>
      <c r="B9" s="310" t="s">
        <v>729</v>
      </c>
      <c r="C9" s="304" t="s">
        <v>730</v>
      </c>
      <c r="D9" s="304" t="s">
        <v>730</v>
      </c>
      <c r="E9" s="304" t="s">
        <v>968</v>
      </c>
      <c r="H9" s="304" t="s">
        <v>969</v>
      </c>
      <c r="I9" s="304" t="s">
        <v>970</v>
      </c>
    </row>
    <row r="10" spans="1:9" s="246" customFormat="1" ht="11.25" customHeight="1">
      <c r="A10" s="308"/>
      <c r="B10" s="310"/>
      <c r="C10" s="304"/>
      <c r="D10" s="304"/>
      <c r="E10" s="304"/>
      <c r="H10" s="304"/>
      <c r="I10" s="304"/>
    </row>
    <row r="11" spans="1:9" s="254" customFormat="1" ht="37.5" customHeight="1">
      <c r="A11" s="309"/>
      <c r="B11" s="310"/>
      <c r="C11" s="304"/>
      <c r="D11" s="304"/>
      <c r="E11" s="304"/>
      <c r="H11" s="304"/>
      <c r="I11" s="304"/>
    </row>
    <row r="12" spans="1:9" ht="30" customHeight="1">
      <c r="A12" s="255" t="s">
        <v>731</v>
      </c>
      <c r="B12" s="256" t="s">
        <v>732</v>
      </c>
      <c r="C12" s="257" t="e">
        <f>C13+C19+C24+C29</f>
        <v>#REF!</v>
      </c>
      <c r="D12" s="258" t="e">
        <f>D13+D19+D24+D29</f>
        <v>#REF!</v>
      </c>
      <c r="E12" s="257">
        <f>SUM(E13+E18+E24+E29)</f>
        <v>0</v>
      </c>
      <c r="F12" s="247">
        <v>73995.6</v>
      </c>
      <c r="H12" s="257">
        <f>SUM(H13+H18+H24+H29)</f>
        <v>0</v>
      </c>
      <c r="I12" s="257">
        <f>SUM(I13+I18+I24+I29)</f>
        <v>0</v>
      </c>
    </row>
    <row r="13" spans="1:9" ht="30" customHeight="1" hidden="1">
      <c r="A13" s="255" t="s">
        <v>733</v>
      </c>
      <c r="B13" s="259" t="s">
        <v>734</v>
      </c>
      <c r="C13" s="257">
        <f>SUM(C14-C16)</f>
        <v>73995.59999999998</v>
      </c>
      <c r="D13" s="258">
        <f>SUM(D14-D16)</f>
        <v>148939.8</v>
      </c>
      <c r="E13" s="257">
        <f>SUM(E14-E16)</f>
        <v>0</v>
      </c>
      <c r="H13" s="257">
        <f>SUM(H14-H16)</f>
        <v>0</v>
      </c>
      <c r="I13" s="257">
        <f>SUM(I14-I16)</f>
        <v>0</v>
      </c>
    </row>
    <row r="14" spans="1:9" ht="33" customHeight="1" hidden="1">
      <c r="A14" s="255" t="s">
        <v>735</v>
      </c>
      <c r="B14" s="260" t="s">
        <v>736</v>
      </c>
      <c r="C14" s="257">
        <f>SUM(C15)</f>
        <v>291614.1</v>
      </c>
      <c r="D14" s="258">
        <f>259071.6+50000</f>
        <v>309071.6</v>
      </c>
      <c r="E14" s="257">
        <f>SUM(E15)</f>
        <v>0</v>
      </c>
      <c r="G14" s="261">
        <f>SUM(C14+C20)</f>
        <v>291614.1</v>
      </c>
      <c r="H14" s="257">
        <f>SUM(H15)</f>
        <v>0</v>
      </c>
      <c r="I14" s="257">
        <f>SUM(I15)</f>
        <v>0</v>
      </c>
    </row>
    <row r="15" spans="1:9" ht="45.75" customHeight="1" hidden="1">
      <c r="A15" s="255" t="s">
        <v>737</v>
      </c>
      <c r="B15" s="256" t="s">
        <v>738</v>
      </c>
      <c r="C15" s="257">
        <f>223995.6-15000+82618.5</f>
        <v>291614.1</v>
      </c>
      <c r="D15" s="258">
        <v>100580.5</v>
      </c>
      <c r="E15" s="257"/>
      <c r="H15" s="257"/>
      <c r="I15" s="257"/>
    </row>
    <row r="16" spans="1:9" ht="49.5" customHeight="1" hidden="1">
      <c r="A16" s="255" t="s">
        <v>739</v>
      </c>
      <c r="B16" s="262" t="s">
        <v>740</v>
      </c>
      <c r="C16" s="257">
        <f>SUM(C17)</f>
        <v>217618.5</v>
      </c>
      <c r="D16" s="258">
        <v>160131.8</v>
      </c>
      <c r="E16" s="257">
        <f>SUM(E17)</f>
        <v>0</v>
      </c>
      <c r="H16" s="257">
        <f>SUM(H17)</f>
        <v>0</v>
      </c>
      <c r="I16" s="257">
        <f>SUM(I17)</f>
        <v>0</v>
      </c>
    </row>
    <row r="17" spans="1:9" ht="46.5" customHeight="1" hidden="1">
      <c r="A17" s="255" t="s">
        <v>741</v>
      </c>
      <c r="B17" s="256" t="s">
        <v>742</v>
      </c>
      <c r="C17" s="257">
        <v>217618.5</v>
      </c>
      <c r="D17" s="258">
        <v>60000</v>
      </c>
      <c r="E17" s="257"/>
      <c r="H17" s="257"/>
      <c r="I17" s="257"/>
    </row>
    <row r="18" spans="1:9" ht="46.5" customHeight="1">
      <c r="A18" s="263" t="s">
        <v>743</v>
      </c>
      <c r="B18" s="262" t="s">
        <v>744</v>
      </c>
      <c r="C18" s="264"/>
      <c r="D18" s="265"/>
      <c r="E18" s="264">
        <f>SUM(E19)</f>
        <v>0</v>
      </c>
      <c r="H18" s="264">
        <f>SUM(H19)</f>
        <v>-15650</v>
      </c>
      <c r="I18" s="264">
        <f>SUM(I19)</f>
        <v>-15650</v>
      </c>
    </row>
    <row r="19" spans="1:9" ht="48" customHeight="1">
      <c r="A19" s="263" t="s">
        <v>745</v>
      </c>
      <c r="B19" s="266" t="s">
        <v>746</v>
      </c>
      <c r="C19" s="264">
        <f>SUM(C20)-C22</f>
        <v>-15000</v>
      </c>
      <c r="D19" s="265">
        <f>SUM(D20)-D22</f>
        <v>-50000</v>
      </c>
      <c r="E19" s="264">
        <f>SUM(E20)-E22</f>
        <v>0</v>
      </c>
      <c r="H19" s="264">
        <f>SUM(H20)-H22</f>
        <v>-15650</v>
      </c>
      <c r="I19" s="264">
        <f>SUM(I20)-I22</f>
        <v>-15650</v>
      </c>
    </row>
    <row r="20" spans="1:9" ht="45" customHeight="1" hidden="1">
      <c r="A20" s="255" t="s">
        <v>747</v>
      </c>
      <c r="B20" s="267" t="s">
        <v>748</v>
      </c>
      <c r="C20" s="257"/>
      <c r="D20" s="258"/>
      <c r="E20" s="257"/>
      <c r="H20" s="257"/>
      <c r="I20" s="257"/>
    </row>
    <row r="21" spans="1:9" ht="20.25" customHeight="1" hidden="1">
      <c r="A21" s="255" t="s">
        <v>749</v>
      </c>
      <c r="B21" s="266" t="s">
        <v>750</v>
      </c>
      <c r="C21" s="257"/>
      <c r="D21" s="258"/>
      <c r="E21" s="257"/>
      <c r="H21" s="257"/>
      <c r="I21" s="257"/>
    </row>
    <row r="22" spans="1:9" ht="49.5" customHeight="1">
      <c r="A22" s="255" t="s">
        <v>751</v>
      </c>
      <c r="B22" s="268" t="s">
        <v>752</v>
      </c>
      <c r="C22" s="257">
        <v>15000</v>
      </c>
      <c r="D22" s="258">
        <v>50000</v>
      </c>
      <c r="E22" s="257">
        <f>SUM(E23)</f>
        <v>0</v>
      </c>
      <c r="H22" s="257">
        <f>SUM(H23)</f>
        <v>15650</v>
      </c>
      <c r="I22" s="257">
        <f>SUM(I23)</f>
        <v>15650</v>
      </c>
    </row>
    <row r="23" spans="1:9" ht="66.75" customHeight="1">
      <c r="A23" s="255" t="s">
        <v>753</v>
      </c>
      <c r="B23" s="256" t="s">
        <v>754</v>
      </c>
      <c r="C23" s="257">
        <v>15000</v>
      </c>
      <c r="D23" s="258"/>
      <c r="E23" s="257"/>
      <c r="H23" s="257">
        <v>15650</v>
      </c>
      <c r="I23" s="257">
        <v>15650</v>
      </c>
    </row>
    <row r="24" spans="1:9" ht="31.5" customHeight="1">
      <c r="A24" s="255" t="s">
        <v>755</v>
      </c>
      <c r="B24" s="256" t="s">
        <v>756</v>
      </c>
      <c r="C24" s="257">
        <f aca="true" t="shared" si="0" ref="C24:E27">SUM(C25)</f>
        <v>15000</v>
      </c>
      <c r="D24" s="258">
        <f t="shared" si="0"/>
        <v>0</v>
      </c>
      <c r="E24" s="257">
        <f>SUM(E25)</f>
        <v>0</v>
      </c>
      <c r="H24" s="257">
        <f aca="true" t="shared" si="1" ref="H24:I27">SUM(H25)</f>
        <v>15650</v>
      </c>
      <c r="I24" s="257">
        <f t="shared" si="1"/>
        <v>15650</v>
      </c>
    </row>
    <row r="25" spans="1:9" ht="32.25" customHeight="1">
      <c r="A25" s="255" t="s">
        <v>757</v>
      </c>
      <c r="B25" s="256" t="s">
        <v>758</v>
      </c>
      <c r="C25" s="257">
        <f>SUM(C26)</f>
        <v>15000</v>
      </c>
      <c r="D25" s="258">
        <f t="shared" si="0"/>
        <v>0</v>
      </c>
      <c r="E25" s="257">
        <f>SUM(E26)</f>
        <v>0</v>
      </c>
      <c r="H25" s="257">
        <f t="shared" si="1"/>
        <v>15650</v>
      </c>
      <c r="I25" s="257">
        <f t="shared" si="1"/>
        <v>15650</v>
      </c>
    </row>
    <row r="26" spans="1:9" ht="31.5" customHeight="1">
      <c r="A26" s="255" t="s">
        <v>759</v>
      </c>
      <c r="B26" s="256" t="s">
        <v>760</v>
      </c>
      <c r="C26" s="257">
        <f>SUM(C27)</f>
        <v>15000</v>
      </c>
      <c r="D26" s="258">
        <f t="shared" si="0"/>
        <v>0</v>
      </c>
      <c r="E26" s="257">
        <f>SUM(E27)</f>
        <v>0</v>
      </c>
      <c r="H26" s="257">
        <f t="shared" si="1"/>
        <v>15650</v>
      </c>
      <c r="I26" s="257">
        <f t="shared" si="1"/>
        <v>15650</v>
      </c>
    </row>
    <row r="27" spans="1:9" ht="32.25" customHeight="1">
      <c r="A27" s="255" t="s">
        <v>761</v>
      </c>
      <c r="B27" s="256" t="s">
        <v>762</v>
      </c>
      <c r="C27" s="257">
        <f t="shared" si="0"/>
        <v>15000</v>
      </c>
      <c r="D27" s="258">
        <f t="shared" si="0"/>
        <v>0</v>
      </c>
      <c r="E27" s="257">
        <f t="shared" si="0"/>
        <v>0</v>
      </c>
      <c r="H27" s="257">
        <f t="shared" si="1"/>
        <v>15650</v>
      </c>
      <c r="I27" s="257">
        <f t="shared" si="1"/>
        <v>15650</v>
      </c>
    </row>
    <row r="28" spans="1:9" ht="37.5" customHeight="1">
      <c r="A28" s="255" t="s">
        <v>763</v>
      </c>
      <c r="B28" s="256" t="s">
        <v>764</v>
      </c>
      <c r="C28" s="257">
        <v>15000</v>
      </c>
      <c r="D28" s="258"/>
      <c r="E28" s="264"/>
      <c r="H28" s="264">
        <v>15650</v>
      </c>
      <c r="I28" s="264">
        <v>15650</v>
      </c>
    </row>
    <row r="29" spans="1:9" ht="35.25" customHeight="1">
      <c r="A29" s="269" t="s">
        <v>765</v>
      </c>
      <c r="B29" s="270" t="s">
        <v>766</v>
      </c>
      <c r="C29" s="271" t="e">
        <f>#REF!+#REF!</f>
        <v>#REF!</v>
      </c>
      <c r="D29" s="271" t="e">
        <f>#REF!+#REF!</f>
        <v>#REF!</v>
      </c>
      <c r="E29" s="272">
        <f>SUM(E30)</f>
        <v>0</v>
      </c>
      <c r="H29" s="272">
        <f>SUM(H30)</f>
        <v>0</v>
      </c>
      <c r="I29" s="272">
        <f>SUM(I30)</f>
        <v>0</v>
      </c>
    </row>
    <row r="30" spans="1:9" ht="36.75" customHeight="1">
      <c r="A30" s="269" t="s">
        <v>767</v>
      </c>
      <c r="B30" s="273" t="s">
        <v>768</v>
      </c>
      <c r="C30" s="274"/>
      <c r="D30" s="275">
        <v>0</v>
      </c>
      <c r="E30" s="274"/>
      <c r="H30" s="274"/>
      <c r="I30" s="274"/>
    </row>
  </sheetData>
  <sheetProtection/>
  <mergeCells count="9">
    <mergeCell ref="H9:H11"/>
    <mergeCell ref="I9:I11"/>
    <mergeCell ref="C6:D6"/>
    <mergeCell ref="A7:E7"/>
    <mergeCell ref="A9:A11"/>
    <mergeCell ref="B9:B11"/>
    <mergeCell ref="C9:C11"/>
    <mergeCell ref="D9:D11"/>
    <mergeCell ref="E9:E11"/>
  </mergeCells>
  <printOptions/>
  <pageMargins left="1.1023622047244095" right="0.31496062992125984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2018-11-28T06:22:50Z</cp:lastPrinted>
  <dcterms:created xsi:type="dcterms:W3CDTF">2016-11-10T06:54:02Z</dcterms:created>
  <dcterms:modified xsi:type="dcterms:W3CDTF">2018-12-03T06:14:11Z</dcterms:modified>
  <cp:category/>
  <cp:version/>
  <cp:contentType/>
  <cp:contentStatus/>
</cp:coreProperties>
</file>