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65" yWindow="65461" windowWidth="12420" windowHeight="10275" activeTab="0"/>
  </bookViews>
  <sheets>
    <sheet name="Перечень" sheetId="1" r:id="rId1"/>
  </sheets>
  <definedNames>
    <definedName name="_xlnm._FilterDatabase" localSheetId="0" hidden="1">'Перечень'!$D$8:$D$919</definedName>
  </definedNames>
  <calcPr fullCalcOnLoad="1"/>
</workbook>
</file>

<file path=xl/sharedStrings.xml><?xml version="1.0" encoding="utf-8"?>
<sst xmlns="http://schemas.openxmlformats.org/spreadsheetml/2006/main" count="1437" uniqueCount="733">
  <si>
    <t>№№
пп</t>
  </si>
  <si>
    <t>ЖКУ-250</t>
  </si>
  <si>
    <t>РКУ-250</t>
  </si>
  <si>
    <t>район освещения</t>
  </si>
  <si>
    <t>ЛКУ-55</t>
  </si>
  <si>
    <t>СДС-70</t>
  </si>
  <si>
    <t>Количество 
и тип 
светильников</t>
  </si>
  <si>
    <t>Характеристика питающей линии</t>
  </si>
  <si>
    <t>РКУ-85</t>
  </si>
  <si>
    <t>Точка подключения</t>
  </si>
  <si>
    <t>ж/б</t>
  </si>
  <si>
    <t>мет.</t>
  </si>
  <si>
    <t>дер.</t>
  </si>
  <si>
    <t>Опоры</t>
  </si>
  <si>
    <t>ЖКУ-150</t>
  </si>
  <si>
    <t xml:space="preserve">Марка провода, кабеля
</t>
  </si>
  <si>
    <t>Протяженность  км.</t>
  </si>
  <si>
    <t>Установленная
мощность
кВт</t>
  </si>
  <si>
    <t>ЖКУ-70</t>
  </si>
  <si>
    <t>СПО-300</t>
  </si>
  <si>
    <t>СПО-100</t>
  </si>
  <si>
    <t>РКУ-400</t>
  </si>
  <si>
    <t>СДФ-75</t>
  </si>
  <si>
    <t>ЖКУ-400</t>
  </si>
  <si>
    <t>СКЗЛ-250</t>
  </si>
  <si>
    <t>ТП-304 Новоандреевка</t>
  </si>
  <si>
    <t>А-16 -2,45 км</t>
  </si>
  <si>
    <t>ТП-305 Новоандреевка</t>
  </si>
  <si>
    <t>НКУ-45</t>
  </si>
  <si>
    <t>НКУ-55</t>
  </si>
  <si>
    <t>ЛН-100</t>
  </si>
  <si>
    <t>ЛН-500</t>
  </si>
  <si>
    <t>ул.Макурина, ул.Потапова, стадион шк. № 53, ул.Набережная</t>
  </si>
  <si>
    <t>ул.Потапова, ул.Макурина</t>
  </si>
  <si>
    <t>А-16 -1,6 км, 
СИП-0,17 км.</t>
  </si>
  <si>
    <t xml:space="preserve">ВСЕГО </t>
  </si>
  <si>
    <t>ЛКУ-65</t>
  </si>
  <si>
    <t>ТП-33 Л1 п.Устиново</t>
  </si>
  <si>
    <t>ООО МДК</t>
  </si>
  <si>
    <t>ТП-34 Л1 п.Устиново</t>
  </si>
  <si>
    <t>ул.Чапаева, 47-57, ул.Нагорная,2-44, пер.Рабочий,8</t>
  </si>
  <si>
    <t>А-35</t>
  </si>
  <si>
    <t>ТП-36 Л1 п.Устиново автомат на опоре №8</t>
  </si>
  <si>
    <t>пер.Южный, ул.Зеленая,2а-12, пер.Почтовый, ул.Труда,8-10</t>
  </si>
  <si>
    <t>ТП-36 Л2 п.Устиново</t>
  </si>
  <si>
    <t>ТП-36 Л4 п.Устиново автомат на опоре №2</t>
  </si>
  <si>
    <t>ул.Чапаева,21-37, ул.Труда,12, ул.Набережная,1-9</t>
  </si>
  <si>
    <t>ул.Чапаева,1-21,  ул.Береговая,3-7</t>
  </si>
  <si>
    <t>ТП-492 Л1 п.Устиново</t>
  </si>
  <si>
    <t>ул.Молодежная,1 до кафе, ул.Автозаводская,1</t>
  </si>
  <si>
    <t>РКУ-150</t>
  </si>
  <si>
    <t>ТП-7 Л1 с. Черновское</t>
  </si>
  <si>
    <t>пер.Рабочий,1,3</t>
  </si>
  <si>
    <t>ТП-7 Л3 с. Черновское</t>
  </si>
  <si>
    <t>пер.Механический,1-7, ул.Ленина,58-118, пер.Мостовой,2-81, ул.Карла Маркса,1-37</t>
  </si>
  <si>
    <t>ТП-8 Л1 с. Черновское</t>
  </si>
  <si>
    <t>ул.Карла Маркса,43-153</t>
  </si>
  <si>
    <t>ТП-8 Л2 с .Черновское, автомат на опоре №22</t>
  </si>
  <si>
    <t>ул.Кирова,2-98, ул.Школьная,2-32</t>
  </si>
  <si>
    <t>ул.Ленина,13-69, ул.Молодежная,1-19</t>
  </si>
  <si>
    <t>ТП-10 Л1 с. Черновское</t>
  </si>
  <si>
    <t>ТП-10 Л2 с. Черновское</t>
  </si>
  <si>
    <t>ул.Ленина,3, У школы</t>
  </si>
  <si>
    <t>ул.Солнечная,4,7, ул.Лесная,35-41</t>
  </si>
  <si>
    <t>ТП-224 Л1 с. Черновское</t>
  </si>
  <si>
    <t>ул.Ленина,120-138</t>
  </si>
  <si>
    <t>ТП-224 Л2 с. Черновское</t>
  </si>
  <si>
    <t>ул.Ленина,139,135,111</t>
  </si>
  <si>
    <t>ТП-239 Л3 с. Черновское</t>
  </si>
  <si>
    <t>ул. Рабочая,1-51</t>
  </si>
  <si>
    <t>ТП-4 Л1 с. Смородинка автомат на ТП</t>
  </si>
  <si>
    <t>ТП-4 Л2 с. Смородинка автомат на ТП</t>
  </si>
  <si>
    <t>ул.Советская,2-62</t>
  </si>
  <si>
    <t>ул.Детская,1-37, ул.Школьная,6-38</t>
  </si>
  <si>
    <t>А-25</t>
  </si>
  <si>
    <t>ТП-5 Л1 с. Смородинка</t>
  </si>
  <si>
    <t>ТП-5 Л2 с. Смородинка</t>
  </si>
  <si>
    <t>ТП-6 Л3 с. Смородинка</t>
  </si>
  <si>
    <t>ул.Береговая,1-9</t>
  </si>
  <si>
    <t>ТП-30 Л3 с. Смородинка автомат на опоре №9</t>
  </si>
  <si>
    <t>ТП-30 Л4 с. Смородинка</t>
  </si>
  <si>
    <t>ул.Советская,27а,29</t>
  </si>
  <si>
    <t>ТП-30 Л6 с. Смородинка</t>
  </si>
  <si>
    <t>ТП-3 Л1 п.В.Атлян</t>
  </si>
  <si>
    <t>ТП-17 Л3 п.В.Атлян</t>
  </si>
  <si>
    <t>ул.Центральная, 1а,2,6, гараж</t>
  </si>
  <si>
    <t>ТП-181 с.Черновское</t>
  </si>
  <si>
    <t>ул.К.Маркса, ул.Строителей, ул.Чернореченская, ул.Ягодная, пер.Светлый, пер. Северный</t>
  </si>
  <si>
    <t>ТП-499 с.Устиново</t>
  </si>
  <si>
    <t>ул.Автозаводская, ул.Молодежная</t>
  </si>
  <si>
    <t>ул.Центральная,10,15,21, ул.Береговая</t>
  </si>
  <si>
    <t>ул.Центральная,26-54,29-45, ул.Северная,6</t>
  </si>
  <si>
    <t>ул.Луговая,1-23, ул.Передовая,1-19а,2-18, ул.Заболотная,1-7, Стайки, Кордон</t>
  </si>
  <si>
    <t>ул.Советская,51,45,43,55, Гараж</t>
  </si>
  <si>
    <t>СПО-150</t>
  </si>
  <si>
    <t>НКУ-200</t>
  </si>
  <si>
    <t xml:space="preserve"> с. Смородинка</t>
  </si>
  <si>
    <t>ТП-9 Л1 с. Черновское автомат на опоре №6</t>
  </si>
  <si>
    <t>Центральная часть</t>
  </si>
  <si>
    <t>ТП-109</t>
  </si>
  <si>
    <t xml:space="preserve">ул. Орловская, 4 </t>
  </si>
  <si>
    <t xml:space="preserve">Провод: 2×А16 - 0,14 км.; 
кабель: АВВГ 4×16 - 0,07 км.
</t>
  </si>
  <si>
    <t>ТП-119</t>
  </si>
  <si>
    <t xml:space="preserve">пр. Автозаводцев от ул. Предзаводскойдо ул. Лихачева , пл.Предзаводская, ул.Тухачевского от ул. 8 Июля до пр. Автозаводцев,, ул.Калинина,17-25.
дворы по пр.Автозаводцев, 6,16, 18, </t>
  </si>
  <si>
    <t xml:space="preserve">Провод: 5×А25 - 0,19 км., 4×А25 - 5,755 км., 3×А25 - 0,42 км., 2×А25 - 0,07 км.; кабель: АВВГ 4×16 - 0,2 км, СИП-0,02км.
</t>
  </si>
  <si>
    <t>ТП-120</t>
  </si>
  <si>
    <t xml:space="preserve">Провод: 2×А16 - 1,88 км.; кабель: АВВГ 4×16 - 0,5 км.,  СБ 3×50+1×25 - 0,05 км. 
</t>
  </si>
  <si>
    <t>ТП-133</t>
  </si>
  <si>
    <t xml:space="preserve">Провод: 4×А25 - 2,625 км.,  Кабель: АВВГ 4×16 - 0,485 км, СИП-0,24 км.
</t>
  </si>
  <si>
    <t>ТП-136</t>
  </si>
  <si>
    <t xml:space="preserve">ул. Уральская, 1, 1а (дворы) </t>
  </si>
  <si>
    <t>Провод: 2×А16 - 0,35 км. Кабель: АВВГ 4×16 - 0,265 км.</t>
  </si>
  <si>
    <t>ТП-137</t>
  </si>
  <si>
    <t xml:space="preserve">Провод: 4×А16 - 3,715 км. Кабель: АВВГ 4×16 - 1,13 км, СИП-1,015 км.
</t>
  </si>
  <si>
    <t>ТП-217</t>
  </si>
  <si>
    <t xml:space="preserve">ул. Лихачева вдоль бывшей рын-ой площади, 
ул. Романенко, 95-99, ул. Чучева, 
ул. Ильменская, 102-116 </t>
  </si>
  <si>
    <t xml:space="preserve">Провод: А16 - 1,46 км. кабель: АВВГ 4×16 - 0,15 км 
</t>
  </si>
  <si>
    <t>ТП-218</t>
  </si>
  <si>
    <t xml:space="preserve">ул. Ильменская, 118-134, ул. 8Марта, 173-183 </t>
  </si>
  <si>
    <t>Провод: А25 - 1,53 км., кабель: АВВГ 4×16 - 0,06 км.</t>
  </si>
  <si>
    <t>ТП-222</t>
  </si>
  <si>
    <t xml:space="preserve">СИП 4×25 - 0,14 км.СИП 2×16 - 0,66 км, кабель: АВВГ 4×16 - 0,05 км.
</t>
  </si>
  <si>
    <t>ТП-225</t>
  </si>
  <si>
    <t>ул.Уральская, 78, 81</t>
  </si>
  <si>
    <t>ТП-300</t>
  </si>
  <si>
    <t>ул. 8Июля от ул. Гвардейской до пер.Физкультурников, ул.Калинина,26-32, дорога на стадион,
ул. Ферсмана от ул. 8Июля до 
пр. Автозаводцев</t>
  </si>
  <si>
    <t xml:space="preserve">Провод: 4×А25 - 4,48 км. кабель: АВВГ 4×16 - 0,31 км. 
</t>
  </si>
  <si>
    <t>ТП-310</t>
  </si>
  <si>
    <t>ул. Тухачевского, ул. Романенко от ул. Орловской 
до ул. Тухачевского четная сторона</t>
  </si>
  <si>
    <t xml:space="preserve">Провод: 4×А25 - 4,92 км., 3×А25 - 0,805 км., 2×А25 - 0,57 км.; кабель: АВВГ 4×16 - 0,09 км. 
</t>
  </si>
  <si>
    <t>ТП-311</t>
  </si>
  <si>
    <t xml:space="preserve">ул. Тухачевского, 4-10, ул. Романенко, 16-20 </t>
  </si>
  <si>
    <t xml:space="preserve">Провод: А16 - 0,32 км., Кабель: АВВГ 4×16 - 0,16 км
</t>
  </si>
  <si>
    <t>ТП-312</t>
  </si>
  <si>
    <t>ул. Гвардейская от пр. Автозаводцев 
до ул. Романенко, ул. Романенко, 24-32</t>
  </si>
  <si>
    <t xml:space="preserve">Провод: 2×А16 - 0,56 км., Кабель: АВВГ 4×16 - 0,052 км.
</t>
  </si>
  <si>
    <t>ТП-324</t>
  </si>
  <si>
    <t>ул. Ферсмана, ул. Романенко до дома №48, 
пер. Механизаторов, бул. Мира, 42, 
дворы пр. Автозаводцев, 49-53</t>
  </si>
  <si>
    <t xml:space="preserve">Провод: 2×А25 - 1,985 км.,Кабель: АВВГ 4×16 - 0,59 км, СИП 2х16-0,344 
</t>
  </si>
  <si>
    <t>ТП-328</t>
  </si>
  <si>
    <t xml:space="preserve">пешеходная дорожка по пр. Автозаводцев 
от ул. Ферсмана до ул. Лихачева, бул. Мира, двор пр. Автозаводцев, 50,  
</t>
  </si>
  <si>
    <t xml:space="preserve">Провод: 3×А16 - 2,745 км., Кабель: АВВГ 4×16 - 0,16 км.
</t>
  </si>
  <si>
    <t>ТП-329</t>
  </si>
  <si>
    <t xml:space="preserve">ул. Ильменская, 94, стадион шк.№ 26 </t>
  </si>
  <si>
    <t xml:space="preserve">Провод: 2×А16 - 0,36 км, СИП 2х16-0,4 км. 
</t>
  </si>
  <si>
    <t>ТП-330</t>
  </si>
  <si>
    <t>ул. 8Июля от пер.Физкультурников до ул. Лихачева, 
ул. Лихачева до дома №56 по пр. Автозаводцев, дворы пр.Автозаводцев, 52-56.</t>
  </si>
  <si>
    <t>Провод: 4×А25 - 3,6 км. кабель: АВВГ 4×16 - 0,4 км., СИП-4х16 - 0,33 км.</t>
  </si>
  <si>
    <t xml:space="preserve">ЖКУ-70 </t>
  </si>
  <si>
    <t>ТП-446</t>
  </si>
  <si>
    <t xml:space="preserve">ул. Романенко, 50а </t>
  </si>
  <si>
    <t>Кабель: АВВГ 4×16 - 0,14 км. 
СИП-4х16 - 0,16 км.</t>
  </si>
  <si>
    <t>ТП-437</t>
  </si>
  <si>
    <t xml:space="preserve">Мемориал славы </t>
  </si>
  <si>
    <t xml:space="preserve">Кабель: АВВГ 4×16 - 0,81 км. 
</t>
  </si>
  <si>
    <t>ТП-802</t>
  </si>
  <si>
    <t>ул. Колесова (до Храма Богоявления)</t>
  </si>
  <si>
    <t>Провод: СИП-2х16 - 1,24 км</t>
  </si>
  <si>
    <t>КТПН-03</t>
  </si>
  <si>
    <t>Провод: А-25, 
СИП-16 -4 км</t>
  </si>
  <si>
    <t>Тургоякское шоссе</t>
  </si>
  <si>
    <t>КТПН-04</t>
  </si>
  <si>
    <t>Провод: А-25, 
СИП-16 - 4,6 км</t>
  </si>
  <si>
    <t>КТПН-06</t>
  </si>
  <si>
    <t>пр.Автозаводцев
ул. Победы до ВПЧ-16</t>
  </si>
  <si>
    <t>Провод: 2×А25 - 0,5 км.; кабель: АВВГ 4×16 - 0,105 км. 
А-35-3,5км</t>
  </si>
  <si>
    <t>КТПН-07</t>
  </si>
  <si>
    <t>ул.Уральская д.193</t>
  </si>
  <si>
    <t>А-25,35 -4,7км, 
СИП 2А 2х16 - 0,16 км</t>
  </si>
  <si>
    <t>ул.8 Марта</t>
  </si>
  <si>
    <t>дворы ул.8 Марта,136,142</t>
  </si>
  <si>
    <t xml:space="preserve">ул.Ст.Разина </t>
  </si>
  <si>
    <t>Конечная троллейбусная</t>
  </si>
  <si>
    <t>ТП-61</t>
  </si>
  <si>
    <t>ул.8 Марта д.93,40</t>
  </si>
  <si>
    <t>ул. Гуськова</t>
  </si>
  <si>
    <t>ул.Винокурова д.15-117</t>
  </si>
  <si>
    <t>пер.Пожарный</t>
  </si>
  <si>
    <t>ул.Заповедная д.12,25-46,61</t>
  </si>
  <si>
    <t>ул.Школьная д.46-51</t>
  </si>
  <si>
    <t>ТП-65</t>
  </si>
  <si>
    <t>ул.Элеваторная д.3,4-10,23</t>
  </si>
  <si>
    <t>А-16 -2,6 км</t>
  </si>
  <si>
    <t>ул.Нечетная</t>
  </si>
  <si>
    <t>ул.Гуськова д.52-80</t>
  </si>
  <si>
    <t>пер.Подстанционный</t>
  </si>
  <si>
    <t>ул.8 Марта д.110,161-95,80</t>
  </si>
  <si>
    <t>стадион шк.№22</t>
  </si>
  <si>
    <t>ТП-108</t>
  </si>
  <si>
    <t xml:space="preserve">ул. 8Июля от ул. Предзаводской до 
ул. Гвардейской, ул. Орловская от ул. 8Июля до пр. Автозаводцев, ул. Предзаводская </t>
  </si>
  <si>
    <t xml:space="preserve">Кабель: АВВГ 4×16 - 0,53 км. Провод: 4×А25 - 4,96 км.
</t>
  </si>
  <si>
    <t>ТП-71</t>
  </si>
  <si>
    <t>ул.Ак.Павлова,32 до пер.Подстанционный</t>
  </si>
  <si>
    <t>А-25,35 -1,2 км, А-16 -0,1 км</t>
  </si>
  <si>
    <t>хоккейная коробка</t>
  </si>
  <si>
    <t xml:space="preserve">Сип 4х16 -0,44 км км     </t>
  </si>
  <si>
    <t>ТП-426</t>
  </si>
  <si>
    <t>ул.Ильменская   д.95-119</t>
  </si>
  <si>
    <t>А-25 -0,65 км</t>
  </si>
  <si>
    <t>ул.Ильменская  д.112-128</t>
  </si>
  <si>
    <t>ТП-445</t>
  </si>
  <si>
    <t>ул.Романенко, д.73-91А</t>
  </si>
  <si>
    <t>А-35 -1 км</t>
  </si>
  <si>
    <t>школа №26</t>
  </si>
  <si>
    <t>ул.Романенко</t>
  </si>
  <si>
    <t>ТП-449</t>
  </si>
  <si>
    <t>Северная часть</t>
  </si>
  <si>
    <t>ТП-1</t>
  </si>
  <si>
    <t xml:space="preserve">ул. Меделеева, 1-11, школа №6, 
ул. Б.Хмельницкого, 32-36 </t>
  </si>
  <si>
    <t xml:space="preserve">Провод: 3×А16 - 0,3 км.; 2×ПС25 - 1,3 км.; 2×А16 - 0,25 км.; кабель: АВВГ 4×16 - 0,53 км., АВВГ 2×4 - 0,25 км. 
</t>
  </si>
  <si>
    <t>ТП-2</t>
  </si>
  <si>
    <t>мкр.Б, ул. Молодежная, 2-10, 
ул. Б.Хмельницкого, 36</t>
  </si>
  <si>
    <t xml:space="preserve">Провод: 2×А16 - 1 км.; кабель: АВВГ 4×10 - 0,06 км., АВВГ 2×6 - 0,04 км., АВВГ 2×10 - 0,02 км. 
</t>
  </si>
  <si>
    <t>ТП-6</t>
  </si>
  <si>
    <t xml:space="preserve">ул. Меделеева, 9-11, пр. Макеева, 1-7 </t>
  </si>
  <si>
    <t xml:space="preserve">Кабель: АВВГ 4×10 - 0,6 км. 
</t>
  </si>
  <si>
    <t>ТП-7</t>
  </si>
  <si>
    <t xml:space="preserve">ул. Молодежная, 12-14, пр. Макеева, 11-15 </t>
  </si>
  <si>
    <t>ТП-8</t>
  </si>
  <si>
    <t>ул. Молодежная, 1а, пр. Макеева, 19-21</t>
  </si>
  <si>
    <t xml:space="preserve">Кабель: АВВГ 4×10 - 0,335 км., АВВГ 2×10 - 0,122 км. 
</t>
  </si>
  <si>
    <t>ТП-9</t>
  </si>
  <si>
    <t xml:space="preserve">Провод: 2×ПС25 - 1,4 км.; кабель: АВВГ 4×10 - 0,195 км.; АВВГ 2×10 - 0,105 км. 
</t>
  </si>
  <si>
    <t>ТП-11</t>
  </si>
  <si>
    <t xml:space="preserve">ул. Добролюбова, 2-10 </t>
  </si>
  <si>
    <t xml:space="preserve">Провод: 2×ПС25 - 2,1 км.; кабель: АВВГ 4×10 - 0,125 км.; АВВГ 2×10 - 0,035 км. 
</t>
  </si>
  <si>
    <t>ТП-12</t>
  </si>
  <si>
    <t xml:space="preserve">ул. Меделеева, 4-18, стадион школы №29, 
пр. Октября от бул. Полетаева до ул. Менделеева, пр. Макеева от ул. Менделеева до ул. Молодежной
</t>
  </si>
  <si>
    <t xml:space="preserve">Провод: 4×А16 - 2,31 км.; кабель: АВВГ 4×16 - 1,8 км., АВВГ 4×10 - 0,4 км.; АВВГ 4×25 - 0,25 км.; АВВГ 4×4 - 0,2 км. 
</t>
  </si>
  <si>
    <t>ТП-13</t>
  </si>
  <si>
    <t>ул. Менделеева, 4-8, ул. Попова, 1-5</t>
  </si>
  <si>
    <t xml:space="preserve">Провод: 2×ПС25 - 0,42 км., 2×А16 - 0,63 км.; кабель: АВВГ 4×10 - 0,09 км., АВВГ 2×4 - 0,105 км. 
</t>
  </si>
  <si>
    <t>ТП-15</t>
  </si>
  <si>
    <t xml:space="preserve">Провод: 2×ПС25 - 1,68 км., 2×А16 - 0,56 км; кабель: АВВГ 4×25 - 0,02 км., АВВГ 2×25 - 0,07 км. 
</t>
  </si>
  <si>
    <t>ТП-18</t>
  </si>
  <si>
    <t xml:space="preserve">пр. Макеева восточная сторона  от ул. Молодежной до ул. Олимпийской, стадион </t>
  </si>
  <si>
    <t>Провод: 4×А16 - 0,7 км.; кабель: АВВГ 4×25 - 1,085 км., АВВГ 4×25 км - 0,105 км, СИП-4х25 - 0,2 км.</t>
  </si>
  <si>
    <t xml:space="preserve">ЖКУ-150 </t>
  </si>
  <si>
    <t>ТП-19</t>
  </si>
  <si>
    <t xml:space="preserve">пр. Макеева, 51, 55 </t>
  </si>
  <si>
    <t xml:space="preserve">Кабель: АВВГ 4×10 - 0,11 км. 
</t>
  </si>
  <si>
    <t>ТП-20</t>
  </si>
  <si>
    <t xml:space="preserve">пр. Макеева, 45-47, ул. Циолковского, 2-10 </t>
  </si>
  <si>
    <t xml:space="preserve">Провод: 2×ПС25 - 1,2 км.; кабель: АВВГ 2×4 - 0,3 км. 
</t>
  </si>
  <si>
    <t>ТП-22</t>
  </si>
  <si>
    <t>пр. Макеева западная сторона от ул. Молодежной 
до ул. Олимпийской , ул. Олимпийская, 3-11</t>
  </si>
  <si>
    <t xml:space="preserve">Провод: 2×А16 -1,61 км., 3×А16 - 0,42 км., 4×А16 - 2,38 км.; кабель: АВВГ 4×10 - 0,36 км., АВВГ 2×2,5 - 0,865 км. 
</t>
  </si>
  <si>
    <t>ТП-23</t>
  </si>
  <si>
    <t xml:space="preserve">Провод: 2×ПС25 - 0,56 км. Кабель: АВВГ 4×25 - 0,14 км., АВВГ 2×10 - 0,315 км., Кабель: АВВГ 2×2,5 - 0,15 км. 
</t>
  </si>
  <si>
    <t>ТП-24</t>
  </si>
  <si>
    <t xml:space="preserve">Кабель: АВВГ 4×16 - 0,34 км., АВВГ 2×2,5 - 0,175 км. 
</t>
  </si>
  <si>
    <t>ТП-25</t>
  </si>
  <si>
    <t xml:space="preserve">ул. Молодежная, 12, 14,  МСЧ №92, 
ул. Б.Хмельницкого от ул. Молодежной до ул. Олимпийской </t>
  </si>
  <si>
    <t xml:space="preserve">Провод: 2×А16 - 0,035 км. 2×А25 - 1,07 км., 3×А25 - 1,68 км., 4×А25 - 0,28 км.; кабель: АВВГ 4×10 - 0,21 км., АВВГ 4×16 - 0,5 км.,
</t>
  </si>
  <si>
    <t>ТП-26</t>
  </si>
  <si>
    <t>Провод: 2×А16 - 0,15 км.,кабель: АВВГ 2×2,5 - 0,05 км.,СИП-2*10-0,2 км..СИП2*16 -0,6км</t>
  </si>
  <si>
    <t>ТП-27</t>
  </si>
  <si>
    <t xml:space="preserve">ул. Жуковского, 6-16 </t>
  </si>
  <si>
    <t>Провод: 2А×16 - 0,14 км. Кабель: АВВГ 2×2,5 - 0,13 км., АВВГ 4×10 - 0,06 км., АВВГ 4×16 - 0,64 км. 
Опоры: ж/б - 4 шт., метал. - 16 шт.</t>
  </si>
  <si>
    <t>ТП-28</t>
  </si>
  <si>
    <t xml:space="preserve">ул. Вернадского, 24-38, школа №19 </t>
  </si>
  <si>
    <t>ТП-30</t>
  </si>
  <si>
    <t>ТП-32</t>
  </si>
  <si>
    <t>Кабель: АВВГ 4×16 - 0,06 км., АВВГ 4×10 - 0,205 км.</t>
  </si>
  <si>
    <t>ТП-36</t>
  </si>
  <si>
    <t>ул. Б.Хмельницкого перекресток на п.Тургояк</t>
  </si>
  <si>
    <t xml:space="preserve">Провод: СИП - 0,2км
</t>
  </si>
  <si>
    <t>ТП-35</t>
  </si>
  <si>
    <t>ул. Циолковского, 1, 6, 9, 12, 16, 
пр. Макеева, 41, 43</t>
  </si>
  <si>
    <t xml:space="preserve">Провод: 2×ПС35 - 1,12 км., 3×ПС35 - 0,105 км., 2×А16 - 0,21 км.; кабель: АВВГ 4×16 - 0,02 км. 
</t>
  </si>
  <si>
    <t>ТП-39</t>
  </si>
  <si>
    <t xml:space="preserve">ул. Ильмен-Тау, 22, стоянка скорой помощи </t>
  </si>
  <si>
    <t xml:space="preserve">Провод: 2×ПС6 - 0,98 км., 3×ПС35 - 0,105 км., кабель АВВГ 4×10 - 0,71 км. 
</t>
  </si>
  <si>
    <t>ТП-41</t>
  </si>
  <si>
    <t>ул. Менделеева , 21-25, пр. Макеева, 2</t>
  </si>
  <si>
    <t xml:space="preserve">Провод: 2×ПС25 - 1,19 км. Кабель: АВВГ 4×16 - 0,02 км., АВВГ 2×6 - 0,3 км., СИП 2×16 - 0,1 км. 
</t>
  </si>
  <si>
    <t>ТП-42</t>
  </si>
  <si>
    <t xml:space="preserve">ул. Молодежная, 20-34, ул. Ильмен-Тау,    3 -9, пр. Макеева, 12. ул. Молодежная 22,22а.
</t>
  </si>
  <si>
    <t xml:space="preserve">Провод: 2×ПС6 - 2,44 км., Кабель АВВГ 4×16 - 0,73 км, СИП-2х16 - 0,2 км.
</t>
  </si>
  <si>
    <t>ТП-43</t>
  </si>
  <si>
    <t xml:space="preserve">пр. Макеева, 18, 18а, 24, пер. Дворцовый, 3, 5, ул. Ильмен-Тау, 11-15
</t>
  </si>
  <si>
    <t xml:space="preserve">Провод: 2×А25 - 0,49 км., 2×ПС25 - 1,89 км.; кабель: АВВГ 4×16 - 0,02 км. СИП 2х16-0,39км
</t>
  </si>
  <si>
    <t>ТП-45</t>
  </si>
  <si>
    <t xml:space="preserve">пр. Макеева, 28-34, ул. Ильмен-Тау, 17 </t>
  </si>
  <si>
    <t xml:space="preserve">Провод: 2×ПС25 - 1,13 км.  
</t>
  </si>
  <si>
    <t>ТП-48</t>
  </si>
  <si>
    <t xml:space="preserve">Провод: 2×ПС25 - 1,12 км.; кабель: АВВГ 2×16 - 0,18 км., АВВГ 2×2,5 - 0,23 км, СИП-4х16 - 0,08 км
</t>
  </si>
  <si>
    <t>ТП-50</t>
  </si>
  <si>
    <t>ул. Ильмен-Тау, 4, 8, ул. Вернадского, 6, 8</t>
  </si>
  <si>
    <t xml:space="preserve">Провод: 2×ПС25 - 0,21 км.; кабель: АВВГ 2×6 - 0,175 км. 
</t>
  </si>
  <si>
    <t>ТП-51</t>
  </si>
  <si>
    <t xml:space="preserve">ул. Вернадского, 14, 16, 20,  стадион шк. № 18
</t>
  </si>
  <si>
    <t xml:space="preserve">Провод: 2×А16 - 0,56 км., 3×А16 - 0,21 км.; кабель: АВВГ 2×4 - 0,22 км., АВВГ 4×16 - 0,125 км, СИП-2х16 - 0,38 км. 
</t>
  </si>
  <si>
    <t>ТП-55</t>
  </si>
  <si>
    <t>ТП-60</t>
  </si>
  <si>
    <t xml:space="preserve">ул. Олимпийская, 4, 14 </t>
  </si>
  <si>
    <t xml:space="preserve">Провод: 2×А16 - 0,35 км.; кабель: АВВГ 2×4 - 0,105 км. 
</t>
  </si>
  <si>
    <t>ул.Мечникова</t>
  </si>
  <si>
    <t>ул. Ильмен-Тау</t>
  </si>
  <si>
    <t>КТПН-2</t>
  </si>
  <si>
    <t xml:space="preserve">Тургоякское шоссе от ост.Лепешкова до пр.Октября </t>
  </si>
  <si>
    <t>Провод: 4×АС25 - 50,4 км.</t>
  </si>
  <si>
    <t>КТП-1</t>
  </si>
  <si>
    <t>Тургоякское шоссе от путепровода до ост.Лепешковой</t>
  </si>
  <si>
    <t>Восточная часть</t>
  </si>
  <si>
    <t>ТП-34</t>
  </si>
  <si>
    <t xml:space="preserve">пр. Октября западная и восточная сторона до ул. Луначарского
</t>
  </si>
  <si>
    <t>Провод: 2×А16 - 0,77 км., 3×А16 - 1,155 км., 4×А16 - 3,92 км.; кабель: АВВГ 4×25 - 0,08 км,АВВГ 4×16 - 2,13 км,АВВГ 4×10 - 0,06 км. 
Опоры: ж/б. - 26 шт., метал. - 14 шт.</t>
  </si>
  <si>
    <t xml:space="preserve">ул. Севастопольская, 33, 35,37, УСК, 
ул. Нахимова, 2,2б, 
ул. Кубанская, от пар.Садовай до ул.Нахимова 
ул. Керченская, 34-42  </t>
  </si>
  <si>
    <t xml:space="preserve">Провод:  2×А16 - 8,215 км. 
</t>
  </si>
  <si>
    <t xml:space="preserve">Провод: 2×А16 -1,26 км.; кабель АВВГ 4×35 - 0,35 км, СИП-2х16 - 0,32 км.
</t>
  </si>
  <si>
    <t>ТП-205</t>
  </si>
  <si>
    <t xml:space="preserve">ул.Копейская, 1-12,  пер.Тихий, 1-5, 
ул.Восточная, 44, 37-69, 96, ул. Солнечная, 
ул. Дорожников, пер.Стахановский, 1-9,  пер.Средний, 1-9,  пер.Парковый, 1,2-4,9,  ул.Парковая, 4-84,  ул. Ангарская,  ул. Червякова  
</t>
  </si>
  <si>
    <t>А-16 -3,9 км</t>
  </si>
  <si>
    <t>ТП-206</t>
  </si>
  <si>
    <t>пер.Южный д.1-11,  ул.Восточная д.1,2-35,42, 
пер.Лучевой д.1,2-7,8, ул.Парковая д.2А,2Б</t>
  </si>
  <si>
    <t>А-16 -1,1 км</t>
  </si>
  <si>
    <t>ТП-207</t>
  </si>
  <si>
    <t xml:space="preserve">ул.Садовая,  ул.Баумана, 1,28-52,31,
ул.Российская,1,2-25, ул.Краснодарская, 1,2-39,30, 
ул.Красная, 1,2-27,54, пер.Российский, 1-9, 
ул.А.Матросова, 1,2-49,56,  пер. Заповедный,
ул.Строительная, 2-16, ул.Копейская, 18-52, 
З.Космодемьянской, 1,2-57,46 </t>
  </si>
  <si>
    <t>А-16 -3 км</t>
  </si>
  <si>
    <t>ТП-62</t>
  </si>
  <si>
    <t>ул.Винокурова д.167-205, ул.Школьная д.457-195, ул.Заповедная д.48-84, ул.Дубинина д.1-39, ул.Фрунзе д.145-175, ул.Буденного д.140-170, пер. Моторный</t>
  </si>
  <si>
    <t>ТП-66</t>
  </si>
  <si>
    <t>ул.Школьная д.155-77, ул.Винокурова д.131-147, ул.8 Марта д.149-163, ул.Ст.Разина д.49-65, ул.Пугачева д.1-21, ул.М.Школьная д.2-20</t>
  </si>
  <si>
    <t>ТП-70</t>
  </si>
  <si>
    <t>ул.Уральская д.139-191, ул.Ватутина д.139-155, ул.Партизанская д.139-153, ул.Таганайская д.118-123, ул.Фрунзе д.143-76, пер.Соединения, ул.Заповедная д.72-84</t>
  </si>
  <si>
    <t>А-16,2, -2 км</t>
  </si>
  <si>
    <t>ТП-198</t>
  </si>
  <si>
    <t>ул.Фрунзе д.1,2-74,67, ул.Таганайская д.50-56, ул.Партизанская д.79-107, ул.Уральская д.69-123, ул. Механизаторов, ул. Ватутина</t>
  </si>
  <si>
    <t>А-16,ПВ  -1,9 км</t>
  </si>
  <si>
    <t>ТП-199</t>
  </si>
  <si>
    <t>ул.Гвардейская, ул.Ильменская д.23,32-53,62, ул.Островского д.28,35-76,79, ул.Чкалова д.27,28-73,74, ул.Романенко д.45-73, ул. Ферсмана</t>
  </si>
  <si>
    <t>А-16 -2,2 км</t>
  </si>
  <si>
    <t>ТП-200</t>
  </si>
  <si>
    <t>ул.Таганайская д.17,50-38, ул.Ватутина д.49,50-76,79, ул.Партизанская д.26,27-68,71, ул. Ферсмана, ул.Лебединского, ул.Ильменская</t>
  </si>
  <si>
    <t>А-16 -1,9 км</t>
  </si>
  <si>
    <t>ТП-201</t>
  </si>
  <si>
    <t>ул.Доватора д.2-82, ул.Буденного д.1,2-71,74, ул.Ферсмана</t>
  </si>
  <si>
    <t>А-16,25  -2,1  км</t>
  </si>
  <si>
    <t>ТП-203</t>
  </si>
  <si>
    <t>ул.Буденного д.73,76-138, ул.Фрунзе д.21,87-69, ул.Таганайская д.57,70-91,124, ул. Чучева, ул.Ватутина д.78,85-134,137, ул.Партизанская д.110,111-137,142, ул.Доватора,86-102</t>
  </si>
  <si>
    <t>А-16,25 -3,2 км</t>
  </si>
  <si>
    <t>ТП-204</t>
  </si>
  <si>
    <t>ул.Гвардейская, ул.Ватутина д.8-48, ул.Таганайская д.76-34, ул Партизанская д.9-25, ул.Уральская д.3-39, ул.Лебединского д.8-44</t>
  </si>
  <si>
    <t>А-16 -2,1 км</t>
  </si>
  <si>
    <t>Западная часть</t>
  </si>
  <si>
    <t>ТП-141</t>
  </si>
  <si>
    <t>ул.Кирова, 78,87-82,95, ул.Маяковского, 76-78, 1-3, 
пер.Юбилейный, 1-7</t>
  </si>
  <si>
    <t>А-16 -0,9 км</t>
  </si>
  <si>
    <t>ТП-143</t>
  </si>
  <si>
    <t>ул.Кирова, 85,70-9,38, ул.К.Маркса, 36-64, ул.Маяковского, 2-64,  ул.Красносельская, 58,43-71,76, пер.Горького, 1,2-3,8, пер.Больничный, 1-2, пер.Нагорный, 1,2-3,4, пер.Петровский, 1-2, пер.Б.Пудовкиных, 1,2-5,8, пер.Водонасосный, 1-5</t>
  </si>
  <si>
    <t>А-16,25 -5 км</t>
  </si>
  <si>
    <t>ТП-144</t>
  </si>
  <si>
    <t>ул.Кирова, 1,2-9,36, ул.Можайского, 1,4-12,13, ул.Горняков, 1,2-32,35, ул.К.Маркса, 1,2-15,32, пер.Миасский, 1,2-4,15, ул.Косая, 1,2-14,17,
 ул. Красносельская</t>
  </si>
  <si>
    <t>А-16 -2 км</t>
  </si>
  <si>
    <t>ТП-145</t>
  </si>
  <si>
    <t>А-16 -0,6 км</t>
  </si>
  <si>
    <t>ТП-147</t>
  </si>
  <si>
    <t>пер.Короткая, 1-7, ул.Шевченко, 1,2-45,46,
ул.Качева, 1-35,28-34, ул.Бажова, 1,2-5,30, ул.Тургоякская, 1,2-34,45, ул.Запрудная, 2,13-44,47,
пер. Запрудный</t>
  </si>
  <si>
    <t>ТП-148</t>
  </si>
  <si>
    <t>ул. Торфянская, ул. Крайняя, пер. Короткий,
пер. Тупиковый, ул. Долинная</t>
  </si>
  <si>
    <t>ТП-150</t>
  </si>
  <si>
    <t>ул.Динамовская, 1,3-10,2, пер.Динамовский, ул.Шолохова, 1,2-18,41, ул.Радищева, 1,2-45,44, ул.Ермака, 1,2-33,32, ул.Уржумская, 1,2-39, ул.Электрозаводская, 1,2-56,57</t>
  </si>
  <si>
    <t>А-16,25 -3,4 км</t>
  </si>
  <si>
    <t>ТП-151</t>
  </si>
  <si>
    <t>ул.Заречная, 1,2-15,16, ул.Д.Бедного, 2,7-22,29, ул.Др.Народов, 1,2-32,37, ул.Полярная, 6,7-32,
ул. М.Сибиряка</t>
  </si>
  <si>
    <t>А-16 -1,8 км</t>
  </si>
  <si>
    <t>ТП-153</t>
  </si>
  <si>
    <t>ул.Лермонтова, 33,34-2,4, ул.Громова, 1,2-19,28, ул.Мичурина, 2,1-23, ул.Куйбышева, 1,2-33,34, ул.Коммунистическая, 1,2-43,44, ул.Горная,
ул.Дзержинского, 1,2-23,25, ул.Верхняя, ул.Д.Бедного,  ул.Чайковского,  ул.Некрасова, 1,2-89,76, ул.Гоголя, 5,3-132,147, ул.Литейная, 1,2-21,36</t>
  </si>
  <si>
    <t>А-16 -6 км</t>
  </si>
  <si>
    <t>ТП-154</t>
  </si>
  <si>
    <t>ул.Кураева, 1,2-43,20, ул.Речная, 24,59-1,2, ул.Волгоградская, 1,2-55,58</t>
  </si>
  <si>
    <t>А-16 -1,6</t>
  </si>
  <si>
    <t>ТП-155</t>
  </si>
  <si>
    <t>ул.40 лет Октября, ул.Станочная, 1,2-65,68, ул.М.Горького, 1,2-71,74, ул.Крупской, 1,2-73,74, ул.Осипенко, 43-55, ул.Коммунаров, 1,2-17,20, ул.Северная, 1,2-44,47, ул.М. Расковой, 27,28-45,48</t>
  </si>
  <si>
    <t>ул.Стахановская, 1,2-44,45, ул.Печенкина, 1,2-39,40 
ул. 40 лет Октября</t>
  </si>
  <si>
    <t xml:space="preserve">А-16 -4,3 км 
СИП 4х16 -1,5 км </t>
  </si>
  <si>
    <t>ул. 40 лет Октября, пер. Фонарный, пер. Малый,
ул. Дражная, ул. Саткинская,  ул. Альпийская, 
ул. Мелентьевская, ул. Сигнальная, ул. Уськова,
ул. Ломоносова, ул. Набережная</t>
  </si>
  <si>
    <t>ТП-157</t>
  </si>
  <si>
    <t>ул. Торговая ул. Печенкина ул. М. Расковой пер. Центральный ул. Коммунаров ул. Осипенко</t>
  </si>
  <si>
    <t>А-16 -1,5 км</t>
  </si>
  <si>
    <t>ТП-158</t>
  </si>
  <si>
    <t>ул.Щукина, 1,2-12,63, ул.Зашкольная, 1,2-38,5, ул.Бул.Покрышкина, 1,2-48,31</t>
  </si>
  <si>
    <t>ТП-160</t>
  </si>
  <si>
    <t>ул.Щукина, 30,65-64,93, пер.Сосновский, 2-10, ул.Зашкольная, 40,5В-33,72,  ул.Докучаева, 2,31-24,69, ул.Речная, 26,61-40,75, ул.Кураева, 45-79, ул.Покрышкина, 35,44-73,78,
 ул.Волгоградская, 83,78-57,60</t>
  </si>
  <si>
    <t xml:space="preserve">Провод: 2×АС25 - 0,98 км.; 3×АС25 - 0,56 км., 4×АС25 - 2 км. кабель АВВГ 4×16 - 0,17 км., СИП-1,03 км. 
</t>
  </si>
  <si>
    <t>ТП-10</t>
  </si>
  <si>
    <t>ул. Готвальда, 14, 24, 30, 36, 34</t>
  </si>
  <si>
    <t>Провод: 2×АС25 - 1,12 км. 
Опоры: ж/б. - 12 шт.</t>
  </si>
  <si>
    <t>ТП-16</t>
  </si>
  <si>
    <t>ул. Готвальда, 7, 13</t>
  </si>
  <si>
    <t xml:space="preserve">Провод: 2×АС25 - 0,56 км.; кабель АВВГ 4×16 - 0,07 км. 
</t>
  </si>
  <si>
    <t>ТП-17</t>
  </si>
  <si>
    <t xml:space="preserve">ул. Готвальда, 1, ул.Павших Борцов,2, ул. Готвальда нечетная сторона 
</t>
  </si>
  <si>
    <t>ул. Готвальда, 31, 33, 35, 
Динамовское шоссе от зап-ой проходной до д.№31</t>
  </si>
  <si>
    <t xml:space="preserve">Провод: 2×АС35 - 0,24 км., 4×АС35 - 1,92 км.; кабель АВВГ 4×16 - 0,1 км. 
</t>
  </si>
  <si>
    <t>Южная часть</t>
  </si>
  <si>
    <t>ул. Больничная, 180,181-223,238, 
ул.30 лет ВЛКСМ, 183,177-213,278, 
ул. Прибрежная, 4,5-13,32, ул. Озолина, 1,2-12,17, 
пер. Рукав, 2-24</t>
  </si>
  <si>
    <t>А-16-1,5 км</t>
  </si>
  <si>
    <t>ул. Мельничная, 1,2-62,65, пер. Ремесленный, 9,12-13, пер. Каманный, 1-3, ул. Нагорная, 1,4-91,106, 
ул. Чебаркульская, 2,5-93,106, 
ул. Чернореченская, 1,4-33-60, пер.Алтайский, 3,10-5,14</t>
  </si>
  <si>
    <t>А-16-2,5 км</t>
  </si>
  <si>
    <t>ТП-3</t>
  </si>
  <si>
    <t>ул. Чебаркульская, 110,103-153,166, 
ул. Чернореченская, 55,62-89,124, 
ул. Силкина, 1,2-37,38, ул. Ключевая, 1,2-15,22, 
пер. Широкий, 16,19-40-55, пер. Запрудный, 9,16-17,22</t>
  </si>
  <si>
    <t>ТП-4</t>
  </si>
  <si>
    <t>ул. Сарафановская, 2,5-10,17, ул. Торбеева, 4,7-25,34, ул. Родниковая, 1,2-9,18, пер Б. Лесной, 1,4-51,56, 
ул. Кутузова, 1,2-11,12, ул. Силкина, 47,52-49,54, 
пер. Песчанный, 1,2-4,9, пер. Жебруна, 12,27-51,60</t>
  </si>
  <si>
    <t>А-16, А-25, -1,5 км</t>
  </si>
  <si>
    <t>ТП-5</t>
  </si>
  <si>
    <t>ул. Чебаркульская, 175,190-257,282, ул.Чернореченская, 121,154-248,219, 
ул.Новая, 1,2-29,34, ул.Сарафановская, 12,19-34,45,  ул.Байдина, 1,2-34,39, ул.М.Сарафановская, 1,2-8,27, ул.Проточная, 2-24, пер.Крутой, 34,37-31,40</t>
  </si>
  <si>
    <t>А-16, А-25 -1,5 км</t>
  </si>
  <si>
    <t>ул.Чернореченская, 161,196-227,248,
ул.Профсоюзная, 1-19, ул.Якутская, 2,3-13,18, ул.Охотная</t>
  </si>
  <si>
    <t>ТП-7 ул.Пушкина</t>
  </si>
  <si>
    <t>ул.Пушкина, 2-10</t>
  </si>
  <si>
    <t>А-16 -3,5 км</t>
  </si>
  <si>
    <t>ул.Пушкина, 12-30, пер.Широкий, 1,2-14,15, ул.Ремесленной, 1,2-42,47, ул.Нагорная, 93,112-142,121, пер.Запрудный, 1,2-14,7, 
пер.Жебруна (хокейная коробка)</t>
  </si>
  <si>
    <t>ул.Трактовая, 71,86-7,10, пер.Гончарный, 1,2-12,17, пер.Жебруна, 3,2-11,5, пер.Крутой, 1,2-9,22, ул.Казымовой, 1,2-51,64, ул.Пушкина, 58,59-134,149, ул.Ремесленная, 77,78-137,138, 
ул.Нагорная, 153,188-217,252</t>
  </si>
  <si>
    <t>А-16, А-25 -14,2 км</t>
  </si>
  <si>
    <t>ул.Ремесленная, 140,139-176,185, 
пер.Гончарный, 16,19-24,29, ул.Пушкина,138-150</t>
  </si>
  <si>
    <t>ТП-9А</t>
  </si>
  <si>
    <t>ул.Охотная, пер.Загородный</t>
  </si>
  <si>
    <t>ул.Пушкина, 32,29-58,59, пер.Жебруна, 40,13-21, ул.Нагорная, 121.144-151,170, ул.Ремесленная, 46,53-73,76, ул.Чебаркульская, 170-188, 
ул.Чернореченская, 91,122-117,150, пер.Автомеханический, 1,2-21,40</t>
  </si>
  <si>
    <t>ул.Трактовая, 73,88-83,132, ул.Казымовой, 53, 
ул. Полевая</t>
  </si>
  <si>
    <t>А-16 -0,5 км</t>
  </si>
  <si>
    <t xml:space="preserve">ул.Напилочная, 1,2-18,27, ул.Трактовая, 160-178, ул.Демидова </t>
  </si>
  <si>
    <t>А-16, ПВВ -0,7 км</t>
  </si>
  <si>
    <t>ул.Гранитная, 12,87-141,46, пер.Короткий, 2,3-15,6, ул.Больничная, 98,93-178,179, ул.30 лет ВЛКСМ, 140,137-178,181, пер.Узкий, 1,4-25,24, 
ул.Советская, 124,125-181,186, 
ул.Н.Заводская, 2,5-25,20  37-49, ул.Н-Набережная, 1-9</t>
  </si>
  <si>
    <t>А-16, А-25,
ПС -3,5 км</t>
  </si>
  <si>
    <t>ТП-21</t>
  </si>
  <si>
    <t>ул.Советская, 31,130-106,109, пер.Целинный, 7,10-11,18, ул.30 лет ВЛКСМ,  65,62-135,134, ул.Больничная, 59,68-91,96</t>
  </si>
  <si>
    <t>А-16, М-8 -1,5 км</t>
  </si>
  <si>
    <t>ул.Больничная, 1,2-57,64, пер.Мостовой, 9,4-10,21, пер.Трудовой, 7-17, ул.30 лет ВЛКСМ, 1,2-62,63, ул.Гранитная, 59-83, ул.Вокзальная, 77,128-58,23, ул.Чечеткина, 10-26</t>
  </si>
  <si>
    <t>А-16, А-25,
ПС -2 км</t>
  </si>
  <si>
    <t>ул.Вокзальная, 56,21-1,2, ул.Гранитная, 1,2-10,57, ул.Киселева, 1,2-35,38, ул.Чашковская, 1,2-33,40</t>
  </si>
  <si>
    <t>ул.Садовый проезд, 1,2-7,10, пер.Панферова, 2-10, пер.Ветренный, 11,42-27,46</t>
  </si>
  <si>
    <t>А-16 -0,3 км</t>
  </si>
  <si>
    <t>ул.Динамитная, 171,150-76,91, ул.Березовская, 145,150-79,66, пер.Латвийский, 1,2-23,34, 
ул.Крестьянская, 59,104-77,136, ул.Ветренная, 1,2-87,90, пер.Луговой, 13,18-32, пер.Клубничный, 1,2-9,11</t>
  </si>
  <si>
    <t>ул.Ульяновская, 1,2-9,12, ул.Андреевская, 1,2-22,51, ул.Чехова, 1,2-31,48, ул.П.Морозова, 1,2-38,41, ул.Звейника, 1,2-17,34, ул.Свердлова, 157-191, ул.Крестьянская, 81,138-109,168, ул.Ветренная, 89,92-107,108, пер.Ветренный, 2,5-7,40, пер.Луговой, 1,2-5,10</t>
  </si>
  <si>
    <t>ТП-33</t>
  </si>
  <si>
    <t>ул.Березовская, 149,152-179,190, ул.9 Мая, 1,2-6,13, пер.Березовский, 1,2-5,6, ул.Ленина,142-162, пер.Луговой, 19-31,  ул.Л.Толстого, 2-12</t>
  </si>
  <si>
    <t>А-16,25 -1,8 км</t>
  </si>
  <si>
    <t>пер. Латвийский, ул. Заимочная, ул. Комсомольская, 
ул. Клубничная</t>
  </si>
  <si>
    <t xml:space="preserve">ул.Ленина, 14,17-142,119, ул.Малышева, 37-45, ул.Ф.Горелова, 103,130-24,3, ул.Огородная, 1,2-73,92,
ул.Комсомольская, 1,2-96,121, пер.Латвийский, 25-37, пер.Златоустовский, 27,32-69,70, ул.Заимочная, от пер.Латвийский до пер.Клубничный, 17,12-37,42, </t>
  </si>
  <si>
    <t>А-16,25 -3,6 км, 
СИП 2А 2х16 - 0,13 км</t>
  </si>
  <si>
    <t>ТП-37</t>
  </si>
  <si>
    <t>ул.Ленина, 1-15, ул.Первомайская, 1,4-9,18, ул.Свиридова, 1-5, ул.Малышева, 47-61, ул.Пролетарская, 1,2-36,15, пл.Труда, .3-7, 
ул.Спорта, 1,2-8,17, ул.Н.Заводская, 29-33, ул.Ф.Горелова, 2-4, ул.Уралова, 1-51, 
пер.Целинный, 1,6-8,5, пер.Детский,  3,4-6,9</t>
  </si>
  <si>
    <t>ТП-40</t>
  </si>
  <si>
    <t>ул.Л.Толстого, 11,40-41,88, ул.Чехова, 94,89-78,77, ул.Андреевская, 24,75-30,91, ул.Заимочная, 91,91-24,7</t>
  </si>
  <si>
    <t>А-16 -2 км, 
СИП 2А 2х16 -0,13 км</t>
  </si>
  <si>
    <t>ул.Кирпичная,.89,78-92,107, ул.Дунаевского, 2-44, ул.Учалинская, 1,2-31,32, ул.Кленовая, 1-13, 
ул.40 лет ВЛКСМ, 2-14, ул.Светлая, 1,2-7,8, 
ул.Уйская, 2-4, ул.Магнитогорская, 2-18</t>
  </si>
  <si>
    <t>ТП-44</t>
  </si>
  <si>
    <t>пер.Рабочий, 1,2-27,29, ул.Уралова, 149,26-5,177, ул.Миасская, 2</t>
  </si>
  <si>
    <t>А-16 -0,8 км</t>
  </si>
  <si>
    <t>ул.Ровная, 2,41А-24,59, ул.Механическая, 1,2-25,26, ул.Транспортная, 1-25, р-н ЧПК, ул.Свободная, 1,2-24,25</t>
  </si>
  <si>
    <t>ТП-49</t>
  </si>
  <si>
    <t xml:space="preserve">ул.Советская, 1,2-63,72, ул.60 лет Октября, пер.Советский, вход в горбольницу, пер.Рабочий </t>
  </si>
  <si>
    <t>ул.Подгорная, 1-5, ул.Западная,  1,2-43,58, 
ул.Миасская, 4,5-58,63, ул.Красноармейская, 2,3-68,71, ул.Удилова, 1,4-3,6,ул.Красноуральская, 4,9-88,89, ул.Кирпичная, 28,35-87,76, пер.Старательский, 2,3-4,9</t>
  </si>
  <si>
    <t>А-16 -3,8 км</t>
  </si>
  <si>
    <t>ТП-53</t>
  </si>
  <si>
    <t>ул.Бакулина, 1,2-30,61, ул.Малоильменская, 2-18</t>
  </si>
  <si>
    <t>А-16 -1,2 км</t>
  </si>
  <si>
    <t>ул.Плотникова, 4-40, ул.Станционная, 2,3-39,40 ул.Локомотивная, 2,5-32,37, ул.Сенная, 2,5-29,30, ул.Варламовская, 1,8-26,27, ул.Народная, 5,6-18,23, ул.Ракетная, 4-9, пер.Новый</t>
  </si>
  <si>
    <t>А-16 -2,9 км</t>
  </si>
  <si>
    <t>ТП-56</t>
  </si>
  <si>
    <t>ул.Мотовозная, 1,2-28,35, ул.Сыростанская, 1,6-34,49, ул.Пензенская, 1,2-17,44, ул.Зеленая, 2,13-24,35, ул.Луговая, 1,2-39,40, ул.Болотная, 1,2-25,34, ул.Моховая, 1,4-9,22, пер.Новый, 
ул.60 лет Октября (от ТП-насосная до пер.Новый)</t>
  </si>
  <si>
    <t>А-16 -3,6 км, 
СИП-2А 2х16 -0,13 км</t>
  </si>
  <si>
    <t>ТП-58</t>
  </si>
  <si>
    <t>ул.Бакулина (от 60 лет Октября до ТП)</t>
  </si>
  <si>
    <t>А-16 -0,45 км</t>
  </si>
  <si>
    <t>ТП-59</t>
  </si>
  <si>
    <t>ул.60 лет Октября(от пер.Новый до ТП),
 ул.Гуськова, 22,21-50,69</t>
  </si>
  <si>
    <t>А-16,25 -1,5</t>
  </si>
  <si>
    <t>ТП-80</t>
  </si>
  <si>
    <t>ул.Лесопильная, 41,54-1,2, пер.Базарный, 1,2-38,53, ул.Огородная, 1,2-5,8, пер.Златоустовский, 27,32-72,69, пер.Рабочий, 29,30-56,59, ул.Уралова, 87-147, ул.Ровная, 1-41, ул.Кирпичная, 1,4-26,33, 
ул.Чечеткина, 1-3</t>
  </si>
  <si>
    <t>А-16,2 -4 км</t>
  </si>
  <si>
    <t>ТП-82</t>
  </si>
  <si>
    <t>дорога вдоль меб. ф-ки</t>
  </si>
  <si>
    <t>ТП-85</t>
  </si>
  <si>
    <t>ул.Чашковская, 1,6-17, пер.Столярный,  ул.Дачная, 2,3-14,27, ул.Скрябинского, 1,4-32,67, пер.Кардонный, 1,6-3,8, пер.Разведочный, 1,2-3,4, пер.Высоковольтный, 1,2-3,4, ул.Пионерская, 2,7-73,106, ул.60 лет Октября от ТП-49 до д.8-22, пер.Киселева, 3,4-13,20</t>
  </si>
  <si>
    <t>ТП-90</t>
  </si>
  <si>
    <t>ул.Демина, 2-8</t>
  </si>
  <si>
    <t xml:space="preserve">пос. Миасс-2, ул. Герцена, по ул. Дунаевского 50,  
ул. Герцена 4, ул. Городская 3,  ул. Герцена 2,
ул. Городская 1, ул. Городская 12, ул. Шишкина,
ул. Репина от ул. Дунаевского до ул. Городская,   
 ул. Белинского,  ул. Глинки, ул. Товарная.
</t>
  </si>
  <si>
    <t xml:space="preserve">2×АС35 - 0,8 км
АВВГ 4×16 - 0,06 км. </t>
  </si>
  <si>
    <t xml:space="preserve">КТПН-400 Заречье-1
</t>
  </si>
  <si>
    <t xml:space="preserve">ул. Мамина-Сибиряка, ул. Некрасова, ул.Гоголя </t>
  </si>
  <si>
    <t>Провод: АС-50 - 1,00 км.; кабель ААШву 4×150 - 0,15 км.</t>
  </si>
  <si>
    <t xml:space="preserve">КТПН-630 Заречье-2
</t>
  </si>
  <si>
    <t xml:space="preserve">ул. Мамина-Сибиряка, ул. Радищева, ул. Ермака </t>
  </si>
  <si>
    <t>Провод: АС-50 - 0,73 км.; кабель ААШву 4×150 - 0,06 км.</t>
  </si>
  <si>
    <t>ТП-134</t>
  </si>
  <si>
    <t xml:space="preserve">пос. Дачный-2, ул. Машиностроительная, 
ул. Фрезерная, ул. Спутника, ул. Кузнечная 
ул. Слесарная; ул. Метизная; ул. Всеросийская .
</t>
  </si>
  <si>
    <t xml:space="preserve">Провод: 2×А25 - 2,345 км., кабель АВВГ 4×16 - 0,17 км. 
</t>
  </si>
  <si>
    <t>КТПН-135</t>
  </si>
  <si>
    <t xml:space="preserve">пос. Дачный-1, ул. Новогодняя, ул. Тельмана, 
ул. Воровского, ул. Брусничная
</t>
  </si>
  <si>
    <t>Провод: А25 - 2,87 км.; кабель АВВГ 4×16 - 0,04 км.</t>
  </si>
  <si>
    <t>КТПН-135А</t>
  </si>
  <si>
    <t xml:space="preserve">пос. Дачный-1, ул. Московская, ул. Декабристов,
ул. Панфиловцев, ул. Новогодняя, ул. Тельмана, 
ул. Воровского, ул. Еловая, ул. Булатная, 
ул. Ленинградская, ул. Мирная
</t>
  </si>
  <si>
    <t>Провод: А25 - 4,06 км.; кабель АВВГ 4×16 - 0,11 км.</t>
  </si>
  <si>
    <t>ул. Булатная</t>
  </si>
  <si>
    <t>Динамовское шоссе, ГАИ</t>
  </si>
  <si>
    <t>Поселки</t>
  </si>
  <si>
    <t>ТП-Миасстальк</t>
  </si>
  <si>
    <t>ул.Тальковая, 2-26, ул.Учительская, ул.Труда</t>
  </si>
  <si>
    <t>А-16,25 -0,55 км 
СИП-0,15</t>
  </si>
  <si>
    <t>ТП-100 Архангельское</t>
  </si>
  <si>
    <t xml:space="preserve">ул.Зеленая, ул.Чегресская, ул.Трактовая </t>
  </si>
  <si>
    <t>Включается светильник через вык-ль</t>
  </si>
  <si>
    <t>ТП-101</t>
  </si>
  <si>
    <t>ул.8 Марта, ул.Советская</t>
  </si>
  <si>
    <t>ТП-102</t>
  </si>
  <si>
    <t>ул.Садовая</t>
  </si>
  <si>
    <t>Включается через вык-ль</t>
  </si>
  <si>
    <t>ТП-104 Осьмушка</t>
  </si>
  <si>
    <t>ТП-105 Ленинск</t>
  </si>
  <si>
    <t>ул.Ленина, ул.Сюткина, пер.Лесной, ул.Нагорная, пер.Механический, пер.Продснабовский, ул.Ключевая</t>
  </si>
  <si>
    <t>ТП-106 Ленинск</t>
  </si>
  <si>
    <t>пер.Шахтерский, пер.Комсомольский</t>
  </si>
  <si>
    <t xml:space="preserve">ТП-107 Ленинск </t>
  </si>
  <si>
    <t>ул.Трактовая, ул.Динамитная, Кр.Поляна, ул.Сюткина, ул.Ключевая, пер.Кардонный, Лесничество</t>
  </si>
  <si>
    <t>ТП-108 Ленинск</t>
  </si>
  <si>
    <t>ул.Октябрьская, ул.Дражная, ул.Мечникова, ул. Ленина</t>
  </si>
  <si>
    <t>ТП-109 Ленинск</t>
  </si>
  <si>
    <t>ул.Октябрьская, ул. Мечникова, пер.Петропавловский, пер.Вишняговский</t>
  </si>
  <si>
    <t>ТП-110 Ленинск</t>
  </si>
  <si>
    <t>ул.8 Марта, ул.Больничная</t>
  </si>
  <si>
    <t>ТП Ленинск</t>
  </si>
  <si>
    <t>ул.1 Мая, ул.Советская, ул.Подгорная, ул.8 Марта</t>
  </si>
  <si>
    <t>ТП-111 В.Иремель</t>
  </si>
  <si>
    <t>ул.Советская</t>
  </si>
  <si>
    <t>ТП-245 Тургояк</t>
  </si>
  <si>
    <t>ул.Спортивная, 1,2-40,41, ул.Горная, 12,19-27,29</t>
  </si>
  <si>
    <t>А-16 -0,85 км</t>
  </si>
  <si>
    <t>ТП-247 Тургояк</t>
  </si>
  <si>
    <t>ул.Горная, 1,2-17,10, ул.Сосновая, 1-7</t>
  </si>
  <si>
    <t>ТП-249 Тургояк</t>
  </si>
  <si>
    <t>ул.Карабашская, 2-62, ул.Южноуральская, 1,2-64,75, ул.Спортака, 1-39</t>
  </si>
  <si>
    <t>ТП-250А Тургояк</t>
  </si>
  <si>
    <t>ул.Туристов, 1,2-26-116</t>
  </si>
  <si>
    <t>А-16 -1.2 км</t>
  </si>
  <si>
    <t>ТП-251 Тургояк</t>
  </si>
  <si>
    <t>ул.Весенняя, 1,2-31,44, ул.Аносова, 46,49-133,156, ул.Дубровная,  1,2-48,57, ул.Нижнезаречная, 1,2-48,55</t>
  </si>
  <si>
    <t>А-16 -3,1</t>
  </si>
  <si>
    <t>ТП-254 Тургояк</t>
  </si>
  <si>
    <t xml:space="preserve">ул.Комминтерна, 1,6-31,60, ул.Ивановская, 1,2-20,27, пер.Ивановский, 3,4-12,15, ул.М.Курортная, 1-5, ул.Курортная, 1,2-6,17, ул.Первомайская, 1,4-19,26, ул.Елькина, 1,2-87,170, ул.Ленина, 1,2-276,263, ул.Болотная, 2,3-23,26, ул.Аносова, 1,2-44,45, ул.К.Маркса, 1,2-89,92, пер.Аносова-1, 1-4, 
пер.Аносова-2 , 2,4, пер.Школьный </t>
  </si>
  <si>
    <t>А-16 -6,6 км, 
СИП-0,11</t>
  </si>
  <si>
    <t>ТП-259 Тургояк</t>
  </si>
  <si>
    <t>ул.Ленина, 265, 278-305, 320</t>
  </si>
  <si>
    <t>А-16 -0,4 км</t>
  </si>
  <si>
    <t>ТП-259 А Тургояк</t>
  </si>
  <si>
    <t>ул.Ленина, 320-330</t>
  </si>
  <si>
    <t>А-16 -0,25 км</t>
  </si>
  <si>
    <t>ТП-252 Сев. Печи</t>
  </si>
  <si>
    <t>ул.Береговая, ул.Нагорная, ул.Лесная, ул.Октябрьская, ул.Клубная, ул.Речная, ул.Красноглинная, ул.Таловская</t>
  </si>
  <si>
    <t>ТП-260 Сев.Печи</t>
  </si>
  <si>
    <t>ул.Заречная, ул.Пришвина, ул.Сплавная, ул.Куштумгинская, ул.Высоковольтная, ул.Сейфуллиной, ул.Леонова</t>
  </si>
  <si>
    <t>А-16 -1,3 км</t>
  </si>
  <si>
    <t>ТП-256 
п Михеевка</t>
  </si>
  <si>
    <t>ул. Центральная, ул. Березовая, ул. Сосновая, 
ул. Садовая</t>
  </si>
  <si>
    <t>ТП-301 Селянкино</t>
  </si>
  <si>
    <t>ул.Ильменская, ул.Молодежная</t>
  </si>
  <si>
    <t>ТП-303 Наилы</t>
  </si>
  <si>
    <t>ул.Березовая горка, ул.Луговая</t>
  </si>
  <si>
    <t>ТП-310 Сыростан</t>
  </si>
  <si>
    <t>ул.Ленина, ул.Нагорная, ул.Береговая, ул.Болотная, ул.Октябрьская, ул.Первомайская, ул.Солодянкина, ул. Ст.Разина, ул.Советская, ул.Лесная, ул.Пролетарская</t>
  </si>
  <si>
    <t>А-16 -4 км</t>
  </si>
  <si>
    <t>ТП-311 Сыростан</t>
  </si>
  <si>
    <t>ул.Школьная, ул.Советская, ул.Труда, ул.Ст.Разина, пер.Атлянский</t>
  </si>
  <si>
    <t>ТП-353 Сыростан</t>
  </si>
  <si>
    <t>ул.Зеленая</t>
  </si>
  <si>
    <t>ТП-313 п.Н.Атлян</t>
  </si>
  <si>
    <t>ул.Центральная, ул.Советская, ул.Школьная, ул.Нагорная</t>
  </si>
  <si>
    <t>ТП-314 п.Н.Атлян</t>
  </si>
  <si>
    <t>ул.Центральная д.55, ул.Советская, ул.Береговая, ул.Восточная, ул.Городок, ул.Строительная, ул.Шиферная</t>
  </si>
  <si>
    <t>ТП-315 п.Н.Атлян</t>
  </si>
  <si>
    <t>ул.Миасская, ул.Круглая</t>
  </si>
  <si>
    <t>ТП-316</t>
  </si>
  <si>
    <t>ул.Уральская, по пустырю</t>
  </si>
  <si>
    <t>ТП-318 п.Н.Атлян</t>
  </si>
  <si>
    <t>ул.Нагорная,ул.Буяновка</t>
  </si>
  <si>
    <t>ТП-320 п.Урал-Дача</t>
  </si>
  <si>
    <t>Посёлок</t>
  </si>
  <si>
    <t>ТП-308 п.Тыелга</t>
  </si>
  <si>
    <t>Ул.Центральная, Нагорная, Набережная, Речная, Школьная</t>
  </si>
  <si>
    <t>ТП-11 (насосная)</t>
  </si>
  <si>
    <t>от переезда до  СТО, от СТО в сторону ул.Бакулина</t>
  </si>
  <si>
    <t>ул.Березовская, 1,2-64,77, ул.Динамитная, 1,2-117,96, ул.Крестьянская, 1,2-57,104, ул.Октябрьская, 26,31-78,97, ул.Свердлова, 38,51-134,153, пер.Златоустовский, 5,8-23,26, 
пер.Кустарный, 1,2-19,24, ул.Свиридова, 7,6-40,145</t>
  </si>
  <si>
    <t>А-16,2 -5,2 км</t>
  </si>
  <si>
    <t>ТП-29</t>
  </si>
  <si>
    <t>ул.Октябрьская, 8,9-24-27, ул.Малышева, 1,2-13,28, ул.Свердлова, 8,7-36,47</t>
  </si>
  <si>
    <t>пер.Ветренный, 50-60, ул.Комсомольская, 96,133-112,157, ул.Л.Толстого, 1,12-17,54, ул.Андреевская, 73-53, ул.Световая, 1,2-8,13, ул.Чехова, 41,50-75,76, ул.Огородная, 75,94-109,132, ул.Заимочная, 16-22, ул.Фурманова, 1,2-11,12, ул.Чапаева, 1,4-19,34</t>
  </si>
  <si>
    <t>А-16 -3,4 км</t>
  </si>
  <si>
    <t>КТПН</t>
  </si>
  <si>
    <t>ст.Флюсовая</t>
  </si>
  <si>
    <t>ТП-454</t>
  </si>
  <si>
    <t xml:space="preserve">ул. Ак.Павлова, 19, 23, ул. 8Марта, 120-130,ул. Ст.Разина, 12.
</t>
  </si>
  <si>
    <t xml:space="preserve">Провод: 3×А25 - 3,42 км.
</t>
  </si>
  <si>
    <t>ТП-015</t>
  </si>
  <si>
    <t xml:space="preserve">ул. Лихачева, 27-53 </t>
  </si>
  <si>
    <t xml:space="preserve">Провод: 4×А25 - 2,68 км., 3×А25 - 0,25 км., 2×А25 - 0,28 км., СИП 2х16-1,642
</t>
  </si>
  <si>
    <t>ул.Набережная, б.Карпова.</t>
  </si>
  <si>
    <t>Сад "Учитель"-ул. Лихачева</t>
  </si>
  <si>
    <t>Б. Карпова</t>
  </si>
  <si>
    <t xml:space="preserve">пр. Макеева, 2-6, ул. Менделеева, 17 </t>
  </si>
  <si>
    <t xml:space="preserve">Провод: 2×А16 - 0,84 км.; кабель: АВВГ 4×10 - 0,035 км. 
</t>
  </si>
  <si>
    <t>ТП-14</t>
  </si>
  <si>
    <t>Мемориал Славы,пер.Дворцовый</t>
  </si>
  <si>
    <t xml:space="preserve">СИП-0,3 км
</t>
  </si>
  <si>
    <t>дорожка от рынка к школе №19, дорожка от детской поликлиники к школе №19</t>
  </si>
  <si>
    <t xml:space="preserve">пешеходная дорожка к остановке "Ур.Добр-цев"
</t>
  </si>
  <si>
    <t>дворы ул. Калинина, 27, 31, ул.Гвардейская от ул.8 Июля до пр.Автозаводцев</t>
  </si>
  <si>
    <t>пр. Октября, 56,0,  ул. Ур.Добровольцев, 1-23, пр. Октрября, 58 (от ВРУ дома)</t>
  </si>
  <si>
    <t>пл.Предзаводская, Тургоякское шоссе</t>
  </si>
  <si>
    <t>пр. Октября, 20-30, ул. Попова, 11, 17, дорожка до шк. № 9</t>
  </si>
  <si>
    <t>ЛН-200</t>
  </si>
  <si>
    <t xml:space="preserve">частный сектор пос. Строителей: пер. Садовый; ул. Керченская от ж.д. №34 до ул. Азовская; ул. Донская от ж.д. №58 до ул. Амурская; ул. Азовская от ул. Суворова до ул. Керченская; ул. Донская 54, 56, 58; ул. Ялтинская 45, 47, 49; ул. Ялтинская 6, 8, 10; ул. Керченская 9, 11, 13, ДК Строитель; хоккейный корт
</t>
  </si>
  <si>
    <t xml:space="preserve">Провод: 2×А16 - 2,38 км., 3×А16 - 2,31 км., 4×А16 - 0,63км., 5×А16 - 0,7 км, СИП 2х16-0,298 км
</t>
  </si>
  <si>
    <t>частный сектор пос. Строителей:  ул. Невская от ул. Ялтинская до ул. Донская; ул. Ялтинская от ул. Азовская до ул. Амурская; ул. Керченская от ул. Азовская до ул. Амурская; ул. Керченская от ул. Азовская до ул. Амурская; ул. Амурская от ул. Керченская до ВН №6; ул. Керченская до ул. Севастопольская; ул. Невская; ул. Азовская от ул. Керченская до ул. Севастопольская; Севастопольская,27 (по ул. Амурской)
ул. Кубанская от ул. Азовская до ул. Амурская; 
ул. Севастопольская от ул. Азовская до ул. Амурская.</t>
  </si>
  <si>
    <t xml:space="preserve">ЖКУ-250 </t>
  </si>
  <si>
    <t>Провода: СИП-4 -4,5 км.</t>
  </si>
  <si>
    <t>А-16 -0,225 км
СИП-4 4х25 - 0,275 км</t>
  </si>
  <si>
    <t>А-25 - 4,345 км
СИП-4 4х25 - 0,605 км</t>
  </si>
  <si>
    <t>А-16 - 3,628 км
СИП-4 4х16 - 0,472 км</t>
  </si>
  <si>
    <t>А-16 - 3,98  км
СИП-4 4х25 - 0,12 км</t>
  </si>
  <si>
    <t>ул.Ак.Павлова д.4-32 ул. Ак.Павлова, 1-5, ул. Лихачева, 25, 
ул. 8Марта, 148, 150,стадион шк. № 16</t>
  </si>
  <si>
    <t>А-25 -1,1 км, СИП-410 м</t>
  </si>
  <si>
    <t>ТП-452</t>
  </si>
  <si>
    <t>стадион шк.№16</t>
  </si>
  <si>
    <t>ТП-904</t>
  </si>
  <si>
    <t>ул. Парковая</t>
  </si>
  <si>
    <t>СИП 2*16 - 0,9м</t>
  </si>
  <si>
    <t>СИП 2*16 - 0,5м</t>
  </si>
  <si>
    <t>Провод:  2×АС25 - 0,56 км. Кабель АВВГ4х16 - 0,07км</t>
  </si>
  <si>
    <t>ул. Готвальда от дома №2 до плотины</t>
  </si>
  <si>
    <t>КТП-130</t>
  </si>
  <si>
    <t>провод СИП 1*16 - 0,66 км</t>
  </si>
  <si>
    <t>ул. Тельмана</t>
  </si>
  <si>
    <t>СИП 2*16 - 0,35 км</t>
  </si>
  <si>
    <t>ТП-46</t>
  </si>
  <si>
    <t>ул. Магнитогорская</t>
  </si>
  <si>
    <t>ТП-2022</t>
  </si>
  <si>
    <t>ул. Гранитная</t>
  </si>
  <si>
    <t>провод СИП 1*16 - 0,9 км провод А-16 - 0,14м</t>
  </si>
  <si>
    <t>ул. Гражданская</t>
  </si>
  <si>
    <t>ТП-1 Ленинск</t>
  </si>
  <si>
    <t>ул. Нефтянников до дома №12</t>
  </si>
  <si>
    <t>ТП-2 Ленинск</t>
  </si>
  <si>
    <t>ул. Нефтянников от дома №12</t>
  </si>
  <si>
    <t>ул. Ленина, ул. 40 Лет Октября, ул. Профсоюзная, школа</t>
  </si>
  <si>
    <t>ТП-3                        п. Хребет</t>
  </si>
  <si>
    <t>ул. Набережная</t>
  </si>
  <si>
    <t>ТП-302 п.Новотагилка</t>
  </si>
  <si>
    <t>ТП-309 п. Сыростан</t>
  </si>
  <si>
    <t>ул. Первомайская</t>
  </si>
  <si>
    <t>ТП-17 Л4 п.В.Атлян</t>
  </si>
  <si>
    <t>ТП-167</t>
  </si>
  <si>
    <t>Провод: 2×А16 - 0,21 км.; кабель: АВВГ 4×2,5 - 0,14 км. 
СИП- 2*16 - 0,12 км</t>
  </si>
  <si>
    <t>А-16 -2,2 км                              СИП 2*16 - 0,1 км</t>
  </si>
  <si>
    <t>А-16, 25 -3 км                                     СИП 2*16 - 0,09 км</t>
  </si>
  <si>
    <t xml:space="preserve">Провод: 2×А25 - 0,49 км., 3×А25 - 0,84 км., 4×А25 - 1,54 км.; кабель: АВВГ 4×16 - 0,02 км,   СИП 2*16 - 0,18
</t>
  </si>
  <si>
    <t>А-16,
ПСт  -0,5 км                                   СИП 2*16 - 0,2 км</t>
  </si>
  <si>
    <t>А-16, 25,35 -1,5 км                         СИП 2*16 - 0,5 км</t>
  </si>
  <si>
    <t>Сведения о балансовой принадлежности</t>
  </si>
  <si>
    <t>Реестр имущества МГО, реестровый номер 12.13 20 2662</t>
  </si>
  <si>
    <t>Реестр имущества МГО, реестровый номер 12.13 20 2647</t>
  </si>
  <si>
    <t>Реестр имущества МГО, реестровый номер 12.13 20 2684</t>
  </si>
  <si>
    <t>Реестр имущества МГО, реестровый номер 12.13 20 2643</t>
  </si>
  <si>
    <t>Реестр имущества МГО, реестровый номер 12.13 20 2631</t>
  </si>
  <si>
    <t>Реестр имущества МГО, реестровый номер 12.13 20 2632</t>
  </si>
  <si>
    <t>Реестр имущества МГО, реестровый номер 12.13 20 2634</t>
  </si>
  <si>
    <t>Реестр имущества МГО, реестровый номер 12.13 20 2635</t>
  </si>
  <si>
    <t>Реестр имущества МГО, реестровый номер 12.13 20 2636</t>
  </si>
  <si>
    <t>Реестр имущества МГО, реестровый номер 12.13 20 2639</t>
  </si>
  <si>
    <t>Реестр имущества МГО, реестровый номер 12.13 20 2640</t>
  </si>
  <si>
    <t>Реестр имущества МГО, реестровый номер 12.13 20 2644</t>
  </si>
  <si>
    <t>Реестр имущества МГО, реестровый номер 12.13 20 2646</t>
  </si>
  <si>
    <t>Реестр имущества МГО, реестровый номер 12.13 20 2655</t>
  </si>
  <si>
    <t>Реестр имущества МГО, реестровый номер 12.13 20 2656</t>
  </si>
  <si>
    <t>Реестр имущества МГО, реестровый номер 12.13 20 2660</t>
  </si>
  <si>
    <t>Реестр имущества МГО, реестровый номер 12.13 20 2664</t>
  </si>
  <si>
    <t>Реестр имущества МГО, реестровый номер 12.13 20 2667</t>
  </si>
  <si>
    <t>Реестр имущества МГО, реестровый номер 12.13 20 2668</t>
  </si>
  <si>
    <t>Реестр имущества МГО, реестровый номер 12.13 20 2669</t>
  </si>
  <si>
    <t>Реестр имущества МГО, реестровый номер 12.13 20 2670</t>
  </si>
  <si>
    <t>Реестр имущества МГО, реестровый номер 12.13 20 2674</t>
  </si>
  <si>
    <t>Реестр имущества МГО, реестровый номер 12.13 20 2675</t>
  </si>
  <si>
    <t>Реестр имущества МГО, реестровый номер 12.13 20 2678</t>
  </si>
  <si>
    <t>Реестр имущества МГО, реестровый номер 12.13 20 2679</t>
  </si>
  <si>
    <t>Реестр имущества МГО, реестровый номер 12.13 20 2680</t>
  </si>
  <si>
    <t>Реестр имущества МГО, реестровый номер 12.13 20 2682</t>
  </si>
  <si>
    <t>Реестр имущества МГО, реестровый номер 12.13 20 2685</t>
  </si>
  <si>
    <t>Реестр имущества МГО, реестровый номер 12.13 20 2686</t>
  </si>
  <si>
    <t>Реестр имущества МГО, реестровый номер 12.13 20 2687</t>
  </si>
  <si>
    <t>Реестр имущества МГО, реестровый номер 12.13 20 2688</t>
  </si>
  <si>
    <t>Реестр имущества МГО, реестровый номер 12.13 20 2689</t>
  </si>
  <si>
    <t>Реестр имущества МГО, реестровый номер 12.13 20 2692</t>
  </si>
  <si>
    <t>Реестр имущества МГО, реестровый номер 12.13 20 2693</t>
  </si>
  <si>
    <t>Реестр имущества МГО, реестровый номер 12.13 20 2694</t>
  </si>
  <si>
    <t>Реестр имущества МГО, реестровый номер 12.13 20 2695</t>
  </si>
  <si>
    <t>Реестр имущества МГО, реестровый номер 12.13 20 2696</t>
  </si>
  <si>
    <t>Реестр имущества МГО, реестровый номер 12.13 20 2697</t>
  </si>
  <si>
    <t>Реестр имущества МГО, реестровый номер 12.13 20 2699</t>
  </si>
  <si>
    <t>Реестр имущества МГО, реестровый номер 12.13 20 2700</t>
  </si>
  <si>
    <t>Реестр имущества МГО, реестровый номер 12.13 20 2701</t>
  </si>
  <si>
    <t>Реестр имущества МГО, реестровый номер 12.13 20 2703</t>
  </si>
  <si>
    <t>Энергосбыт, установленная мощность</t>
  </si>
  <si>
    <t>Примечание</t>
  </si>
  <si>
    <t>ул.Центральная,8-18                                                       ул. Советская</t>
  </si>
  <si>
    <t>Нет в перечне безхоза и перечне контракта</t>
  </si>
  <si>
    <t>ТП-31 с. Смородинка</t>
  </si>
  <si>
    <t>ТП-31 Л4 с. Смородинка</t>
  </si>
  <si>
    <t>по разному называется одна ТП в перечне и энергосбыте</t>
  </si>
  <si>
    <t>два раза в перечне контракта</t>
  </si>
  <si>
    <t>нет в перечне энергосбыта</t>
  </si>
  <si>
    <t>3 светильника не были посчитаны в перечне контракта</t>
  </si>
  <si>
    <t>КТП 163 хокейная коробка 10 кВт не учтена</t>
  </si>
  <si>
    <t>ТП-156</t>
  </si>
  <si>
    <t>не учтено ТП 156 учет в подстанции 16,59 кВт</t>
  </si>
  <si>
    <t>Данные территориалов</t>
  </si>
  <si>
    <t>Нет в перечне энергосбыта</t>
  </si>
  <si>
    <t xml:space="preserve">п. Горный                                                                                    </t>
  </si>
  <si>
    <t>стало: ТП-3 п. Горный, ул. Центральная, ул. Береговая, ул. Набережная, ул. Заречная</t>
  </si>
  <si>
    <t>Праздничная иллюминация</t>
  </si>
  <si>
    <t>Перечень объектов уличного (наружного) освещения на территории Миасского городского округа</t>
  </si>
  <si>
    <t>ул. Ильмен-Тау от ул. Менделеева до пр. Октября, ул. Вернадского, 2-28,                        ул. Жуковского</t>
  </si>
  <si>
    <t xml:space="preserve">ул. Победы от ул. Инструментальщиков
до ул. Парковой, 
ул. Романенко от парка до ул. Орловской, </t>
  </si>
  <si>
    <t>ул. Попова, 1-27</t>
  </si>
  <si>
    <t>ул. Магистральная, пер. Известковый</t>
  </si>
  <si>
    <t xml:space="preserve">ул. Орловская от ул. Романенко до 
ул. Парковой,
дворы по ул. Орловской, ул. Парковой </t>
  </si>
  <si>
    <t>ул. Ильменская, 115-119, ул. 8Марта, 169, 
ул. Уральская, 106, 116</t>
  </si>
  <si>
    <t>пр. Макеева, 21а-31а</t>
  </si>
  <si>
    <t>ул. Циолковского, 16</t>
  </si>
  <si>
    <t>ул. Готвальда четная сторона</t>
  </si>
  <si>
    <t xml:space="preserve">ул. Нахимова, 7, 8, 10, 15, 18,
</t>
  </si>
  <si>
    <t>к Положению "Об организации освещения улиц на территории Миасского городского округа"</t>
  </si>
  <si>
    <t xml:space="preserve">Приложение №1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</si>
</sst>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48">
    <font>
      <sz val="10"/>
      <name val="Arial"/>
      <family val="0"/>
    </font>
    <font>
      <u val="single"/>
      <sz val="10"/>
      <color indexed="12"/>
      <name val="Arial"/>
      <family val="2"/>
    </font>
    <font>
      <u val="single"/>
      <sz val="10"/>
      <color indexed="36"/>
      <name val="Arial"/>
      <family val="2"/>
    </font>
    <font>
      <sz val="7"/>
      <name val="Times New Roman"/>
      <family val="1"/>
    </font>
    <font>
      <sz val="10"/>
      <name val="Times New Roman"/>
      <family val="1"/>
    </font>
    <font>
      <b/>
      <sz val="10"/>
      <name val="Times New Roman"/>
      <family val="1"/>
    </font>
    <font>
      <b/>
      <sz val="12"/>
      <name val="Times New Roman"/>
      <family val="1"/>
    </font>
    <font>
      <sz val="11"/>
      <color indexed="8"/>
      <name val="Times New Roman"/>
      <family val="1"/>
    </font>
    <font>
      <sz val="10"/>
      <color indexed="8"/>
      <name val="Times New Roman"/>
      <family val="1"/>
    </font>
    <font>
      <sz val="11"/>
      <name val="Times New Roman"/>
      <family val="1"/>
    </font>
    <font>
      <sz val="9"/>
      <name val="Times New Roman"/>
      <family val="1"/>
    </font>
    <font>
      <sz val="10"/>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764">
    <xf numFmtId="0" fontId="0" fillId="0" borderId="0" xfId="0" applyAlignment="1">
      <alignment/>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59" applyFont="1" applyFill="1" applyBorder="1" applyAlignment="1">
      <alignment horizontal="left" vertical="top" wrapText="1"/>
      <protection/>
    </xf>
    <xf numFmtId="0" fontId="4" fillId="0" borderId="12" xfId="57" applyFont="1" applyFill="1" applyBorder="1" applyAlignment="1">
      <alignment horizontal="center" vertical="center"/>
      <protection/>
    </xf>
    <xf numFmtId="0" fontId="4" fillId="0" borderId="10" xfId="54" applyFont="1" applyFill="1" applyBorder="1" applyAlignment="1">
      <alignment horizontal="center" vertical="center" wrapText="1"/>
      <protection/>
    </xf>
    <xf numFmtId="0" fontId="4" fillId="0" borderId="12" xfId="54" applyFont="1" applyFill="1" applyBorder="1" applyAlignment="1">
      <alignment horizontal="left" vertical="top" wrapText="1"/>
      <protection/>
    </xf>
    <xf numFmtId="0" fontId="4" fillId="0" borderId="12" xfId="68"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0" fontId="4" fillId="0" borderId="12" xfId="67" applyFont="1" applyFill="1" applyBorder="1" applyAlignment="1">
      <alignment horizontal="center" vertical="center"/>
      <protection/>
    </xf>
    <xf numFmtId="0" fontId="4" fillId="33" borderId="12" xfId="67" applyFont="1" applyFill="1" applyBorder="1" applyAlignment="1">
      <alignment horizontal="center" vertical="center" wrapText="1"/>
      <protection/>
    </xf>
    <xf numFmtId="0" fontId="4" fillId="0" borderId="12" xfId="64" applyFont="1" applyFill="1" applyBorder="1" applyAlignment="1">
      <alignment horizontal="center" vertical="center"/>
      <protection/>
    </xf>
    <xf numFmtId="0" fontId="4" fillId="0" borderId="10" xfId="63" applyFont="1" applyFill="1" applyBorder="1" applyAlignment="1">
      <alignment horizontal="left" vertical="top" wrapText="1"/>
      <protection/>
    </xf>
    <xf numFmtId="0" fontId="4" fillId="0" borderId="11" xfId="63" applyFont="1" applyFill="1" applyBorder="1" applyAlignment="1">
      <alignment horizontal="left" vertical="top" wrapText="1"/>
      <protection/>
    </xf>
    <xf numFmtId="0" fontId="4" fillId="0" borderId="13" xfId="63" applyFont="1" applyFill="1" applyBorder="1" applyAlignment="1">
      <alignment horizontal="left" vertical="top" wrapText="1"/>
      <protection/>
    </xf>
    <xf numFmtId="0" fontId="4" fillId="33" borderId="12" xfId="64" applyFont="1" applyFill="1" applyBorder="1" applyAlignment="1">
      <alignment horizontal="center" vertical="center"/>
      <protection/>
    </xf>
    <xf numFmtId="0" fontId="4" fillId="0" borderId="13" xfId="63" applyFont="1" applyFill="1" applyBorder="1" applyAlignment="1">
      <alignment horizontal="center"/>
      <protection/>
    </xf>
    <xf numFmtId="0" fontId="4" fillId="0" borderId="12" xfId="63" applyFont="1" applyFill="1" applyBorder="1" applyAlignment="1">
      <alignment horizontal="center" vertical="center"/>
      <protection/>
    </xf>
    <xf numFmtId="0" fontId="4" fillId="33" borderId="12" xfId="64" applyFont="1" applyFill="1" applyBorder="1" applyAlignment="1">
      <alignment horizontal="center" vertical="top"/>
      <protection/>
    </xf>
    <xf numFmtId="0" fontId="4" fillId="0" borderId="14" xfId="62" applyFont="1" applyFill="1" applyBorder="1" applyAlignment="1">
      <alignment horizontal="center" vertical="center" wrapText="1"/>
      <protection/>
    </xf>
    <xf numFmtId="0" fontId="4" fillId="0" borderId="12" xfId="62" applyFont="1" applyFill="1" applyBorder="1">
      <alignment/>
      <protection/>
    </xf>
    <xf numFmtId="0" fontId="4" fillId="0" borderId="12" xfId="62" applyFont="1" applyFill="1" applyBorder="1" applyAlignment="1">
      <alignment horizontal="center"/>
      <protection/>
    </xf>
    <xf numFmtId="0" fontId="4" fillId="0" borderId="12" xfId="62" applyFont="1" applyFill="1" applyBorder="1" applyAlignment="1">
      <alignment horizontal="left"/>
      <protection/>
    </xf>
    <xf numFmtId="0" fontId="4" fillId="0" borderId="0" xfId="62" applyFont="1" applyFill="1" applyBorder="1" applyAlignment="1">
      <alignment horizontal="center"/>
      <protection/>
    </xf>
    <xf numFmtId="0" fontId="4" fillId="33" borderId="15" xfId="62" applyFont="1" applyFill="1" applyBorder="1">
      <alignment/>
      <protection/>
    </xf>
    <xf numFmtId="0" fontId="4" fillId="33" borderId="12" xfId="62" applyFont="1" applyFill="1" applyBorder="1" applyAlignment="1">
      <alignment horizontal="center"/>
      <protection/>
    </xf>
    <xf numFmtId="0" fontId="4" fillId="33" borderId="10" xfId="62" applyFont="1" applyFill="1" applyBorder="1" applyAlignment="1">
      <alignment horizontal="center" vertical="center"/>
      <protection/>
    </xf>
    <xf numFmtId="0" fontId="4" fillId="33" borderId="16" xfId="62" applyFont="1" applyFill="1" applyBorder="1">
      <alignment/>
      <protection/>
    </xf>
    <xf numFmtId="0" fontId="5" fillId="33" borderId="12" xfId="62" applyFont="1" applyFill="1" applyBorder="1" applyAlignment="1">
      <alignment horizontal="center"/>
      <protection/>
    </xf>
    <xf numFmtId="0" fontId="4" fillId="33" borderId="13" xfId="62" applyFont="1" applyFill="1" applyBorder="1" applyAlignment="1">
      <alignment horizontal="center" vertical="center"/>
      <protection/>
    </xf>
    <xf numFmtId="0" fontId="4" fillId="33" borderId="12" xfId="62" applyFont="1" applyFill="1" applyBorder="1">
      <alignment/>
      <protection/>
    </xf>
    <xf numFmtId="0" fontId="4" fillId="33" borderId="11" xfId="62" applyFont="1" applyFill="1" applyBorder="1" applyAlignment="1">
      <alignment horizontal="center" vertical="center"/>
      <protection/>
    </xf>
    <xf numFmtId="0" fontId="5" fillId="33" borderId="15" xfId="62" applyFont="1" applyFill="1" applyBorder="1" applyAlignment="1">
      <alignment horizontal="center"/>
      <protection/>
    </xf>
    <xf numFmtId="0" fontId="4" fillId="0" borderId="11" xfId="63" applyFont="1" applyFill="1" applyBorder="1">
      <alignment/>
      <protection/>
    </xf>
    <xf numFmtId="0" fontId="4" fillId="0" borderId="13" xfId="63" applyFont="1" applyFill="1" applyBorder="1">
      <alignment/>
      <protection/>
    </xf>
    <xf numFmtId="0" fontId="4" fillId="0" borderId="12" xfId="63" applyFont="1" applyFill="1" applyBorder="1">
      <alignment/>
      <protection/>
    </xf>
    <xf numFmtId="0" fontId="4" fillId="0" borderId="10" xfId="63" applyFont="1" applyFill="1" applyBorder="1">
      <alignment/>
      <protection/>
    </xf>
    <xf numFmtId="0" fontId="4" fillId="0" borderId="12" xfId="63" applyFont="1" applyFill="1" applyBorder="1" applyAlignment="1">
      <alignment horizontal="center"/>
      <protection/>
    </xf>
    <xf numFmtId="0" fontId="4" fillId="0" borderId="14" xfId="64" applyFont="1" applyFill="1" applyBorder="1" applyAlignment="1">
      <alignment horizontal="center" vertical="center" wrapText="1"/>
      <protection/>
    </xf>
    <xf numFmtId="0" fontId="4" fillId="0" borderId="12" xfId="64" applyFont="1" applyFill="1" applyBorder="1">
      <alignment/>
      <protection/>
    </xf>
    <xf numFmtId="0" fontId="4" fillId="0" borderId="12" xfId="64" applyFont="1" applyFill="1" applyBorder="1" applyAlignment="1">
      <alignment horizontal="center"/>
      <protection/>
    </xf>
    <xf numFmtId="0" fontId="4" fillId="33" borderId="12" xfId="64" applyFont="1" applyFill="1" applyBorder="1" applyAlignment="1">
      <alignment horizontal="center"/>
      <protection/>
    </xf>
    <xf numFmtId="0" fontId="4" fillId="33" borderId="12" xfId="64" applyFont="1" applyFill="1" applyBorder="1" applyAlignment="1">
      <alignment vertical="top"/>
      <protection/>
    </xf>
    <xf numFmtId="0" fontId="4" fillId="0" borderId="12" xfId="65" applyFont="1" applyFill="1" applyBorder="1">
      <alignment/>
      <protection/>
    </xf>
    <xf numFmtId="0" fontId="4" fillId="0" borderId="12" xfId="65" applyFont="1" applyFill="1" applyBorder="1" applyAlignment="1">
      <alignment horizontal="center"/>
      <protection/>
    </xf>
    <xf numFmtId="0" fontId="4" fillId="33" borderId="12" xfId="65" applyFont="1" applyFill="1" applyBorder="1" applyAlignment="1">
      <alignment horizontal="center"/>
      <protection/>
    </xf>
    <xf numFmtId="0" fontId="4" fillId="33" borderId="13" xfId="65" applyFont="1" applyFill="1" applyBorder="1" applyAlignment="1">
      <alignment horizontal="left" vertical="center"/>
      <protection/>
    </xf>
    <xf numFmtId="0" fontId="4" fillId="33" borderId="12" xfId="65" applyFont="1" applyFill="1" applyBorder="1">
      <alignment/>
      <protection/>
    </xf>
    <xf numFmtId="0" fontId="4" fillId="0" borderId="14" xfId="66" applyFont="1" applyFill="1" applyBorder="1" applyAlignment="1">
      <alignment horizontal="center" vertical="center" wrapText="1"/>
      <protection/>
    </xf>
    <xf numFmtId="0" fontId="4" fillId="0" borderId="13" xfId="66" applyFont="1" applyFill="1" applyBorder="1">
      <alignment/>
      <protection/>
    </xf>
    <xf numFmtId="0" fontId="4" fillId="0" borderId="13" xfId="66" applyFont="1" applyFill="1" applyBorder="1" applyAlignment="1">
      <alignment horizontal="center"/>
      <protection/>
    </xf>
    <xf numFmtId="0" fontId="4" fillId="0" borderId="12" xfId="66" applyFont="1" applyFill="1" applyBorder="1">
      <alignment/>
      <protection/>
    </xf>
    <xf numFmtId="0" fontId="4" fillId="0" borderId="12" xfId="66" applyFont="1" applyFill="1" applyBorder="1" applyAlignment="1">
      <alignment horizontal="center"/>
      <protection/>
    </xf>
    <xf numFmtId="0" fontId="4" fillId="0" borderId="14" xfId="67" applyFont="1" applyFill="1" applyBorder="1" applyAlignment="1">
      <alignment horizontal="center" vertical="center" wrapText="1"/>
      <protection/>
    </xf>
    <xf numFmtId="0" fontId="4" fillId="0" borderId="12" xfId="67" applyFont="1" applyFill="1" applyBorder="1">
      <alignment/>
      <protection/>
    </xf>
    <xf numFmtId="0" fontId="4" fillId="0" borderId="12" xfId="67" applyFont="1" applyFill="1" applyBorder="1" applyAlignment="1">
      <alignment vertical="center" wrapText="1"/>
      <protection/>
    </xf>
    <xf numFmtId="0" fontId="4" fillId="0" borderId="12" xfId="67" applyFont="1" applyBorder="1">
      <alignment/>
      <protection/>
    </xf>
    <xf numFmtId="0" fontId="4" fillId="0" borderId="12" xfId="68" applyFont="1" applyFill="1" applyBorder="1" applyAlignment="1">
      <alignment horizontal="left" vertical="top" wrapText="1"/>
      <protection/>
    </xf>
    <xf numFmtId="0" fontId="4" fillId="0" borderId="12" xfId="68" applyFont="1" applyFill="1" applyBorder="1" applyAlignment="1">
      <alignment horizontal="center" vertical="top" wrapText="1"/>
      <protection/>
    </xf>
    <xf numFmtId="0" fontId="4" fillId="0" borderId="12" xfId="68" applyFont="1" applyBorder="1" applyAlignment="1">
      <alignment horizontal="left" vertical="top" wrapText="1"/>
      <protection/>
    </xf>
    <xf numFmtId="0" fontId="4" fillId="33" borderId="12" xfId="68" applyFont="1" applyFill="1" applyBorder="1" applyAlignment="1">
      <alignment horizontal="center" vertical="top" wrapText="1"/>
      <protection/>
    </xf>
    <xf numFmtId="0" fontId="4" fillId="33" borderId="12" xfId="68" applyFont="1" applyFill="1" applyBorder="1" applyAlignment="1">
      <alignment horizontal="left" vertical="top" wrapText="1"/>
      <protection/>
    </xf>
    <xf numFmtId="0" fontId="4" fillId="0" borderId="12" xfId="53" applyFont="1" applyFill="1" applyBorder="1">
      <alignment/>
      <protection/>
    </xf>
    <xf numFmtId="0" fontId="4" fillId="0" borderId="12" xfId="53" applyFont="1" applyFill="1" applyBorder="1" applyAlignment="1">
      <alignment horizontal="center"/>
      <protection/>
    </xf>
    <xf numFmtId="0" fontId="4" fillId="0" borderId="12" xfId="53" applyFont="1" applyFill="1" applyBorder="1" applyAlignment="1">
      <alignment horizontal="left" vertical="top" wrapText="1"/>
      <protection/>
    </xf>
    <xf numFmtId="0" fontId="4" fillId="0" borderId="12" xfId="53" applyFont="1" applyFill="1" applyBorder="1" applyAlignment="1">
      <alignment horizontal="center" vertical="top" wrapText="1"/>
      <protection/>
    </xf>
    <xf numFmtId="0" fontId="4" fillId="0" borderId="12" xfId="53" applyFont="1" applyFill="1" applyBorder="1" applyAlignment="1">
      <alignment horizontal="left" wrapText="1"/>
      <protection/>
    </xf>
    <xf numFmtId="0" fontId="4" fillId="0" borderId="12" xfId="53" applyFont="1" applyFill="1" applyBorder="1" applyAlignment="1">
      <alignment horizontal="center" wrapText="1"/>
      <protection/>
    </xf>
    <xf numFmtId="0" fontId="4" fillId="0" borderId="12" xfId="53" applyFont="1" applyBorder="1" applyAlignment="1">
      <alignment horizontal="left" vertical="top" wrapText="1"/>
      <protection/>
    </xf>
    <xf numFmtId="0" fontId="4" fillId="33" borderId="12" xfId="53" applyFont="1" applyFill="1" applyBorder="1" applyAlignment="1">
      <alignment horizontal="center" vertical="top" wrapText="1"/>
      <protection/>
    </xf>
    <xf numFmtId="0" fontId="4" fillId="33" borderId="12" xfId="53" applyFont="1" applyFill="1" applyBorder="1" applyAlignment="1">
      <alignment horizontal="left" vertical="top" wrapText="1"/>
      <protection/>
    </xf>
    <xf numFmtId="0" fontId="4" fillId="0" borderId="12" xfId="54" applyFont="1" applyFill="1" applyBorder="1" applyAlignment="1">
      <alignment horizontal="center" vertical="top" wrapText="1"/>
      <protection/>
    </xf>
    <xf numFmtId="0" fontId="4" fillId="0" borderId="12" xfId="54" applyFont="1" applyBorder="1">
      <alignment/>
      <protection/>
    </xf>
    <xf numFmtId="0" fontId="4" fillId="0" borderId="12" xfId="54" applyFont="1" applyBorder="1" applyAlignment="1">
      <alignment horizontal="left" vertical="center"/>
      <protection/>
    </xf>
    <xf numFmtId="0" fontId="4" fillId="0" borderId="12" xfId="56" applyFont="1" applyFill="1" applyBorder="1" applyAlignment="1">
      <alignment horizontal="left" vertical="top" wrapText="1"/>
      <protection/>
    </xf>
    <xf numFmtId="0" fontId="4" fillId="0" borderId="12" xfId="56" applyFont="1" applyFill="1" applyBorder="1" applyAlignment="1">
      <alignment horizontal="center" vertical="top" wrapText="1"/>
      <protection/>
    </xf>
    <xf numFmtId="0" fontId="4" fillId="0" borderId="12" xfId="56" applyFont="1" applyBorder="1" applyAlignment="1">
      <alignment horizontal="left" vertical="top" wrapText="1"/>
      <protection/>
    </xf>
    <xf numFmtId="0" fontId="4" fillId="0" borderId="12" xfId="57" applyFont="1" applyFill="1" applyBorder="1">
      <alignment/>
      <protection/>
    </xf>
    <xf numFmtId="0" fontId="4" fillId="0" borderId="12" xfId="59" applyFont="1" applyFill="1" applyBorder="1" applyAlignment="1">
      <alignment horizontal="left" vertical="center" wrapText="1"/>
      <protection/>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xf>
    <xf numFmtId="0" fontId="4" fillId="0" borderId="12" xfId="0" applyFont="1" applyFill="1" applyBorder="1" applyAlignment="1">
      <alignment horizontal="center"/>
    </xf>
    <xf numFmtId="0" fontId="4" fillId="0" borderId="12" xfId="0" applyFont="1" applyFill="1" applyBorder="1" applyAlignment="1">
      <alignment horizontal="center" vertical="center"/>
    </xf>
    <xf numFmtId="0" fontId="4" fillId="34" borderId="12" xfId="0" applyFont="1" applyFill="1" applyBorder="1" applyAlignment="1">
      <alignment/>
    </xf>
    <xf numFmtId="0" fontId="4" fillId="34" borderId="12" xfId="0" applyFont="1" applyFill="1" applyBorder="1" applyAlignment="1">
      <alignment horizontal="center"/>
    </xf>
    <xf numFmtId="0" fontId="5" fillId="34" borderId="12" xfId="0" applyFont="1" applyFill="1" applyBorder="1" applyAlignment="1">
      <alignment horizontal="center"/>
    </xf>
    <xf numFmtId="0" fontId="0" fillId="0" borderId="12" xfId="54" applyBorder="1">
      <alignment/>
      <protection/>
    </xf>
    <xf numFmtId="0" fontId="4" fillId="34" borderId="0" xfId="0" applyFont="1" applyFill="1" applyAlignment="1">
      <alignment horizontal="center"/>
    </xf>
    <xf numFmtId="0" fontId="4" fillId="0" borderId="11" xfId="65" applyFont="1" applyFill="1" applyBorder="1" applyAlignment="1">
      <alignment horizontal="left" vertical="top"/>
      <protection/>
    </xf>
    <xf numFmtId="0" fontId="4" fillId="33" borderId="13" xfId="64" applyFont="1" applyFill="1" applyBorder="1" applyAlignment="1">
      <alignment horizontal="left" vertical="top"/>
      <protection/>
    </xf>
    <xf numFmtId="0" fontId="4" fillId="33" borderId="10" xfId="64" applyFont="1" applyFill="1" applyBorder="1" applyAlignment="1">
      <alignment horizontal="left" vertical="top"/>
      <protection/>
    </xf>
    <xf numFmtId="0" fontId="4" fillId="33" borderId="13" xfId="65" applyFont="1" applyFill="1" applyBorder="1" applyAlignment="1">
      <alignment horizontal="left" vertical="top"/>
      <protection/>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3"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3" borderId="10" xfId="64" applyFont="1" applyFill="1" applyBorder="1" applyAlignment="1">
      <alignment horizontal="center" vertical="center"/>
      <protection/>
    </xf>
    <xf numFmtId="0" fontId="4" fillId="33" borderId="13" xfId="64" applyFont="1" applyFill="1" applyBorder="1" applyAlignment="1">
      <alignment horizontal="center" vertical="center"/>
      <protection/>
    </xf>
    <xf numFmtId="0" fontId="4" fillId="33" borderId="11" xfId="64" applyFont="1" applyFill="1" applyBorder="1" applyAlignment="1">
      <alignment horizontal="center" vertical="center"/>
      <protection/>
    </xf>
    <xf numFmtId="0" fontId="4" fillId="33" borderId="10" xfId="65" applyFont="1" applyFill="1" applyBorder="1" applyAlignment="1">
      <alignment horizontal="center" vertical="center"/>
      <protection/>
    </xf>
    <xf numFmtId="0" fontId="4" fillId="33" borderId="11" xfId="65" applyFont="1" applyFill="1" applyBorder="1" applyAlignment="1">
      <alignment horizontal="center" vertical="center"/>
      <protection/>
    </xf>
    <xf numFmtId="0" fontId="4" fillId="33" borderId="13" xfId="65" applyFont="1" applyFill="1" applyBorder="1" applyAlignment="1">
      <alignment horizontal="center" vertical="center"/>
      <protection/>
    </xf>
    <xf numFmtId="0" fontId="4" fillId="0" borderId="10" xfId="63" applyFont="1" applyFill="1" applyBorder="1" applyAlignment="1">
      <alignment horizontal="left" vertical="top"/>
      <protection/>
    </xf>
    <xf numFmtId="0" fontId="4" fillId="0" borderId="11" xfId="63" applyFont="1" applyFill="1" applyBorder="1" applyAlignment="1">
      <alignment horizontal="left" vertical="top"/>
      <protection/>
    </xf>
    <xf numFmtId="0" fontId="4" fillId="0" borderId="13" xfId="63" applyFont="1" applyFill="1" applyBorder="1" applyAlignment="1">
      <alignment horizontal="left" vertical="top"/>
      <protection/>
    </xf>
    <xf numFmtId="0" fontId="4" fillId="0" borderId="17" xfId="63" applyFont="1" applyFill="1" applyBorder="1" applyAlignment="1">
      <alignment horizontal="left" vertical="top"/>
      <protection/>
    </xf>
    <xf numFmtId="0" fontId="4" fillId="0" borderId="19" xfId="63" applyFont="1" applyFill="1" applyBorder="1" applyAlignment="1">
      <alignment horizontal="left" vertical="top"/>
      <protection/>
    </xf>
    <xf numFmtId="0" fontId="4" fillId="0" borderId="20" xfId="63" applyFont="1" applyFill="1" applyBorder="1" applyAlignment="1">
      <alignment horizontal="left" vertical="top"/>
      <protection/>
    </xf>
    <xf numFmtId="0" fontId="4" fillId="34" borderId="10" xfId="0" applyFont="1" applyFill="1" applyBorder="1" applyAlignment="1">
      <alignment horizontal="left" vertical="top"/>
    </xf>
    <xf numFmtId="0" fontId="4" fillId="34" borderId="11" xfId="0" applyFont="1" applyFill="1" applyBorder="1" applyAlignment="1">
      <alignment horizontal="left" vertical="top"/>
    </xf>
    <xf numFmtId="0" fontId="4" fillId="34" borderId="0" xfId="0" applyFont="1" applyFill="1" applyBorder="1" applyAlignment="1">
      <alignment horizontal="left" vertical="top"/>
    </xf>
    <xf numFmtId="0" fontId="3" fillId="34" borderId="0" xfId="0" applyFont="1" applyFill="1" applyAlignment="1">
      <alignment horizontal="left" vertical="top"/>
    </xf>
    <xf numFmtId="0" fontId="4" fillId="0" borderId="15" xfId="64" applyFont="1" applyFill="1" applyBorder="1" applyAlignment="1">
      <alignment horizontal="left" vertical="top" wrapText="1"/>
      <protection/>
    </xf>
    <xf numFmtId="0" fontId="4" fillId="0" borderId="15" xfId="66" applyFont="1" applyFill="1" applyBorder="1" applyAlignment="1">
      <alignment horizontal="left" vertical="top" wrapText="1"/>
      <protection/>
    </xf>
    <xf numFmtId="0" fontId="4" fillId="0" borderId="2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11" xfId="54" applyFont="1" applyFill="1" applyBorder="1" applyAlignment="1">
      <alignment horizontal="left" vertical="top" wrapText="1"/>
      <protection/>
    </xf>
    <xf numFmtId="0" fontId="4" fillId="0" borderId="22" xfId="63" applyFont="1" applyFill="1" applyBorder="1" applyAlignment="1">
      <alignment horizontal="center"/>
      <protection/>
    </xf>
    <xf numFmtId="0" fontId="4" fillId="33" borderId="15" xfId="62" applyFont="1" applyFill="1" applyBorder="1" applyAlignment="1">
      <alignment horizontal="center"/>
      <protection/>
    </xf>
    <xf numFmtId="0" fontId="4" fillId="33" borderId="15" xfId="68" applyFont="1" applyFill="1" applyBorder="1" applyAlignment="1">
      <alignment horizontal="center" vertical="top" wrapText="1"/>
      <protection/>
    </xf>
    <xf numFmtId="0" fontId="4" fillId="0" borderId="15" xfId="53" applyFont="1" applyFill="1" applyBorder="1" applyAlignment="1">
      <alignment horizontal="center" wrapText="1"/>
      <protection/>
    </xf>
    <xf numFmtId="0" fontId="4" fillId="0" borderId="10" xfId="0"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0" fontId="4" fillId="0" borderId="14" xfId="62" applyFont="1" applyFill="1" applyBorder="1" applyAlignment="1">
      <alignment horizontal="center" vertical="center" textRotation="90" wrapText="1"/>
      <protection/>
    </xf>
    <xf numFmtId="0" fontId="3" fillId="0" borderId="22" xfId="0" applyFont="1" applyFill="1" applyBorder="1" applyAlignment="1">
      <alignment horizontal="center" vertical="center"/>
    </xf>
    <xf numFmtId="0" fontId="3" fillId="0" borderId="15" xfId="0" applyFont="1" applyFill="1" applyBorder="1" applyAlignment="1">
      <alignment/>
    </xf>
    <xf numFmtId="0" fontId="3" fillId="0" borderId="12" xfId="0" applyFont="1" applyFill="1" applyBorder="1" applyAlignment="1">
      <alignment/>
    </xf>
    <xf numFmtId="0" fontId="3" fillId="0" borderId="15" xfId="0" applyFont="1" applyFill="1" applyBorder="1" applyAlignment="1">
      <alignment horizontal="center" vertical="center"/>
    </xf>
    <xf numFmtId="0" fontId="4" fillId="0" borderId="12" xfId="67" applyFont="1" applyFill="1" applyBorder="1" applyAlignment="1">
      <alignment horizontal="left" vertical="center" wrapText="1"/>
      <protection/>
    </xf>
    <xf numFmtId="0" fontId="4" fillId="0" borderId="11" xfId="53" applyFont="1" applyFill="1" applyBorder="1" applyAlignment="1">
      <alignment horizontal="center" vertical="top" wrapText="1"/>
      <protection/>
    </xf>
    <xf numFmtId="0" fontId="4" fillId="33" borderId="10" xfId="62" applyFont="1" applyFill="1" applyBorder="1" applyAlignment="1">
      <alignment horizontal="center"/>
      <protection/>
    </xf>
    <xf numFmtId="0" fontId="5" fillId="33" borderId="10"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4" fillId="0" borderId="10" xfId="67" applyFont="1" applyFill="1" applyBorder="1" applyAlignment="1">
      <alignment horizontal="center" vertical="center" wrapText="1"/>
      <protection/>
    </xf>
    <xf numFmtId="0" fontId="4" fillId="0" borderId="11" xfId="67" applyFont="1" applyFill="1" applyBorder="1" applyAlignment="1">
      <alignment horizontal="center" vertical="center" wrapText="1"/>
      <protection/>
    </xf>
    <xf numFmtId="0" fontId="4" fillId="33" borderId="10" xfId="67" applyFont="1" applyFill="1" applyBorder="1" applyAlignment="1">
      <alignment horizontal="center" vertical="center" wrapText="1"/>
      <protection/>
    </xf>
    <xf numFmtId="0" fontId="4" fillId="33" borderId="11" xfId="67"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0" fontId="4" fillId="0" borderId="13" xfId="59" applyFont="1" applyFill="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33" borderId="11" xfId="62" applyFont="1" applyFill="1" applyBorder="1" applyAlignment="1">
      <alignment horizontal="center"/>
      <protection/>
    </xf>
    <xf numFmtId="0" fontId="5" fillId="33" borderId="22" xfId="62" applyFont="1" applyFill="1" applyBorder="1" applyAlignment="1">
      <alignment horizontal="center"/>
      <protection/>
    </xf>
    <xf numFmtId="0" fontId="4" fillId="0" borderId="10" xfId="62" applyFont="1" applyFill="1" applyBorder="1" applyAlignment="1">
      <alignment horizontal="center"/>
      <protection/>
    </xf>
    <xf numFmtId="0" fontId="4" fillId="0" borderId="11" xfId="62" applyFont="1" applyFill="1" applyBorder="1" applyAlignment="1">
      <alignment horizontal="center"/>
      <protection/>
    </xf>
    <xf numFmtId="0" fontId="4" fillId="0" borderId="16" xfId="62" applyFont="1" applyFill="1" applyBorder="1" applyAlignment="1">
      <alignment horizontal="center"/>
      <protection/>
    </xf>
    <xf numFmtId="0" fontId="5" fillId="33" borderId="14" xfId="62" applyFont="1" applyFill="1" applyBorder="1" applyAlignment="1">
      <alignment horizontal="center"/>
      <protection/>
    </xf>
    <xf numFmtId="0" fontId="4" fillId="0" borderId="10" xfId="63" applyFont="1" applyFill="1" applyBorder="1" applyAlignment="1">
      <alignment horizontal="center"/>
      <protection/>
    </xf>
    <xf numFmtId="0" fontId="4" fillId="0" borderId="11" xfId="63" applyFont="1" applyFill="1" applyBorder="1" applyAlignment="1">
      <alignment horizontal="center"/>
      <protection/>
    </xf>
    <xf numFmtId="0" fontId="4" fillId="0" borderId="11" xfId="66" applyFont="1" applyFill="1" applyBorder="1" applyAlignment="1">
      <alignment horizontal="center"/>
      <protection/>
    </xf>
    <xf numFmtId="0" fontId="4" fillId="0" borderId="10" xfId="66" applyFont="1" applyFill="1" applyBorder="1" applyAlignment="1">
      <alignment horizontal="center"/>
      <protection/>
    </xf>
    <xf numFmtId="0" fontId="4" fillId="0" borderId="10" xfId="64" applyFont="1" applyFill="1" applyBorder="1" applyAlignment="1">
      <alignment horizontal="center"/>
      <protection/>
    </xf>
    <xf numFmtId="0" fontId="4" fillId="0" borderId="11" xfId="64" applyFont="1" applyFill="1" applyBorder="1" applyAlignment="1">
      <alignment horizontal="center"/>
      <protection/>
    </xf>
    <xf numFmtId="0" fontId="5" fillId="34" borderId="10" xfId="0" applyFont="1" applyFill="1" applyBorder="1" applyAlignment="1">
      <alignment horizontal="center"/>
    </xf>
    <xf numFmtId="0" fontId="5" fillId="34" borderId="13" xfId="0" applyFont="1" applyFill="1" applyBorder="1" applyAlignment="1">
      <alignment horizontal="center"/>
    </xf>
    <xf numFmtId="0" fontId="4" fillId="33" borderId="10" xfId="68" applyFont="1" applyFill="1" applyBorder="1" applyAlignment="1">
      <alignment horizontal="center" vertical="top" wrapText="1"/>
      <protection/>
    </xf>
    <xf numFmtId="0" fontId="4" fillId="33" borderId="11" xfId="68" applyFont="1" applyFill="1" applyBorder="1" applyAlignment="1">
      <alignment horizontal="center" vertical="top" wrapText="1"/>
      <protection/>
    </xf>
    <xf numFmtId="0" fontId="5" fillId="33" borderId="23" xfId="62" applyFont="1" applyFill="1" applyBorder="1" applyAlignment="1">
      <alignment horizontal="center"/>
      <protection/>
    </xf>
    <xf numFmtId="0" fontId="4" fillId="0" borderId="10" xfId="53" applyFont="1" applyFill="1" applyBorder="1" applyAlignment="1">
      <alignment horizontal="center" vertical="top" wrapText="1"/>
      <protection/>
    </xf>
    <xf numFmtId="0" fontId="4" fillId="34" borderId="12" xfId="54" applyFont="1" applyFill="1" applyBorder="1" applyAlignment="1">
      <alignment horizontal="center" vertical="top" wrapText="1"/>
      <protection/>
    </xf>
    <xf numFmtId="0" fontId="5" fillId="34" borderId="15" xfId="62" applyFont="1" applyFill="1" applyBorder="1" applyAlignment="1">
      <alignment horizontal="center"/>
      <protection/>
    </xf>
    <xf numFmtId="0" fontId="4" fillId="34" borderId="10" xfId="54" applyFont="1" applyFill="1" applyBorder="1" applyAlignment="1">
      <alignment horizontal="center" vertical="top" wrapText="1"/>
      <protection/>
    </xf>
    <xf numFmtId="0" fontId="4" fillId="34" borderId="11" xfId="54" applyFont="1" applyFill="1" applyBorder="1" applyAlignment="1">
      <alignment horizontal="center" vertical="top" wrapText="1"/>
      <protection/>
    </xf>
    <xf numFmtId="0" fontId="5" fillId="34" borderId="22" xfId="62" applyFont="1" applyFill="1" applyBorder="1" applyAlignment="1">
      <alignment horizontal="center"/>
      <protection/>
    </xf>
    <xf numFmtId="0" fontId="4" fillId="34" borderId="10" xfId="55" applyFont="1" applyFill="1" applyBorder="1" applyAlignment="1">
      <alignment horizontal="center" vertical="center"/>
      <protection/>
    </xf>
    <xf numFmtId="0" fontId="4" fillId="34" borderId="12" xfId="56" applyFont="1" applyFill="1" applyBorder="1" applyAlignment="1">
      <alignment horizontal="center" vertical="top" wrapText="1"/>
      <protection/>
    </xf>
    <xf numFmtId="0" fontId="4" fillId="34" borderId="10" xfId="56" applyFont="1" applyFill="1" applyBorder="1" applyAlignment="1">
      <alignment horizontal="center" vertical="top" wrapText="1"/>
      <protection/>
    </xf>
    <xf numFmtId="0" fontId="4" fillId="34" borderId="11" xfId="56" applyFont="1" applyFill="1" applyBorder="1" applyAlignment="1">
      <alignment horizontal="center" vertical="top" wrapText="1"/>
      <protection/>
    </xf>
    <xf numFmtId="0" fontId="9" fillId="34" borderId="10" xfId="58" applyFont="1" applyFill="1" applyBorder="1" applyAlignment="1">
      <alignment horizontal="center"/>
      <protection/>
    </xf>
    <xf numFmtId="0" fontId="9" fillId="34" borderId="11" xfId="58" applyFont="1" applyFill="1" applyBorder="1" applyAlignment="1">
      <alignment horizontal="center"/>
      <protection/>
    </xf>
    <xf numFmtId="0" fontId="4" fillId="34" borderId="12" xfId="59" applyFont="1" applyFill="1" applyBorder="1" applyAlignment="1">
      <alignment horizontal="center" vertical="center"/>
      <protection/>
    </xf>
    <xf numFmtId="0" fontId="4" fillId="0" borderId="11" xfId="0" applyFont="1" applyFill="1" applyBorder="1" applyAlignment="1">
      <alignment horizontal="center" wrapText="1"/>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1" xfId="0" applyFont="1" applyFill="1" applyBorder="1" applyAlignment="1">
      <alignment horizontal="left" vertical="top" wrapText="1"/>
    </xf>
    <xf numFmtId="0" fontId="4" fillId="34" borderId="12" xfId="0" applyFont="1" applyFill="1" applyBorder="1" applyAlignment="1">
      <alignment horizontal="center" vertical="center"/>
    </xf>
    <xf numFmtId="0" fontId="4" fillId="0" borderId="12" xfId="59" applyFont="1" applyFill="1" applyBorder="1" applyAlignment="1">
      <alignment horizontal="center" vertical="center" wrapText="1"/>
      <protection/>
    </xf>
    <xf numFmtId="0" fontId="8" fillId="0" borderId="12" xfId="59" applyFont="1" applyBorder="1" applyAlignment="1">
      <alignment horizontal="center" vertical="center" wrapText="1"/>
      <protection/>
    </xf>
    <xf numFmtId="0" fontId="4" fillId="0" borderId="12" xfId="59" applyFont="1" applyFill="1" applyBorder="1" applyAlignment="1">
      <alignment horizontal="center" vertical="center"/>
      <protection/>
    </xf>
    <xf numFmtId="0" fontId="8" fillId="0" borderId="13" xfId="59" applyFont="1" applyBorder="1" applyAlignment="1">
      <alignment horizontal="center" vertical="center"/>
      <protection/>
    </xf>
    <xf numFmtId="0" fontId="3" fillId="0" borderId="0" xfId="0" applyFont="1" applyFill="1" applyAlignment="1">
      <alignment wrapText="1"/>
    </xf>
    <xf numFmtId="0" fontId="3" fillId="0" borderId="22" xfId="0" applyFont="1" applyFill="1" applyBorder="1" applyAlignment="1">
      <alignment horizontal="center" vertical="center" wrapText="1"/>
    </xf>
    <xf numFmtId="0" fontId="3" fillId="0" borderId="15" xfId="0" applyFont="1" applyFill="1" applyBorder="1" applyAlignment="1">
      <alignment wrapText="1"/>
    </xf>
    <xf numFmtId="0" fontId="4" fillId="0" borderId="12" xfId="0" applyFont="1" applyFill="1" applyBorder="1" applyAlignment="1">
      <alignment wrapText="1"/>
    </xf>
    <xf numFmtId="0" fontId="4" fillId="34" borderId="10" xfId="62" applyFont="1" applyFill="1" applyBorder="1" applyAlignment="1">
      <alignment horizontal="center"/>
      <protection/>
    </xf>
    <xf numFmtId="0" fontId="4" fillId="34" borderId="10" xfId="62" applyFont="1" applyFill="1" applyBorder="1" applyAlignment="1">
      <alignment horizontal="center" vertical="center"/>
      <protection/>
    </xf>
    <xf numFmtId="0" fontId="3" fillId="34" borderId="0" xfId="0" applyFont="1" applyFill="1" applyAlignment="1">
      <alignment/>
    </xf>
    <xf numFmtId="0" fontId="5" fillId="34" borderId="13" xfId="62" applyFont="1" applyFill="1" applyBorder="1" applyAlignment="1">
      <alignment horizontal="center"/>
      <protection/>
    </xf>
    <xf numFmtId="0" fontId="4" fillId="34" borderId="13" xfId="62" applyFont="1" applyFill="1" applyBorder="1" applyAlignment="1">
      <alignment horizontal="center" vertical="center"/>
      <protection/>
    </xf>
    <xf numFmtId="0" fontId="4" fillId="34" borderId="11" xfId="62" applyFont="1" applyFill="1" applyBorder="1" applyAlignment="1">
      <alignment horizontal="center"/>
      <protection/>
    </xf>
    <xf numFmtId="0" fontId="4" fillId="34" borderId="11" xfId="62" applyFont="1" applyFill="1" applyBorder="1" applyAlignment="1">
      <alignment horizontal="center" vertical="center"/>
      <protection/>
    </xf>
    <xf numFmtId="0" fontId="4" fillId="34" borderId="21" xfId="62" applyFont="1" applyFill="1" applyBorder="1" applyAlignment="1">
      <alignment horizontal="center"/>
      <protection/>
    </xf>
    <xf numFmtId="0" fontId="4" fillId="34" borderId="16" xfId="62" applyFont="1" applyFill="1" applyBorder="1" applyAlignment="1">
      <alignment horizontal="center"/>
      <protection/>
    </xf>
    <xf numFmtId="0" fontId="5" fillId="34" borderId="14" xfId="62" applyFont="1" applyFill="1" applyBorder="1" applyAlignment="1">
      <alignment horizontal="center"/>
      <protection/>
    </xf>
    <xf numFmtId="0" fontId="4" fillId="34" borderId="0" xfId="62" applyFont="1" applyFill="1" applyBorder="1" applyAlignment="1">
      <alignment horizontal="center"/>
      <protection/>
    </xf>
    <xf numFmtId="0" fontId="4" fillId="34" borderId="12" xfId="63" applyFont="1" applyFill="1" applyBorder="1" applyAlignment="1">
      <alignment horizontal="center"/>
      <protection/>
    </xf>
    <xf numFmtId="0" fontId="4" fillId="34" borderId="10" xfId="63" applyFont="1" applyFill="1" applyBorder="1" applyAlignment="1">
      <alignment horizontal="center"/>
      <protection/>
    </xf>
    <xf numFmtId="0" fontId="4" fillId="34" borderId="11" xfId="63" applyFont="1" applyFill="1" applyBorder="1" applyAlignment="1">
      <alignment horizontal="center"/>
      <protection/>
    </xf>
    <xf numFmtId="0" fontId="4" fillId="34" borderId="10" xfId="63" applyFont="1" applyFill="1" applyBorder="1" applyAlignment="1">
      <alignment horizontal="center" vertical="center"/>
      <protection/>
    </xf>
    <xf numFmtId="0" fontId="4" fillId="34" borderId="24" xfId="63" applyFont="1" applyFill="1" applyBorder="1" applyAlignment="1">
      <alignment horizontal="center"/>
      <protection/>
    </xf>
    <xf numFmtId="0" fontId="4" fillId="34" borderId="23" xfId="63" applyFont="1" applyFill="1" applyBorder="1" applyAlignment="1">
      <alignment horizontal="center"/>
      <protection/>
    </xf>
    <xf numFmtId="0" fontId="5" fillId="34" borderId="24" xfId="62" applyFont="1" applyFill="1" applyBorder="1" applyAlignment="1">
      <alignment horizontal="center"/>
      <protection/>
    </xf>
    <xf numFmtId="0" fontId="4" fillId="34" borderId="12" xfId="63" applyFont="1" applyFill="1" applyBorder="1" applyAlignment="1">
      <alignment horizontal="center" vertical="center"/>
      <protection/>
    </xf>
    <xf numFmtId="0" fontId="4" fillId="34" borderId="11" xfId="63" applyFont="1" applyFill="1" applyBorder="1" applyAlignment="1">
      <alignment horizontal="center" vertical="center"/>
      <protection/>
    </xf>
    <xf numFmtId="0" fontId="4" fillId="34" borderId="13" xfId="63" applyFont="1" applyFill="1" applyBorder="1" applyAlignment="1">
      <alignment horizontal="center" vertical="center"/>
      <protection/>
    </xf>
    <xf numFmtId="0" fontId="4" fillId="34" borderId="11" xfId="66" applyFont="1" applyFill="1" applyBorder="1" applyAlignment="1">
      <alignment horizontal="center"/>
      <protection/>
    </xf>
    <xf numFmtId="0" fontId="4" fillId="34" borderId="10" xfId="66" applyFont="1" applyFill="1" applyBorder="1" applyAlignment="1">
      <alignment horizontal="center"/>
      <protection/>
    </xf>
    <xf numFmtId="0" fontId="4" fillId="34" borderId="12" xfId="64" applyFont="1" applyFill="1" applyBorder="1" applyAlignment="1">
      <alignment horizontal="center"/>
      <protection/>
    </xf>
    <xf numFmtId="0" fontId="4" fillId="34" borderId="12" xfId="64" applyFont="1" applyFill="1" applyBorder="1" applyAlignment="1">
      <alignment vertical="top"/>
      <protection/>
    </xf>
    <xf numFmtId="0" fontId="4" fillId="34" borderId="12" xfId="64" applyFont="1" applyFill="1" applyBorder="1" applyAlignment="1">
      <alignment horizontal="center" vertical="top"/>
      <protection/>
    </xf>
    <xf numFmtId="0" fontId="4" fillId="34" borderId="12" xfId="64" applyFont="1" applyFill="1" applyBorder="1">
      <alignment/>
      <protection/>
    </xf>
    <xf numFmtId="0" fontId="4" fillId="34" borderId="12" xfId="65" applyFont="1" applyFill="1" applyBorder="1" applyAlignment="1">
      <alignment horizontal="center"/>
      <protection/>
    </xf>
    <xf numFmtId="0" fontId="4" fillId="34" borderId="15" xfId="65" applyFont="1" applyFill="1" applyBorder="1" applyAlignment="1">
      <alignment horizontal="center"/>
      <protection/>
    </xf>
    <xf numFmtId="0" fontId="4" fillId="34" borderId="12" xfId="66" applyFont="1" applyFill="1" applyBorder="1">
      <alignment/>
      <protection/>
    </xf>
    <xf numFmtId="0" fontId="4" fillId="34" borderId="12" xfId="66" applyFont="1" applyFill="1" applyBorder="1" applyAlignment="1">
      <alignment horizontal="center"/>
      <protection/>
    </xf>
    <xf numFmtId="0" fontId="4" fillId="34" borderId="13" xfId="66" applyFont="1" applyFill="1" applyBorder="1" applyAlignment="1">
      <alignment horizontal="center"/>
      <protection/>
    </xf>
    <xf numFmtId="0" fontId="4" fillId="34" borderId="14" xfId="67" applyFont="1" applyFill="1" applyBorder="1" applyAlignment="1">
      <alignment horizontal="center" vertical="center" wrapText="1"/>
      <protection/>
    </xf>
    <xf numFmtId="0" fontId="4" fillId="34" borderId="15" xfId="67" applyFont="1" applyFill="1" applyBorder="1" applyAlignment="1">
      <alignment horizontal="left" vertical="top" wrapText="1"/>
      <protection/>
    </xf>
    <xf numFmtId="0" fontId="3" fillId="34" borderId="12" xfId="0" applyFont="1" applyFill="1" applyBorder="1" applyAlignment="1">
      <alignment/>
    </xf>
    <xf numFmtId="0" fontId="4" fillId="34" borderId="12" xfId="0" applyFont="1" applyFill="1" applyBorder="1" applyAlignment="1">
      <alignment wrapText="1"/>
    </xf>
    <xf numFmtId="0" fontId="4" fillId="34" borderId="12" xfId="67" applyFont="1" applyFill="1" applyBorder="1" applyAlignment="1">
      <alignment horizontal="center" vertical="center"/>
      <protection/>
    </xf>
    <xf numFmtId="0" fontId="4" fillId="34" borderId="12" xfId="67" applyFont="1" applyFill="1" applyBorder="1" applyAlignment="1">
      <alignment horizontal="center" vertical="center" wrapText="1"/>
      <protection/>
    </xf>
    <xf numFmtId="0" fontId="4" fillId="34" borderId="10" xfId="67" applyFont="1" applyFill="1" applyBorder="1" applyAlignment="1">
      <alignment horizontal="center" vertical="center" wrapText="1"/>
      <protection/>
    </xf>
    <xf numFmtId="0" fontId="4" fillId="34" borderId="11" xfId="67" applyFont="1" applyFill="1" applyBorder="1" applyAlignment="1">
      <alignment horizontal="center" vertical="center" wrapText="1"/>
      <protection/>
    </xf>
    <xf numFmtId="0" fontId="4" fillId="34" borderId="12" xfId="67" applyFont="1" applyFill="1" applyBorder="1">
      <alignment/>
      <protection/>
    </xf>
    <xf numFmtId="0" fontId="4" fillId="34" borderId="12" xfId="67" applyFont="1" applyFill="1" applyBorder="1" applyAlignment="1">
      <alignment horizontal="left" vertical="top" wrapText="1"/>
      <protection/>
    </xf>
    <xf numFmtId="0" fontId="5" fillId="34" borderId="12" xfId="67" applyFont="1" applyFill="1" applyBorder="1" applyAlignment="1">
      <alignment horizontal="center" vertical="center"/>
      <protection/>
    </xf>
    <xf numFmtId="0" fontId="4" fillId="34" borderId="12" xfId="0" applyFont="1" applyFill="1" applyBorder="1" applyAlignment="1">
      <alignment vertical="top" wrapText="1"/>
    </xf>
    <xf numFmtId="0" fontId="4" fillId="34" borderId="12" xfId="0" applyFont="1" applyFill="1" applyBorder="1" applyAlignment="1">
      <alignment horizontal="center" vertical="center" wrapText="1"/>
    </xf>
    <xf numFmtId="0" fontId="4" fillId="34" borderId="10" xfId="67" applyFont="1" applyFill="1" applyBorder="1" applyAlignment="1">
      <alignment horizontal="center" vertical="center"/>
      <protection/>
    </xf>
    <xf numFmtId="0" fontId="4" fillId="34" borderId="11" xfId="67" applyFont="1" applyFill="1" applyBorder="1" applyAlignment="1">
      <alignment horizontal="center" vertical="center"/>
      <protection/>
    </xf>
    <xf numFmtId="0" fontId="5" fillId="34" borderId="13" xfId="67" applyFont="1" applyFill="1" applyBorder="1" applyAlignment="1">
      <alignment horizontal="center" vertical="center"/>
      <protection/>
    </xf>
    <xf numFmtId="0" fontId="4" fillId="34" borderId="12" xfId="57" applyFont="1" applyFill="1" applyBorder="1" applyAlignment="1">
      <alignment horizontal="center" vertical="center"/>
      <protection/>
    </xf>
    <xf numFmtId="0" fontId="4" fillId="34" borderId="10" xfId="57" applyFont="1" applyFill="1" applyBorder="1" applyAlignment="1">
      <alignment horizontal="center" vertical="center"/>
      <protection/>
    </xf>
    <xf numFmtId="0" fontId="4" fillId="34" borderId="12" xfId="68" applyFont="1" applyFill="1" applyBorder="1" applyAlignment="1">
      <alignment horizontal="center" vertical="center" wrapText="1"/>
      <protection/>
    </xf>
    <xf numFmtId="0" fontId="4" fillId="34" borderId="12" xfId="68" applyFont="1" applyFill="1" applyBorder="1" applyAlignment="1">
      <alignment horizontal="left" vertical="top" wrapText="1"/>
      <protection/>
    </xf>
    <xf numFmtId="0" fontId="4" fillId="34" borderId="12" xfId="68" applyFont="1" applyFill="1" applyBorder="1" applyAlignment="1">
      <alignment horizontal="center" vertical="top" wrapText="1"/>
      <protection/>
    </xf>
    <xf numFmtId="0" fontId="4" fillId="34" borderId="15" xfId="68" applyFont="1" applyFill="1" applyBorder="1" applyAlignment="1">
      <alignment horizontal="center" vertical="top" wrapText="1"/>
      <protection/>
    </xf>
    <xf numFmtId="0" fontId="4" fillId="34" borderId="10" xfId="68" applyFont="1" applyFill="1" applyBorder="1" applyAlignment="1">
      <alignment horizontal="center" vertical="top" wrapText="1"/>
      <protection/>
    </xf>
    <xf numFmtId="0" fontId="4" fillId="34" borderId="11" xfId="68" applyFont="1" applyFill="1" applyBorder="1" applyAlignment="1">
      <alignment horizontal="center" vertical="top" wrapText="1"/>
      <protection/>
    </xf>
    <xf numFmtId="0" fontId="5" fillId="34" borderId="23" xfId="62" applyFont="1" applyFill="1" applyBorder="1" applyAlignment="1">
      <alignment horizontal="center"/>
      <protection/>
    </xf>
    <xf numFmtId="0" fontId="4" fillId="34" borderId="24" xfId="62" applyFont="1" applyFill="1" applyBorder="1" applyAlignment="1">
      <alignment horizontal="center"/>
      <protection/>
    </xf>
    <xf numFmtId="0" fontId="4" fillId="34" borderId="23" xfId="62" applyFont="1" applyFill="1" applyBorder="1" applyAlignment="1">
      <alignment horizontal="center"/>
      <protection/>
    </xf>
    <xf numFmtId="0" fontId="4" fillId="34" borderId="12" xfId="53" applyFont="1" applyFill="1" applyBorder="1" applyAlignment="1">
      <alignment horizontal="center" vertical="top" wrapText="1"/>
      <protection/>
    </xf>
    <xf numFmtId="0" fontId="4" fillId="34" borderId="10" xfId="53" applyFont="1" applyFill="1" applyBorder="1" applyAlignment="1">
      <alignment horizontal="center" vertical="top" wrapText="1"/>
      <protection/>
    </xf>
    <xf numFmtId="0" fontId="4" fillId="34" borderId="11" xfId="53" applyFont="1" applyFill="1" applyBorder="1" applyAlignment="1">
      <alignment horizontal="center" vertical="top" wrapText="1"/>
      <protection/>
    </xf>
    <xf numFmtId="0" fontId="4" fillId="34" borderId="10" xfId="53" applyFont="1" applyFill="1" applyBorder="1" applyAlignment="1">
      <alignment horizontal="center" wrapText="1"/>
      <protection/>
    </xf>
    <xf numFmtId="0" fontId="4" fillId="34" borderId="11" xfId="53" applyFont="1" applyFill="1" applyBorder="1" applyAlignment="1">
      <alignment horizontal="center" wrapText="1"/>
      <protection/>
    </xf>
    <xf numFmtId="0" fontId="4" fillId="34" borderId="23" xfId="53" applyFont="1" applyFill="1" applyBorder="1" applyAlignment="1">
      <alignment horizontal="center" wrapText="1"/>
      <protection/>
    </xf>
    <xf numFmtId="0" fontId="4" fillId="34" borderId="12" xfId="53" applyFont="1" applyFill="1" applyBorder="1" applyAlignment="1">
      <alignment horizontal="center"/>
      <protection/>
    </xf>
    <xf numFmtId="0" fontId="4" fillId="34" borderId="10" xfId="54" applyFont="1" applyFill="1" applyBorder="1" applyAlignment="1">
      <alignment horizontal="center" vertical="center" wrapText="1"/>
      <protection/>
    </xf>
    <xf numFmtId="0" fontId="4" fillId="34" borderId="10" xfId="54" applyFont="1" applyFill="1" applyBorder="1" applyAlignment="1">
      <alignment horizontal="left" vertical="top" wrapText="1"/>
      <protection/>
    </xf>
    <xf numFmtId="0" fontId="4" fillId="34" borderId="12" xfId="62" applyFont="1" applyFill="1" applyBorder="1" applyAlignment="1">
      <alignment horizontal="center"/>
      <protection/>
    </xf>
    <xf numFmtId="0" fontId="5" fillId="34" borderId="12" xfId="62" applyFont="1" applyFill="1" applyBorder="1" applyAlignment="1">
      <alignment horizontal="center"/>
      <protection/>
    </xf>
    <xf numFmtId="0" fontId="4" fillId="34" borderId="12" xfId="54" applyFont="1" applyFill="1" applyBorder="1" applyAlignment="1">
      <alignment horizontal="center" vertical="center" wrapText="1"/>
      <protection/>
    </xf>
    <xf numFmtId="0" fontId="4" fillId="34" borderId="12" xfId="54" applyFont="1" applyFill="1" applyBorder="1">
      <alignment/>
      <protection/>
    </xf>
    <xf numFmtId="0" fontId="4" fillId="34" borderId="12" xfId="54" applyFont="1" applyFill="1" applyBorder="1" applyAlignment="1">
      <alignment horizontal="left" vertical="top" wrapText="1"/>
      <protection/>
    </xf>
    <xf numFmtId="0" fontId="4" fillId="34" borderId="10" xfId="54" applyFont="1" applyFill="1" applyBorder="1" applyAlignment="1">
      <alignment vertical="top" wrapText="1"/>
      <protection/>
    </xf>
    <xf numFmtId="0" fontId="4" fillId="34" borderId="11" xfId="54" applyFont="1" applyFill="1" applyBorder="1" applyAlignment="1">
      <alignment vertical="top" wrapText="1"/>
      <protection/>
    </xf>
    <xf numFmtId="0" fontId="5" fillId="34" borderId="13" xfId="54" applyFont="1" applyFill="1" applyBorder="1" applyAlignment="1">
      <alignment horizontal="center" vertical="top" wrapText="1"/>
      <protection/>
    </xf>
    <xf numFmtId="0" fontId="4" fillId="34" borderId="15" xfId="62" applyFont="1" applyFill="1" applyBorder="1" applyAlignment="1">
      <alignment horizontal="center"/>
      <protection/>
    </xf>
    <xf numFmtId="0" fontId="4" fillId="34" borderId="11" xfId="54" applyFont="1" applyFill="1" applyBorder="1" applyAlignment="1">
      <alignment horizontal="center" vertical="center" wrapText="1"/>
      <protection/>
    </xf>
    <xf numFmtId="0" fontId="4" fillId="34" borderId="11" xfId="54" applyFont="1" applyFill="1" applyBorder="1" applyAlignment="1">
      <alignment horizontal="left" vertical="top" wrapText="1"/>
      <protection/>
    </xf>
    <xf numFmtId="0" fontId="4" fillId="34" borderId="12" xfId="54" applyFont="1" applyFill="1" applyBorder="1" applyAlignment="1">
      <alignment horizontal="center"/>
      <protection/>
    </xf>
    <xf numFmtId="0" fontId="4" fillId="34" borderId="12" xfId="55" applyFont="1" applyFill="1" applyBorder="1">
      <alignment/>
      <protection/>
    </xf>
    <xf numFmtId="0" fontId="4" fillId="34" borderId="12" xfId="55" applyFont="1" applyFill="1" applyBorder="1" applyAlignment="1">
      <alignment horizontal="center"/>
      <protection/>
    </xf>
    <xf numFmtId="0" fontId="4" fillId="34" borderId="10" xfId="55" applyFont="1" applyFill="1" applyBorder="1" applyAlignment="1">
      <alignment horizontal="center"/>
      <protection/>
    </xf>
    <xf numFmtId="0" fontId="4" fillId="34" borderId="11" xfId="55" applyFont="1" applyFill="1" applyBorder="1" applyAlignment="1">
      <alignment horizontal="center"/>
      <protection/>
    </xf>
    <xf numFmtId="0" fontId="4" fillId="34" borderId="12" xfId="55" applyFont="1" applyFill="1" applyBorder="1" applyAlignment="1">
      <alignment horizontal="center" vertical="center"/>
      <protection/>
    </xf>
    <xf numFmtId="0" fontId="4" fillId="34" borderId="12" xfId="56" applyFont="1" applyFill="1" applyBorder="1" applyAlignment="1">
      <alignment horizontal="left" vertical="top" wrapText="1"/>
      <protection/>
    </xf>
    <xf numFmtId="0" fontId="9" fillId="34" borderId="12" xfId="58" applyFont="1" applyFill="1" applyBorder="1">
      <alignment/>
      <protection/>
    </xf>
    <xf numFmtId="0" fontId="9" fillId="34" borderId="12" xfId="58" applyFont="1" applyFill="1" applyBorder="1" applyAlignment="1">
      <alignment horizontal="center"/>
      <protection/>
    </xf>
    <xf numFmtId="0" fontId="9" fillId="34" borderId="12" xfId="59" applyFont="1" applyFill="1" applyBorder="1">
      <alignment/>
      <protection/>
    </xf>
    <xf numFmtId="0" fontId="4" fillId="34" borderId="12" xfId="59" applyFont="1" applyFill="1" applyBorder="1" applyAlignment="1">
      <alignment horizontal="left" vertical="top" wrapText="1"/>
      <protection/>
    </xf>
    <xf numFmtId="0" fontId="7" fillId="34" borderId="12" xfId="59" applyFont="1" applyFill="1" applyBorder="1" applyAlignment="1">
      <alignment horizontal="center" vertical="center"/>
      <protection/>
    </xf>
    <xf numFmtId="0" fontId="7" fillId="34" borderId="12" xfId="59" applyFont="1" applyFill="1" applyBorder="1" applyAlignment="1">
      <alignment horizontal="center"/>
      <protection/>
    </xf>
    <xf numFmtId="0" fontId="4" fillId="34" borderId="12" xfId="59" applyFont="1" applyFill="1" applyBorder="1" applyAlignment="1">
      <alignment horizontal="left" vertical="center" wrapText="1"/>
      <protection/>
    </xf>
    <xf numFmtId="0" fontId="8" fillId="34" borderId="10" xfId="59" applyFont="1" applyFill="1" applyBorder="1" applyAlignment="1">
      <alignment vertical="top" wrapText="1"/>
      <protection/>
    </xf>
    <xf numFmtId="0" fontId="4" fillId="34" borderId="13" xfId="59" applyFont="1" applyFill="1" applyBorder="1" applyAlignment="1">
      <alignment horizontal="center" vertical="center" wrapText="1"/>
      <protection/>
    </xf>
    <xf numFmtId="0" fontId="4" fillId="34" borderId="0" xfId="0" applyFont="1" applyFill="1" applyAlignment="1">
      <alignment/>
    </xf>
    <xf numFmtId="0" fontId="8" fillId="34" borderId="12" xfId="59" applyFont="1" applyFill="1" applyBorder="1" applyAlignment="1">
      <alignment horizontal="left" vertical="top" wrapText="1"/>
      <protection/>
    </xf>
    <xf numFmtId="0" fontId="4" fillId="34" borderId="12" xfId="59" applyFont="1" applyFill="1" applyBorder="1" applyAlignment="1">
      <alignment horizontal="center" vertical="center" wrapText="1"/>
      <protection/>
    </xf>
    <xf numFmtId="0" fontId="4" fillId="0" borderId="12" xfId="64" applyFont="1" applyFill="1" applyBorder="1" applyAlignment="1">
      <alignment horizontal="center" vertical="center" textRotation="90" wrapText="1"/>
      <protection/>
    </xf>
    <xf numFmtId="0" fontId="4" fillId="0" borderId="12" xfId="66" applyFont="1" applyFill="1" applyBorder="1" applyAlignment="1">
      <alignment horizontal="center" vertical="center" textRotation="90" wrapText="1"/>
      <protection/>
    </xf>
    <xf numFmtId="0" fontId="4" fillId="34" borderId="12" xfId="67" applyFont="1" applyFill="1" applyBorder="1" applyAlignment="1">
      <alignment horizontal="center" vertical="center" textRotation="90" wrapText="1"/>
      <protection/>
    </xf>
    <xf numFmtId="0" fontId="4" fillId="34" borderId="12" xfId="68" applyFont="1" applyFill="1" applyBorder="1" applyAlignment="1">
      <alignment horizontal="center" vertical="center" textRotation="90" wrapText="1"/>
      <protection/>
    </xf>
    <xf numFmtId="0" fontId="4" fillId="34" borderId="10" xfId="54" applyFont="1" applyFill="1" applyBorder="1" applyAlignment="1">
      <alignment horizontal="center" vertical="center" textRotation="90" wrapText="1"/>
      <protection/>
    </xf>
    <xf numFmtId="0" fontId="8" fillId="0" borderId="12" xfId="59" applyFont="1" applyBorder="1" applyAlignment="1">
      <alignment horizontal="center" vertical="center"/>
      <protection/>
    </xf>
    <xf numFmtId="0" fontId="12" fillId="0" borderId="0" xfId="0" applyFont="1" applyFill="1" applyBorder="1" applyAlignment="1">
      <alignment horizontal="righ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3" xfId="0" applyFont="1" applyFill="1" applyBorder="1" applyAlignment="1">
      <alignment horizontal="center" vertical="center"/>
    </xf>
    <xf numFmtId="0" fontId="8" fillId="0" borderId="10" xfId="59" applyFont="1" applyBorder="1" applyAlignment="1">
      <alignment horizontal="center" vertical="top"/>
      <protection/>
    </xf>
    <xf numFmtId="0" fontId="8" fillId="0" borderId="13" xfId="59" applyFont="1" applyBorder="1" applyAlignment="1">
      <alignment horizontal="center" vertical="top"/>
      <protection/>
    </xf>
    <xf numFmtId="0" fontId="4" fillId="34" borderId="10" xfId="59" applyFont="1" applyFill="1" applyBorder="1" applyAlignment="1">
      <alignment horizontal="center" vertical="center" wrapText="1"/>
      <protection/>
    </xf>
    <xf numFmtId="0" fontId="4" fillId="34" borderId="13" xfId="59"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34" borderId="10"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2" xfId="0" applyFont="1" applyFill="1" applyBorder="1" applyAlignment="1">
      <alignment horizontal="center" vertical="center"/>
    </xf>
    <xf numFmtId="0" fontId="4" fillId="34" borderId="10" xfId="0" applyFont="1" applyFill="1" applyBorder="1" applyAlignment="1">
      <alignment horizontal="center" wrapText="1"/>
    </xf>
    <xf numFmtId="0" fontId="4" fillId="34" borderId="11" xfId="0" applyFont="1" applyFill="1" applyBorder="1" applyAlignment="1">
      <alignment horizontal="center" wrapText="1"/>
    </xf>
    <xf numFmtId="0" fontId="4" fillId="34" borderId="12" xfId="0" applyFont="1" applyFill="1" applyBorder="1" applyAlignment="1">
      <alignment horizont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34" borderId="12"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3"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4" fillId="34" borderId="13" xfId="0" applyFont="1" applyFill="1" applyBorder="1" applyAlignment="1">
      <alignment horizontal="center" wrapText="1"/>
    </xf>
    <xf numFmtId="0" fontId="3" fillId="34" borderId="10" xfId="0" applyFont="1" applyFill="1" applyBorder="1" applyAlignment="1">
      <alignment horizontal="center"/>
    </xf>
    <xf numFmtId="0" fontId="3" fillId="34" borderId="13" xfId="0" applyFont="1" applyFill="1" applyBorder="1" applyAlignment="1">
      <alignment horizontal="center"/>
    </xf>
    <xf numFmtId="0" fontId="4" fillId="0" borderId="12" xfId="0" applyFont="1" applyFill="1" applyBorder="1" applyAlignment="1">
      <alignment horizontal="left" vertical="top" wrapText="1"/>
    </xf>
    <xf numFmtId="0" fontId="4" fillId="34" borderId="10" xfId="0" applyFont="1" applyFill="1" applyBorder="1" applyAlignment="1">
      <alignment horizontal="left" wrapText="1"/>
    </xf>
    <xf numFmtId="0" fontId="4" fillId="34" borderId="11" xfId="0" applyFont="1" applyFill="1" applyBorder="1" applyAlignment="1">
      <alignment horizontal="left" wrapText="1"/>
    </xf>
    <xf numFmtId="0" fontId="4" fillId="34" borderId="13" xfId="0" applyFont="1" applyFill="1" applyBorder="1" applyAlignment="1">
      <alignment horizontal="left" wrapText="1"/>
    </xf>
    <xf numFmtId="0" fontId="4" fillId="34" borderId="12" xfId="0" applyFont="1" applyFill="1" applyBorder="1" applyAlignment="1">
      <alignment horizontal="left"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0" xfId="0" applyFont="1" applyFill="1" applyBorder="1" applyAlignment="1">
      <alignment horizontal="center"/>
    </xf>
    <xf numFmtId="0" fontId="4" fillId="0" borderId="13"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vertical="top" wrapText="1"/>
    </xf>
    <xf numFmtId="0" fontId="4" fillId="34" borderId="10" xfId="0" applyFont="1" applyFill="1" applyBorder="1" applyAlignment="1">
      <alignment horizontal="center"/>
    </xf>
    <xf numFmtId="0" fontId="4" fillId="34" borderId="11" xfId="0" applyFont="1" applyFill="1" applyBorder="1" applyAlignment="1">
      <alignment horizontal="center"/>
    </xf>
    <xf numFmtId="0" fontId="4" fillId="34" borderId="13" xfId="0" applyFont="1" applyFill="1" applyBorder="1" applyAlignment="1">
      <alignment horizontal="center"/>
    </xf>
    <xf numFmtId="0" fontId="3" fillId="34" borderId="11" xfId="0" applyFont="1" applyFill="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3" fillId="34" borderId="12" xfId="0" applyFont="1" applyFill="1" applyBorder="1" applyAlignment="1">
      <alignment horizontal="center"/>
    </xf>
    <xf numFmtId="0" fontId="4" fillId="0" borderId="10" xfId="63" applyFont="1" applyFill="1" applyBorder="1" applyAlignment="1">
      <alignment horizontal="left" vertical="top" wrapText="1"/>
      <protection/>
    </xf>
    <xf numFmtId="0" fontId="4" fillId="0" borderId="11" xfId="63" applyFont="1" applyFill="1" applyBorder="1" applyAlignment="1">
      <alignment horizontal="left" vertical="top" wrapText="1"/>
      <protection/>
    </xf>
    <xf numFmtId="0" fontId="4" fillId="0" borderId="13" xfId="63" applyFont="1" applyFill="1" applyBorder="1" applyAlignment="1">
      <alignment horizontal="left" vertical="top" wrapText="1"/>
      <protection/>
    </xf>
    <xf numFmtId="0" fontId="4" fillId="34" borderId="10" xfId="54" applyFont="1" applyFill="1" applyBorder="1" applyAlignment="1">
      <alignment horizontal="center" vertical="center" wrapText="1"/>
      <protection/>
    </xf>
    <xf numFmtId="0" fontId="4" fillId="34" borderId="13" xfId="54" applyFont="1" applyFill="1" applyBorder="1" applyAlignment="1">
      <alignment horizontal="center" vertical="center" wrapText="1"/>
      <protection/>
    </xf>
    <xf numFmtId="0" fontId="4" fillId="34" borderId="10" xfId="54" applyFont="1" applyFill="1" applyBorder="1" applyAlignment="1">
      <alignment horizontal="center" vertical="top" wrapText="1"/>
      <protection/>
    </xf>
    <xf numFmtId="0" fontId="4" fillId="34" borderId="13" xfId="54" applyFont="1" applyFill="1" applyBorder="1" applyAlignment="1">
      <alignment horizontal="center" vertical="top" wrapText="1"/>
      <protection/>
    </xf>
    <xf numFmtId="0" fontId="8" fillId="34" borderId="12" xfId="59" applyFont="1" applyFill="1" applyBorder="1" applyAlignment="1">
      <alignment horizontal="center" vertical="center"/>
      <protection/>
    </xf>
    <xf numFmtId="0" fontId="4" fillId="34" borderId="12" xfId="59" applyFont="1" applyFill="1" applyBorder="1" applyAlignment="1">
      <alignment horizontal="left" vertical="top" wrapText="1"/>
      <protection/>
    </xf>
    <xf numFmtId="0" fontId="31" fillId="34" borderId="17" xfId="69" applyFill="1" applyBorder="1" applyAlignment="1">
      <alignment horizontal="left" vertical="top"/>
      <protection/>
    </xf>
    <xf numFmtId="0" fontId="31" fillId="34" borderId="19" xfId="69" applyFill="1" applyBorder="1" applyAlignment="1">
      <alignment horizontal="left" vertical="top"/>
      <protection/>
    </xf>
    <xf numFmtId="0" fontId="31" fillId="34" borderId="20" xfId="69" applyFill="1" applyBorder="1" applyAlignment="1">
      <alignment horizontal="left" vertical="top"/>
      <protection/>
    </xf>
    <xf numFmtId="0" fontId="8" fillId="34" borderId="12" xfId="59" applyFont="1" applyFill="1" applyBorder="1" applyAlignment="1">
      <alignment horizontal="left" vertical="top"/>
      <protection/>
    </xf>
    <xf numFmtId="0" fontId="4" fillId="34" borderId="11"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3" xfId="54" applyFont="1" applyFill="1" applyBorder="1" applyAlignment="1">
      <alignment horizontal="center" vertical="center" wrapText="1"/>
      <protection/>
    </xf>
    <xf numFmtId="0" fontId="4" fillId="0" borderId="10" xfId="59" applyFont="1" applyFill="1" applyBorder="1" applyAlignment="1">
      <alignment horizontal="center" vertical="center" wrapText="1"/>
      <protection/>
    </xf>
    <xf numFmtId="0" fontId="4" fillId="0" borderId="13" xfId="59" applyFont="1" applyFill="1" applyBorder="1" applyAlignment="1">
      <alignment horizontal="center" vertical="center" wrapText="1"/>
      <protection/>
    </xf>
    <xf numFmtId="0" fontId="8" fillId="0" borderId="12" xfId="59" applyFont="1" applyBorder="1" applyAlignment="1">
      <alignment horizontal="left" vertical="top" wrapText="1"/>
      <protection/>
    </xf>
    <xf numFmtId="0" fontId="4" fillId="34" borderId="11" xfId="54" applyFont="1" applyFill="1" applyBorder="1" applyAlignment="1">
      <alignment horizontal="center" vertical="top" wrapText="1"/>
      <protection/>
    </xf>
    <xf numFmtId="0" fontId="4" fillId="34" borderId="11" xfId="53" applyFont="1" applyFill="1" applyBorder="1" applyAlignment="1">
      <alignment horizontal="center" vertical="top" wrapText="1"/>
      <protection/>
    </xf>
    <xf numFmtId="0" fontId="4" fillId="34" borderId="13" xfId="53" applyFont="1" applyFill="1" applyBorder="1" applyAlignment="1">
      <alignment horizontal="center" vertical="top" wrapText="1"/>
      <protection/>
    </xf>
    <xf numFmtId="0" fontId="4" fillId="0" borderId="10" xfId="53" applyFont="1" applyFill="1" applyBorder="1" applyAlignment="1">
      <alignment horizontal="left" vertical="top" wrapText="1"/>
      <protection/>
    </xf>
    <xf numFmtId="0" fontId="4" fillId="0" borderId="13" xfId="53" applyFont="1" applyFill="1" applyBorder="1" applyAlignment="1">
      <alignment horizontal="left" vertical="top" wrapText="1"/>
      <protection/>
    </xf>
    <xf numFmtId="0" fontId="4" fillId="34" borderId="10" xfId="53" applyFont="1" applyFill="1" applyBorder="1" applyAlignment="1">
      <alignment horizontal="center" vertical="center" wrapText="1"/>
      <protection/>
    </xf>
    <xf numFmtId="0" fontId="4" fillId="34" borderId="13" xfId="53" applyFont="1" applyFill="1" applyBorder="1" applyAlignment="1">
      <alignment horizontal="center" vertical="center" wrapText="1"/>
      <protection/>
    </xf>
    <xf numFmtId="0" fontId="4" fillId="34" borderId="11" xfId="53" applyFont="1" applyFill="1" applyBorder="1" applyAlignment="1">
      <alignment horizontal="center" vertical="center" wrapText="1"/>
      <protection/>
    </xf>
    <xf numFmtId="0" fontId="4" fillId="0" borderId="10" xfId="54" applyFont="1" applyFill="1" applyBorder="1" applyAlignment="1">
      <alignment horizontal="left" vertical="top" wrapText="1"/>
      <protection/>
    </xf>
    <xf numFmtId="0" fontId="4" fillId="0" borderId="13" xfId="54" applyFont="1" applyFill="1" applyBorder="1" applyAlignment="1">
      <alignment horizontal="left" vertical="top" wrapText="1"/>
      <protection/>
    </xf>
    <xf numFmtId="0" fontId="4" fillId="34" borderId="10" xfId="68" applyFont="1" applyFill="1" applyBorder="1" applyAlignment="1">
      <alignment horizontal="center" vertical="center"/>
      <protection/>
    </xf>
    <xf numFmtId="0" fontId="4" fillId="34" borderId="11" xfId="68" applyFont="1" applyFill="1" applyBorder="1" applyAlignment="1">
      <alignment horizontal="center" vertical="center"/>
      <protection/>
    </xf>
    <xf numFmtId="0" fontId="4" fillId="34" borderId="13" xfId="68" applyFont="1" applyFill="1" applyBorder="1" applyAlignment="1">
      <alignment horizontal="center" vertical="center"/>
      <protection/>
    </xf>
    <xf numFmtId="0" fontId="4" fillId="34" borderId="10" xfId="68" applyFont="1" applyFill="1" applyBorder="1" applyAlignment="1">
      <alignment horizontal="center" vertical="center" wrapText="1"/>
      <protection/>
    </xf>
    <xf numFmtId="0" fontId="4" fillId="34" borderId="11" xfId="68" applyFont="1" applyFill="1" applyBorder="1" applyAlignment="1">
      <alignment horizontal="center" vertical="center" wrapText="1"/>
      <protection/>
    </xf>
    <xf numFmtId="0" fontId="4" fillId="34" borderId="13" xfId="68" applyFont="1" applyFill="1" applyBorder="1" applyAlignment="1">
      <alignment horizontal="center" vertical="center" wrapText="1"/>
      <protection/>
    </xf>
    <xf numFmtId="0" fontId="4" fillId="34" borderId="10" xfId="68" applyFont="1" applyFill="1" applyBorder="1" applyAlignment="1">
      <alignment horizontal="center" vertical="top" wrapText="1"/>
      <protection/>
    </xf>
    <xf numFmtId="0" fontId="4" fillId="34" borderId="11" xfId="68" applyFont="1" applyFill="1" applyBorder="1" applyAlignment="1">
      <alignment horizontal="center" vertical="top" wrapText="1"/>
      <protection/>
    </xf>
    <xf numFmtId="0" fontId="4" fillId="34" borderId="13" xfId="68" applyFont="1" applyFill="1" applyBorder="1" applyAlignment="1">
      <alignment horizontal="center" vertical="top" wrapText="1"/>
      <protection/>
    </xf>
    <xf numFmtId="0" fontId="4" fillId="0" borderId="10" xfId="68" applyFont="1" applyFill="1" applyBorder="1" applyAlignment="1">
      <alignment horizontal="center" vertical="center" wrapText="1"/>
      <protection/>
    </xf>
    <xf numFmtId="0" fontId="4" fillId="0" borderId="11" xfId="68" applyFont="1" applyFill="1" applyBorder="1" applyAlignment="1">
      <alignment horizontal="center" vertical="center" wrapText="1"/>
      <protection/>
    </xf>
    <xf numFmtId="0" fontId="4" fillId="0" borderId="13" xfId="68" applyFont="1" applyFill="1" applyBorder="1" applyAlignment="1">
      <alignment horizontal="center" vertical="center" wrapText="1"/>
      <protection/>
    </xf>
    <xf numFmtId="0" fontId="4" fillId="0" borderId="10" xfId="68" applyFont="1" applyFill="1" applyBorder="1" applyAlignment="1">
      <alignment horizontal="left" vertical="top" wrapText="1"/>
      <protection/>
    </xf>
    <xf numFmtId="0" fontId="4" fillId="0" borderId="11" xfId="68" applyFont="1" applyFill="1" applyBorder="1" applyAlignment="1">
      <alignment horizontal="left" vertical="top" wrapText="1"/>
      <protection/>
    </xf>
    <xf numFmtId="0" fontId="4" fillId="0" borderId="13" xfId="68" applyFont="1" applyFill="1" applyBorder="1" applyAlignment="1">
      <alignment horizontal="left" vertical="top" wrapText="1"/>
      <protection/>
    </xf>
    <xf numFmtId="0" fontId="4" fillId="0" borderId="12" xfId="67"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4" fillId="34" borderId="12" xfId="57" applyFont="1" applyFill="1" applyBorder="1" applyAlignment="1">
      <alignment horizontal="left" vertical="top" wrapText="1"/>
      <protection/>
    </xf>
    <xf numFmtId="0" fontId="4" fillId="34" borderId="12" xfId="57" applyFont="1" applyFill="1" applyBorder="1" applyAlignment="1">
      <alignment horizontal="center" vertical="center"/>
      <protection/>
    </xf>
    <xf numFmtId="0" fontId="4" fillId="34" borderId="10" xfId="67" applyFont="1" applyFill="1" applyBorder="1" applyAlignment="1">
      <alignment horizontal="center" vertical="center"/>
      <protection/>
    </xf>
    <xf numFmtId="0" fontId="4" fillId="34" borderId="11" xfId="67" applyFont="1" applyFill="1" applyBorder="1" applyAlignment="1">
      <alignment horizontal="center" vertical="center"/>
      <protection/>
    </xf>
    <xf numFmtId="0" fontId="4" fillId="34" borderId="13" xfId="67" applyFont="1" applyFill="1" applyBorder="1" applyAlignment="1">
      <alignment horizontal="center" vertical="center"/>
      <protection/>
    </xf>
    <xf numFmtId="0" fontId="4" fillId="34" borderId="12" xfId="67" applyFont="1" applyFill="1" applyBorder="1" applyAlignment="1">
      <alignment horizontal="center" vertical="center"/>
      <protection/>
    </xf>
    <xf numFmtId="0" fontId="4" fillId="34" borderId="10" xfId="67" applyFont="1" applyFill="1" applyBorder="1" applyAlignment="1">
      <alignment horizontal="left" vertical="top" wrapText="1"/>
      <protection/>
    </xf>
    <xf numFmtId="0" fontId="4" fillId="34" borderId="11" xfId="67" applyFont="1" applyFill="1" applyBorder="1" applyAlignment="1">
      <alignment horizontal="left" vertical="top" wrapText="1"/>
      <protection/>
    </xf>
    <xf numFmtId="0" fontId="4" fillId="34" borderId="13" xfId="67" applyFont="1" applyFill="1" applyBorder="1" applyAlignment="1">
      <alignment horizontal="left" vertical="top" wrapText="1"/>
      <protection/>
    </xf>
    <xf numFmtId="0" fontId="4" fillId="34" borderId="10" xfId="66" applyFont="1" applyFill="1" applyBorder="1" applyAlignment="1">
      <alignment horizontal="left" vertical="top" wrapText="1"/>
      <protection/>
    </xf>
    <xf numFmtId="0" fontId="4" fillId="34" borderId="11" xfId="66" applyFont="1" applyFill="1" applyBorder="1" applyAlignment="1">
      <alignment horizontal="left" vertical="top" wrapText="1"/>
      <protection/>
    </xf>
    <xf numFmtId="0" fontId="4" fillId="34" borderId="13" xfId="66" applyFont="1" applyFill="1" applyBorder="1" applyAlignment="1">
      <alignment horizontal="left" vertical="top" wrapText="1"/>
      <protection/>
    </xf>
    <xf numFmtId="0" fontId="4" fillId="34" borderId="11" xfId="53" applyFont="1" applyFill="1" applyBorder="1" applyAlignment="1">
      <alignment horizontal="center" vertical="center"/>
      <protection/>
    </xf>
    <xf numFmtId="0" fontId="4" fillId="34" borderId="13" xfId="53" applyFont="1" applyFill="1" applyBorder="1" applyAlignment="1">
      <alignment horizontal="center" vertical="center"/>
      <protection/>
    </xf>
    <xf numFmtId="0" fontId="4" fillId="34" borderId="12" xfId="57" applyFont="1" applyFill="1" applyBorder="1" applyAlignment="1">
      <alignment horizontal="center" vertical="center" wrapText="1"/>
      <protection/>
    </xf>
    <xf numFmtId="0" fontId="4" fillId="0" borderId="1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0" xfId="63" applyFont="1" applyFill="1" applyBorder="1" applyAlignment="1">
      <alignment horizontal="left" vertical="top"/>
      <protection/>
    </xf>
    <xf numFmtId="0" fontId="4" fillId="0" borderId="11" xfId="63" applyFont="1" applyFill="1" applyBorder="1" applyAlignment="1">
      <alignment horizontal="left" vertical="top"/>
      <protection/>
    </xf>
    <xf numFmtId="0" fontId="4" fillId="0" borderId="13" xfId="63" applyFont="1" applyFill="1" applyBorder="1" applyAlignment="1">
      <alignment horizontal="left" vertical="top"/>
      <protection/>
    </xf>
    <xf numFmtId="0" fontId="4" fillId="34" borderId="10" xfId="63" applyFont="1" applyFill="1" applyBorder="1" applyAlignment="1">
      <alignment horizontal="center" vertical="center" wrapText="1"/>
      <protection/>
    </xf>
    <xf numFmtId="0" fontId="4" fillId="34" borderId="13" xfId="63" applyFont="1" applyFill="1" applyBorder="1" applyAlignment="1">
      <alignment horizontal="center" vertical="center" wrapText="1"/>
      <protection/>
    </xf>
    <xf numFmtId="0" fontId="4" fillId="0" borderId="10"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4" fillId="34" borderId="10" xfId="65" applyFont="1" applyFill="1" applyBorder="1" applyAlignment="1">
      <alignment horizontal="center" vertical="center"/>
      <protection/>
    </xf>
    <xf numFmtId="0" fontId="4" fillId="34" borderId="11" xfId="65" applyFont="1" applyFill="1" applyBorder="1" applyAlignment="1">
      <alignment horizontal="center" vertical="center"/>
      <protection/>
    </xf>
    <xf numFmtId="0" fontId="4" fillId="34" borderId="13" xfId="65" applyFont="1" applyFill="1" applyBorder="1" applyAlignment="1">
      <alignment horizontal="center" vertical="center"/>
      <protection/>
    </xf>
    <xf numFmtId="0" fontId="4" fillId="34" borderId="10" xfId="63" applyFont="1" applyFill="1" applyBorder="1" applyAlignment="1">
      <alignment horizontal="center" vertical="center"/>
      <protection/>
    </xf>
    <xf numFmtId="0" fontId="4" fillId="34" borderId="13" xfId="63" applyFont="1" applyFill="1" applyBorder="1" applyAlignment="1">
      <alignment horizontal="center" vertical="center"/>
      <protection/>
    </xf>
    <xf numFmtId="0" fontId="4" fillId="0" borderId="10" xfId="65" applyFont="1" applyFill="1" applyBorder="1" applyAlignment="1">
      <alignment horizontal="left" vertical="top"/>
      <protection/>
    </xf>
    <xf numFmtId="0" fontId="4" fillId="0" borderId="11" xfId="65" applyFont="1" applyFill="1" applyBorder="1" applyAlignment="1">
      <alignment horizontal="left" vertical="top"/>
      <protection/>
    </xf>
    <xf numFmtId="0" fontId="4" fillId="0" borderId="13" xfId="65" applyFont="1" applyFill="1" applyBorder="1" applyAlignment="1">
      <alignment horizontal="left" vertical="top"/>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34" borderId="10" xfId="63" applyFont="1" applyFill="1" applyBorder="1" applyAlignment="1">
      <alignment horizontal="center" vertical="top"/>
      <protection/>
    </xf>
    <xf numFmtId="0" fontId="4" fillId="34" borderId="13" xfId="63" applyFont="1" applyFill="1" applyBorder="1" applyAlignment="1">
      <alignment horizontal="center" vertical="top"/>
      <protection/>
    </xf>
    <xf numFmtId="0" fontId="4" fillId="33" borderId="10" xfId="65" applyFont="1" applyFill="1" applyBorder="1" applyAlignment="1">
      <alignment horizontal="left" vertical="top" wrapText="1"/>
      <protection/>
    </xf>
    <xf numFmtId="0" fontId="4" fillId="33" borderId="11" xfId="65" applyFont="1" applyFill="1" applyBorder="1" applyAlignment="1">
      <alignment horizontal="left" vertical="top" wrapText="1"/>
      <protection/>
    </xf>
    <xf numFmtId="0" fontId="4" fillId="34" borderId="13" xfId="65" applyFont="1" applyFill="1" applyBorder="1" applyAlignment="1">
      <alignment horizontal="left" vertical="top" wrapText="1"/>
      <protection/>
    </xf>
    <xf numFmtId="0" fontId="4" fillId="0" borderId="10" xfId="65" applyFont="1" applyFill="1" applyBorder="1" applyAlignment="1">
      <alignment horizontal="left" vertical="top" wrapText="1"/>
      <protection/>
    </xf>
    <xf numFmtId="0" fontId="4" fillId="0" borderId="11" xfId="65" applyFont="1" applyFill="1" applyBorder="1" applyAlignment="1">
      <alignment horizontal="left" vertical="top" wrapText="1"/>
      <protection/>
    </xf>
    <xf numFmtId="0" fontId="31" fillId="34" borderId="17" xfId="69" applyFill="1" applyBorder="1" applyAlignment="1">
      <alignment horizontal="center" vertical="center"/>
      <protection/>
    </xf>
    <xf numFmtId="0" fontId="31" fillId="34" borderId="19" xfId="69" applyFill="1" applyBorder="1" applyAlignment="1">
      <alignment horizontal="center" vertical="center"/>
      <protection/>
    </xf>
    <xf numFmtId="0" fontId="31" fillId="34" borderId="20" xfId="69" applyFill="1" applyBorder="1" applyAlignment="1">
      <alignment horizontal="center" vertical="center"/>
      <protection/>
    </xf>
    <xf numFmtId="0" fontId="4" fillId="0" borderId="12" xfId="59" applyFont="1" applyFill="1" applyBorder="1" applyAlignment="1">
      <alignment horizontal="center" vertical="center" wrapText="1"/>
      <protection/>
    </xf>
    <xf numFmtId="0" fontId="4" fillId="34" borderId="12" xfId="59" applyFont="1" applyFill="1" applyBorder="1" applyAlignment="1">
      <alignment horizontal="center" vertical="center" wrapText="1"/>
      <protection/>
    </xf>
    <xf numFmtId="0" fontId="8" fillId="0" borderId="12" xfId="59" applyFont="1" applyBorder="1" applyAlignment="1">
      <alignment horizontal="left" vertical="top"/>
      <protection/>
    </xf>
    <xf numFmtId="0" fontId="4" fillId="0" borderId="12" xfId="0" applyFont="1" applyFill="1" applyBorder="1" applyAlignment="1">
      <alignment horizontal="center" vertical="center"/>
    </xf>
    <xf numFmtId="0" fontId="4" fillId="0" borderId="12" xfId="0" applyFont="1" applyFill="1" applyBorder="1" applyAlignment="1">
      <alignment horizontal="left" vertical="top"/>
    </xf>
    <xf numFmtId="0" fontId="9" fillId="0" borderId="10" xfId="58" applyFont="1" applyBorder="1" applyAlignment="1">
      <alignment horizontal="center" vertical="center"/>
      <protection/>
    </xf>
    <xf numFmtId="0" fontId="9" fillId="0" borderId="11" xfId="58" applyFont="1" applyBorder="1" applyAlignment="1">
      <alignment horizontal="center" vertical="center"/>
      <protection/>
    </xf>
    <xf numFmtId="0" fontId="9" fillId="0" borderId="13" xfId="58" applyFont="1" applyBorder="1" applyAlignment="1">
      <alignment horizontal="center" vertical="center"/>
      <protection/>
    </xf>
    <xf numFmtId="0" fontId="8" fillId="34" borderId="12" xfId="59" applyFont="1" applyFill="1" applyBorder="1" applyAlignment="1">
      <alignment horizontal="left" vertical="top" wrapText="1"/>
      <protection/>
    </xf>
    <xf numFmtId="0" fontId="8" fillId="0" borderId="12" xfId="59" applyFont="1" applyBorder="1" applyAlignment="1">
      <alignment horizontal="center" vertical="center" wrapText="1"/>
      <protection/>
    </xf>
    <xf numFmtId="0" fontId="4" fillId="34" borderId="10" xfId="57" applyFont="1" applyFill="1" applyBorder="1" applyAlignment="1">
      <alignment horizontal="left" vertical="top" wrapText="1"/>
      <protection/>
    </xf>
    <xf numFmtId="0" fontId="4" fillId="34" borderId="13" xfId="57" applyFont="1" applyFill="1" applyBorder="1" applyAlignment="1">
      <alignment horizontal="left" vertical="top" wrapText="1"/>
      <protection/>
    </xf>
    <xf numFmtId="0" fontId="4" fillId="34" borderId="10" xfId="57" applyFont="1" applyFill="1" applyBorder="1" applyAlignment="1">
      <alignment horizontal="center" vertical="center"/>
      <protection/>
    </xf>
    <xf numFmtId="0" fontId="4" fillId="34" borderId="13" xfId="57" applyFont="1" applyFill="1" applyBorder="1" applyAlignment="1">
      <alignment horizontal="center" vertical="center"/>
      <protection/>
    </xf>
    <xf numFmtId="0" fontId="4" fillId="34" borderId="10" xfId="54" applyFont="1" applyFill="1" applyBorder="1" applyAlignment="1">
      <alignment horizontal="left" vertical="top" wrapText="1"/>
      <protection/>
    </xf>
    <xf numFmtId="0" fontId="4" fillId="34" borderId="13" xfId="54" applyFont="1" applyFill="1" applyBorder="1" applyAlignment="1">
      <alignment horizontal="left" vertical="top" wrapText="1"/>
      <protection/>
    </xf>
    <xf numFmtId="0" fontId="31" fillId="34" borderId="10" xfId="69" applyFill="1" applyBorder="1" applyAlignment="1">
      <alignment horizontal="center" vertical="center"/>
      <protection/>
    </xf>
    <xf numFmtId="0" fontId="31" fillId="34" borderId="11" xfId="69" applyFill="1" applyBorder="1" applyAlignment="1">
      <alignment horizontal="center" vertical="center"/>
      <protection/>
    </xf>
    <xf numFmtId="0" fontId="31" fillId="34" borderId="13" xfId="69" applyFill="1" applyBorder="1" applyAlignment="1">
      <alignment horizontal="center" vertical="center"/>
      <protection/>
    </xf>
    <xf numFmtId="0" fontId="4" fillId="34" borderId="11" xfId="54" applyFont="1" applyFill="1" applyBorder="1" applyAlignment="1">
      <alignment horizontal="left" vertical="top" wrapText="1"/>
      <protection/>
    </xf>
    <xf numFmtId="0" fontId="4" fillId="34" borderId="10" xfId="67" applyFont="1" applyFill="1" applyBorder="1" applyAlignment="1">
      <alignment horizontal="center" vertical="center" wrapText="1"/>
      <protection/>
    </xf>
    <xf numFmtId="0" fontId="4" fillId="34" borderId="11" xfId="67" applyFont="1" applyFill="1" applyBorder="1" applyAlignment="1">
      <alignment horizontal="center" vertical="center" wrapText="1"/>
      <protection/>
    </xf>
    <xf numFmtId="0" fontId="4" fillId="34" borderId="13" xfId="67" applyFont="1" applyFill="1" applyBorder="1" applyAlignment="1">
      <alignment horizontal="center" vertical="center" wrapText="1"/>
      <protection/>
    </xf>
    <xf numFmtId="0" fontId="4" fillId="34" borderId="10" xfId="53" applyFont="1" applyFill="1" applyBorder="1" applyAlignment="1">
      <alignment horizontal="center" vertical="center"/>
      <protection/>
    </xf>
    <xf numFmtId="0" fontId="4" fillId="34" borderId="10" xfId="57" applyFont="1" applyFill="1" applyBorder="1" applyAlignment="1">
      <alignment horizontal="center" vertical="center" wrapText="1"/>
      <protection/>
    </xf>
    <xf numFmtId="0" fontId="4" fillId="34" borderId="13" xfId="57" applyFont="1" applyFill="1" applyBorder="1" applyAlignment="1">
      <alignment horizontal="center" vertical="center" wrapText="1"/>
      <protection/>
    </xf>
    <xf numFmtId="0" fontId="4" fillId="34" borderId="10" xfId="68" applyFont="1" applyFill="1" applyBorder="1" applyAlignment="1">
      <alignment horizontal="left" vertical="top" wrapText="1"/>
      <protection/>
    </xf>
    <xf numFmtId="0" fontId="4" fillId="34" borderId="11" xfId="68" applyFont="1" applyFill="1" applyBorder="1" applyAlignment="1">
      <alignment horizontal="left" vertical="top" wrapText="1"/>
      <protection/>
    </xf>
    <xf numFmtId="0" fontId="4" fillId="34" borderId="13" xfId="68" applyFont="1" applyFill="1" applyBorder="1" applyAlignment="1">
      <alignment horizontal="left" vertical="top" wrapText="1"/>
      <protection/>
    </xf>
    <xf numFmtId="0" fontId="4" fillId="34" borderId="12" xfId="67" applyFont="1" applyFill="1" applyBorder="1" applyAlignment="1">
      <alignment horizontal="left" vertical="top"/>
      <protection/>
    </xf>
    <xf numFmtId="0" fontId="4" fillId="0" borderId="12" xfId="67" applyFont="1" applyBorder="1" applyAlignment="1">
      <alignment horizontal="left" vertical="top" wrapText="1"/>
      <protection/>
    </xf>
    <xf numFmtId="0" fontId="4" fillId="0" borderId="10"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34" borderId="12" xfId="65" applyFont="1" applyFill="1" applyBorder="1" applyAlignment="1">
      <alignment horizontal="center" vertical="center"/>
      <protection/>
    </xf>
    <xf numFmtId="0" fontId="4" fillId="0" borderId="12" xfId="67" applyFont="1" applyFill="1" applyBorder="1" applyAlignment="1">
      <alignment horizontal="left" vertical="top" wrapText="1"/>
      <protection/>
    </xf>
    <xf numFmtId="0" fontId="5" fillId="0" borderId="16" xfId="67" applyFont="1" applyFill="1" applyBorder="1" applyAlignment="1">
      <alignment horizontal="left" vertical="center" wrapText="1"/>
      <protection/>
    </xf>
    <xf numFmtId="0" fontId="5" fillId="0" borderId="14" xfId="67" applyFont="1" applyFill="1" applyBorder="1" applyAlignment="1">
      <alignment horizontal="left" vertical="center" wrapText="1"/>
      <protection/>
    </xf>
    <xf numFmtId="0" fontId="4" fillId="0" borderId="12" xfId="67" applyFont="1" applyFill="1" applyBorder="1" applyAlignment="1">
      <alignment horizontal="center" vertical="center"/>
      <protection/>
    </xf>
    <xf numFmtId="0" fontId="4" fillId="0" borderId="10" xfId="66" applyFont="1" applyFill="1" applyBorder="1" applyAlignment="1">
      <alignment horizontal="center" vertical="center"/>
      <protection/>
    </xf>
    <xf numFmtId="0" fontId="4" fillId="0" borderId="11" xfId="66" applyFont="1" applyFill="1" applyBorder="1" applyAlignment="1">
      <alignment horizontal="center" vertical="center"/>
      <protection/>
    </xf>
    <xf numFmtId="0" fontId="4" fillId="0" borderId="13" xfId="66" applyFont="1" applyFill="1" applyBorder="1" applyAlignment="1">
      <alignment horizontal="center" vertical="center"/>
      <protection/>
    </xf>
    <xf numFmtId="0" fontId="4" fillId="0" borderId="10" xfId="66"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0" fontId="4" fillId="0" borderId="13" xfId="66" applyFont="1" applyFill="1" applyBorder="1" applyAlignment="1">
      <alignment horizontal="center" vertical="center" wrapText="1"/>
      <protection/>
    </xf>
    <xf numFmtId="0" fontId="4" fillId="0" borderId="10" xfId="64" applyFont="1" applyFill="1" applyBorder="1" applyAlignment="1">
      <alignment horizontal="left" vertical="top" wrapText="1"/>
      <protection/>
    </xf>
    <xf numFmtId="0" fontId="4" fillId="0" borderId="11" xfId="64" applyFont="1" applyFill="1" applyBorder="1" applyAlignment="1">
      <alignment horizontal="left" vertical="top" wrapText="1"/>
      <protection/>
    </xf>
    <xf numFmtId="0" fontId="4" fillId="0" borderId="13" xfId="64" applyFont="1" applyFill="1" applyBorder="1" applyAlignment="1">
      <alignment horizontal="left" vertical="top" wrapText="1"/>
      <protection/>
    </xf>
    <xf numFmtId="0" fontId="4" fillId="34" borderId="13" xfId="0" applyFont="1" applyFill="1" applyBorder="1" applyAlignment="1">
      <alignment horizontal="left" vertical="top"/>
    </xf>
    <xf numFmtId="0" fontId="4" fillId="0" borderId="10" xfId="64" applyFont="1" applyFill="1" applyBorder="1" applyAlignment="1">
      <alignment horizontal="left" vertical="top"/>
      <protection/>
    </xf>
    <xf numFmtId="0" fontId="4" fillId="0" borderId="11" xfId="64" applyFont="1" applyFill="1" applyBorder="1" applyAlignment="1">
      <alignment horizontal="left" vertical="top"/>
      <protection/>
    </xf>
    <xf numFmtId="0" fontId="4" fillId="0" borderId="13" xfId="64" applyFont="1" applyFill="1" applyBorder="1" applyAlignment="1">
      <alignment horizontal="left" vertical="top"/>
      <protection/>
    </xf>
    <xf numFmtId="0" fontId="4" fillId="0" borderId="10" xfId="0" applyFont="1" applyFill="1" applyBorder="1" applyAlignment="1">
      <alignment horizontal="left" vertical="top"/>
    </xf>
    <xf numFmtId="0" fontId="4" fillId="0" borderId="13" xfId="0" applyFont="1" applyFill="1" applyBorder="1" applyAlignment="1">
      <alignment horizontal="left" vertical="top"/>
    </xf>
    <xf numFmtId="0" fontId="4" fillId="0" borderId="11" xfId="0" applyFont="1" applyFill="1" applyBorder="1" applyAlignment="1">
      <alignment horizontal="left" vertical="top"/>
    </xf>
    <xf numFmtId="0" fontId="4" fillId="0" borderId="10" xfId="66" applyFont="1" applyFill="1" applyBorder="1" applyAlignment="1">
      <alignment horizontal="left" vertical="top" wrapText="1"/>
      <protection/>
    </xf>
    <xf numFmtId="0" fontId="4" fillId="0" borderId="11" xfId="66" applyFont="1" applyFill="1" applyBorder="1" applyAlignment="1">
      <alignment horizontal="left" vertical="top" wrapText="1"/>
      <protection/>
    </xf>
    <xf numFmtId="0" fontId="4" fillId="0" borderId="13" xfId="66" applyFont="1" applyFill="1" applyBorder="1" applyAlignment="1">
      <alignment horizontal="left" vertical="top" wrapText="1"/>
      <protection/>
    </xf>
    <xf numFmtId="0" fontId="4" fillId="34" borderId="10" xfId="63" applyFont="1" applyFill="1" applyBorder="1" applyAlignment="1">
      <alignment horizontal="left" vertical="top"/>
      <protection/>
    </xf>
    <xf numFmtId="0" fontId="4" fillId="34" borderId="11" xfId="63" applyFont="1" applyFill="1" applyBorder="1" applyAlignment="1">
      <alignment horizontal="left" vertical="top"/>
      <protection/>
    </xf>
    <xf numFmtId="0" fontId="4" fillId="34" borderId="13" xfId="63" applyFont="1" applyFill="1" applyBorder="1" applyAlignment="1">
      <alignment horizontal="left" vertical="top"/>
      <protection/>
    </xf>
    <xf numFmtId="0" fontId="4" fillId="34" borderId="11" xfId="63" applyFont="1" applyFill="1" applyBorder="1" applyAlignment="1">
      <alignment horizontal="center" vertical="center" wrapText="1"/>
      <protection/>
    </xf>
    <xf numFmtId="0" fontId="4" fillId="34" borderId="11" xfId="63" applyFont="1" applyFill="1" applyBorder="1" applyAlignment="1">
      <alignment horizontal="center" vertical="center"/>
      <protection/>
    </xf>
    <xf numFmtId="0" fontId="4" fillId="34" borderId="10" xfId="63" applyFont="1" applyFill="1" applyBorder="1" applyAlignment="1">
      <alignment horizontal="left" vertical="top" wrapText="1"/>
      <protection/>
    </xf>
    <xf numFmtId="0" fontId="4" fillId="34" borderId="13" xfId="63" applyFont="1" applyFill="1" applyBorder="1" applyAlignment="1">
      <alignment horizontal="left" vertical="top" wrapText="1"/>
      <protection/>
    </xf>
    <xf numFmtId="0" fontId="4" fillId="34" borderId="11" xfId="63" applyFont="1" applyFill="1" applyBorder="1" applyAlignment="1">
      <alignment horizontal="left" vertical="top" wrapText="1"/>
      <protection/>
    </xf>
    <xf numFmtId="0" fontId="4" fillId="34" borderId="10" xfId="62" applyFont="1" applyFill="1" applyBorder="1" applyAlignment="1">
      <alignment horizontal="center" vertical="center"/>
      <protection/>
    </xf>
    <xf numFmtId="0" fontId="4" fillId="34" borderId="11" xfId="62" applyFont="1" applyFill="1" applyBorder="1" applyAlignment="1">
      <alignment horizontal="center" vertical="center"/>
      <protection/>
    </xf>
    <xf numFmtId="0" fontId="4" fillId="34" borderId="13"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0" xfId="62" applyFont="1" applyFill="1" applyBorder="1" applyAlignment="1">
      <alignment horizontal="left" vertical="top"/>
      <protection/>
    </xf>
    <xf numFmtId="0" fontId="4" fillId="0" borderId="13" xfId="62" applyFont="1" applyFill="1" applyBorder="1" applyAlignment="1">
      <alignment horizontal="left" vertical="top"/>
      <protection/>
    </xf>
    <xf numFmtId="0" fontId="4" fillId="34" borderId="10" xfId="62" applyFont="1" applyFill="1" applyBorder="1" applyAlignment="1">
      <alignment horizontal="left" vertical="top" wrapText="1"/>
      <protection/>
    </xf>
    <xf numFmtId="0" fontId="4" fillId="34" borderId="11" xfId="62" applyFont="1" applyFill="1" applyBorder="1" applyAlignment="1">
      <alignment horizontal="left" vertical="top" wrapText="1"/>
      <protection/>
    </xf>
    <xf numFmtId="0" fontId="4" fillId="34" borderId="13" xfId="62" applyFont="1" applyFill="1" applyBorder="1" applyAlignment="1">
      <alignment horizontal="left" vertical="top" wrapText="1"/>
      <protection/>
    </xf>
    <xf numFmtId="0" fontId="4" fillId="0" borderId="11" xfId="62" applyFont="1" applyFill="1" applyBorder="1" applyAlignment="1">
      <alignment horizontal="center" vertical="center"/>
      <protection/>
    </xf>
    <xf numFmtId="0" fontId="4" fillId="0" borderId="10" xfId="62" applyFont="1" applyFill="1" applyBorder="1" applyAlignment="1">
      <alignment horizontal="left" vertical="top" wrapText="1"/>
      <protection/>
    </xf>
    <xf numFmtId="0" fontId="4" fillId="0" borderId="11" xfId="62" applyFont="1" applyFill="1" applyBorder="1" applyAlignment="1">
      <alignment horizontal="left" vertical="top" wrapText="1"/>
      <protection/>
    </xf>
    <xf numFmtId="0" fontId="4" fillId="0" borderId="13" xfId="62" applyFont="1" applyFill="1" applyBorder="1" applyAlignment="1">
      <alignment horizontal="left" vertical="top" wrapText="1"/>
      <protection/>
    </xf>
    <xf numFmtId="0" fontId="4" fillId="33" borderId="17" xfId="62" applyFont="1" applyFill="1" applyBorder="1" applyAlignment="1">
      <alignment horizontal="center" vertical="center"/>
      <protection/>
    </xf>
    <xf numFmtId="0" fontId="4" fillId="33" borderId="20" xfId="62" applyFont="1" applyFill="1" applyBorder="1" applyAlignment="1">
      <alignment horizontal="center" vertical="center"/>
      <protection/>
    </xf>
    <xf numFmtId="0" fontId="4" fillId="34" borderId="10" xfId="62" applyFont="1" applyFill="1" applyBorder="1" applyAlignment="1">
      <alignment horizontal="center"/>
      <protection/>
    </xf>
    <xf numFmtId="0" fontId="4" fillId="33" borderId="13" xfId="62" applyFont="1" applyFill="1" applyBorder="1" applyAlignment="1">
      <alignment horizontal="center"/>
      <protection/>
    </xf>
    <xf numFmtId="0" fontId="5" fillId="33" borderId="10"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4" fillId="34" borderId="12" xfId="64" applyFont="1" applyFill="1" applyBorder="1" applyAlignment="1">
      <alignment horizontal="center" vertical="center"/>
      <protection/>
    </xf>
    <xf numFmtId="0" fontId="4" fillId="34" borderId="10" xfId="64" applyFont="1" applyFill="1" applyBorder="1" applyAlignment="1">
      <alignment horizontal="center" vertical="center"/>
      <protection/>
    </xf>
    <xf numFmtId="0" fontId="4" fillId="34" borderId="11" xfId="64" applyFont="1" applyFill="1" applyBorder="1" applyAlignment="1">
      <alignment horizontal="center" vertical="center"/>
      <protection/>
    </xf>
    <xf numFmtId="0" fontId="4" fillId="34" borderId="13" xfId="64" applyFont="1" applyFill="1" applyBorder="1" applyAlignment="1">
      <alignment horizontal="center" vertical="center"/>
      <protection/>
    </xf>
    <xf numFmtId="0" fontId="4" fillId="33" borderId="10" xfId="62" applyFont="1" applyFill="1" applyBorder="1" applyAlignment="1">
      <alignment horizontal="left" vertical="top"/>
      <protection/>
    </xf>
    <xf numFmtId="0" fontId="4" fillId="33" borderId="13" xfId="62" applyFont="1" applyFill="1" applyBorder="1" applyAlignment="1">
      <alignment horizontal="left" vertical="top"/>
      <protection/>
    </xf>
    <xf numFmtId="0" fontId="4" fillId="0" borderId="11" xfId="62" applyFont="1" applyFill="1" applyBorder="1" applyAlignment="1">
      <alignment horizontal="left" vertical="top"/>
      <protection/>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6"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53" applyFont="1" applyFill="1" applyBorder="1" applyAlignment="1">
      <alignment horizontal="center" vertical="center" wrapText="1"/>
      <protection/>
    </xf>
    <xf numFmtId="0" fontId="4" fillId="0" borderId="11" xfId="53" applyFont="1" applyFill="1" applyBorder="1" applyAlignment="1">
      <alignment horizontal="left" vertical="top" wrapText="1"/>
      <protection/>
    </xf>
    <xf numFmtId="0" fontId="4" fillId="34" borderId="10" xfId="53" applyFont="1" applyFill="1" applyBorder="1" applyAlignment="1">
      <alignment horizontal="left" vertical="top" wrapText="1"/>
      <protection/>
    </xf>
    <xf numFmtId="0" fontId="4" fillId="34" borderId="11" xfId="53" applyFont="1" applyFill="1" applyBorder="1" applyAlignment="1">
      <alignment horizontal="left" vertical="top" wrapText="1"/>
      <protection/>
    </xf>
    <xf numFmtId="0" fontId="4" fillId="34" borderId="13" xfId="53" applyFont="1" applyFill="1" applyBorder="1" applyAlignment="1">
      <alignment horizontal="left" vertical="top" wrapText="1"/>
      <protection/>
    </xf>
    <xf numFmtId="0" fontId="4" fillId="34" borderId="12" xfId="68"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10" xfId="57" applyFont="1" applyFill="1" applyBorder="1" applyAlignment="1">
      <alignment horizontal="left" vertical="top" wrapText="1"/>
      <protection/>
    </xf>
    <xf numFmtId="0" fontId="4" fillId="0" borderId="13" xfId="57" applyFont="1" applyFill="1" applyBorder="1" applyAlignment="1">
      <alignment horizontal="left" vertical="top" wrapText="1"/>
      <protection/>
    </xf>
    <xf numFmtId="0" fontId="4" fillId="34" borderId="12" xfId="68" applyFont="1" applyFill="1" applyBorder="1" applyAlignment="1">
      <alignment horizontal="left" vertical="top" wrapText="1"/>
      <protection/>
    </xf>
    <xf numFmtId="0" fontId="5" fillId="0" borderId="12" xfId="68" applyFont="1" applyFill="1" applyBorder="1" applyAlignment="1">
      <alignment horizontal="left" vertical="center" wrapText="1"/>
      <protection/>
    </xf>
    <xf numFmtId="0" fontId="4" fillId="0" borderId="10" xfId="67" applyFont="1" applyFill="1" applyBorder="1" applyAlignment="1">
      <alignment horizontal="center" vertical="center" wrapText="1"/>
      <protection/>
    </xf>
    <xf numFmtId="0" fontId="4" fillId="0" borderId="11"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0" fontId="4" fillId="34" borderId="12" xfId="67" applyFont="1" applyFill="1" applyBorder="1" applyAlignment="1">
      <alignment horizontal="left" vertical="top" wrapText="1"/>
      <protection/>
    </xf>
    <xf numFmtId="0" fontId="4" fillId="34" borderId="12" xfId="67" applyFont="1" applyFill="1" applyBorder="1" applyAlignment="1">
      <alignment horizontal="center" vertical="center" wrapText="1"/>
      <protection/>
    </xf>
    <xf numFmtId="0" fontId="4" fillId="0" borderId="10" xfId="67" applyFont="1" applyFill="1" applyBorder="1" applyAlignment="1">
      <alignment horizontal="left" vertical="top" wrapText="1"/>
      <protection/>
    </xf>
    <xf numFmtId="0" fontId="4" fillId="0" borderId="11" xfId="67" applyFont="1" applyFill="1" applyBorder="1" applyAlignment="1">
      <alignment horizontal="left" vertical="top" wrapText="1"/>
      <protection/>
    </xf>
    <xf numFmtId="0" fontId="4" fillId="0" borderId="13" xfId="67" applyFont="1" applyFill="1" applyBorder="1" applyAlignment="1">
      <alignment horizontal="left" vertical="top" wrapText="1"/>
      <protection/>
    </xf>
    <xf numFmtId="0" fontId="4" fillId="34" borderId="10" xfId="66" applyFont="1" applyFill="1" applyBorder="1" applyAlignment="1">
      <alignment horizontal="center" vertical="center" wrapText="1"/>
      <protection/>
    </xf>
    <xf numFmtId="0" fontId="4" fillId="34" borderId="11" xfId="66" applyFont="1" applyFill="1" applyBorder="1" applyAlignment="1">
      <alignment horizontal="center" vertical="center" wrapText="1"/>
      <protection/>
    </xf>
    <xf numFmtId="0" fontId="4" fillId="34" borderId="13" xfId="66" applyFont="1" applyFill="1" applyBorder="1" applyAlignment="1">
      <alignment horizontal="center" vertical="center" wrapText="1"/>
      <protection/>
    </xf>
    <xf numFmtId="0" fontId="4" fillId="34" borderId="12" xfId="66" applyFont="1" applyFill="1" applyBorder="1" applyAlignment="1">
      <alignment horizontal="center" vertical="center" wrapText="1"/>
      <protection/>
    </xf>
    <xf numFmtId="0" fontId="4" fillId="34" borderId="10" xfId="66" applyFont="1" applyFill="1" applyBorder="1" applyAlignment="1">
      <alignment horizontal="center" vertical="center"/>
      <protection/>
    </xf>
    <xf numFmtId="0" fontId="4" fillId="34" borderId="11" xfId="66" applyFont="1" applyFill="1" applyBorder="1" applyAlignment="1">
      <alignment horizontal="center" vertical="center"/>
      <protection/>
    </xf>
    <xf numFmtId="0" fontId="4" fillId="34" borderId="13" xfId="66" applyFont="1" applyFill="1" applyBorder="1" applyAlignment="1">
      <alignment horizontal="center" vertical="center"/>
      <protection/>
    </xf>
    <xf numFmtId="0" fontId="4" fillId="0" borderId="12" xfId="66"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4" fillId="34" borderId="12" xfId="65" applyFont="1" applyFill="1" applyBorder="1" applyAlignment="1">
      <alignment horizontal="left" vertical="top" wrapText="1"/>
      <protection/>
    </xf>
    <xf numFmtId="0" fontId="4" fillId="34" borderId="12" xfId="65" applyFont="1" applyFill="1" applyBorder="1" applyAlignment="1">
      <alignment horizontal="center" vertical="center" wrapText="1"/>
      <protection/>
    </xf>
    <xf numFmtId="0" fontId="4" fillId="0" borderId="12" xfId="66" applyFont="1" applyFill="1" applyBorder="1" applyAlignment="1">
      <alignment horizontal="center" vertical="center"/>
      <protection/>
    </xf>
    <xf numFmtId="0" fontId="4" fillId="0" borderId="13" xfId="65" applyFont="1" applyFill="1" applyBorder="1" applyAlignment="1">
      <alignment horizontal="left" vertical="top" wrapText="1"/>
      <protection/>
    </xf>
    <xf numFmtId="0" fontId="4" fillId="0" borderId="12" xfId="66" applyFont="1" applyFill="1" applyBorder="1" applyAlignment="1">
      <alignment horizontal="left" vertical="top" wrapText="1"/>
      <protection/>
    </xf>
    <xf numFmtId="0" fontId="4" fillId="34" borderId="10" xfId="65" applyFont="1" applyFill="1" applyBorder="1" applyAlignment="1">
      <alignment horizontal="left" vertical="top" wrapText="1"/>
      <protection/>
    </xf>
    <xf numFmtId="0" fontId="4" fillId="34" borderId="11" xfId="65" applyFont="1" applyFill="1" applyBorder="1" applyAlignment="1">
      <alignment horizontal="left" vertical="top" wrapText="1"/>
      <protection/>
    </xf>
    <xf numFmtId="0" fontId="4" fillId="34" borderId="12" xfId="66" applyFont="1" applyFill="1" applyBorder="1" applyAlignment="1">
      <alignment horizontal="left" vertical="top" wrapText="1"/>
      <protection/>
    </xf>
    <xf numFmtId="0" fontId="4" fillId="34" borderId="10" xfId="65" applyFont="1" applyFill="1" applyBorder="1" applyAlignment="1">
      <alignment horizontal="center" vertical="center" wrapText="1"/>
      <protection/>
    </xf>
    <xf numFmtId="0" fontId="4" fillId="34" borderId="11" xfId="65" applyFont="1" applyFill="1" applyBorder="1" applyAlignment="1">
      <alignment horizontal="center" vertical="center" wrapText="1"/>
      <protection/>
    </xf>
    <xf numFmtId="0" fontId="4" fillId="34" borderId="13" xfId="65" applyFont="1" applyFill="1" applyBorder="1" applyAlignment="1">
      <alignment horizontal="center" vertical="center" wrapText="1"/>
      <protection/>
    </xf>
    <xf numFmtId="0" fontId="4" fillId="34" borderId="12" xfId="64" applyFont="1" applyFill="1" applyBorder="1" applyAlignment="1">
      <alignment horizontal="center" vertical="center" wrapText="1"/>
      <protection/>
    </xf>
    <xf numFmtId="0" fontId="4" fillId="34" borderId="12" xfId="64" applyFont="1" applyFill="1" applyBorder="1" applyAlignment="1">
      <alignment horizontal="left" vertical="top" wrapText="1"/>
      <protection/>
    </xf>
    <xf numFmtId="0" fontId="5" fillId="34" borderId="12" xfId="59" applyFont="1" applyFill="1" applyBorder="1" applyAlignment="1">
      <alignment horizontal="center" vertical="center"/>
      <protection/>
    </xf>
    <xf numFmtId="0" fontId="8" fillId="0" borderId="12" xfId="59" applyFont="1" applyBorder="1" applyAlignment="1">
      <alignment horizontal="center" vertical="center"/>
      <protection/>
    </xf>
    <xf numFmtId="0" fontId="8" fillId="0" borderId="10" xfId="59" applyFont="1" applyBorder="1" applyAlignment="1">
      <alignment horizontal="center" vertical="center"/>
      <protection/>
    </xf>
    <xf numFmtId="0" fontId="8" fillId="0" borderId="13" xfId="59" applyFont="1" applyBorder="1" applyAlignment="1">
      <alignment horizontal="center" vertical="center"/>
      <protection/>
    </xf>
    <xf numFmtId="0" fontId="4" fillId="0" borderId="12" xfId="59" applyFont="1" applyFill="1" applyBorder="1" applyAlignment="1">
      <alignment horizontal="left" vertical="top" wrapText="1"/>
      <protection/>
    </xf>
    <xf numFmtId="0" fontId="4" fillId="0" borderId="12" xfId="59" applyFont="1" applyFill="1" applyBorder="1" applyAlignment="1">
      <alignment horizontal="center" vertical="center"/>
      <protection/>
    </xf>
    <xf numFmtId="0" fontId="8" fillId="34" borderId="11" xfId="59" applyFont="1" applyFill="1" applyBorder="1" applyAlignment="1">
      <alignment horizontal="left" vertical="top" wrapText="1"/>
      <protection/>
    </xf>
    <xf numFmtId="0" fontId="8" fillId="34" borderId="13" xfId="59" applyFont="1" applyFill="1" applyBorder="1" applyAlignment="1">
      <alignment horizontal="left" vertical="top" wrapText="1"/>
      <protection/>
    </xf>
    <xf numFmtId="0" fontId="4" fillId="0" borderId="10" xfId="59" applyFont="1" applyFill="1" applyBorder="1" applyAlignment="1">
      <alignment horizontal="center" vertical="top" wrapText="1"/>
      <protection/>
    </xf>
    <xf numFmtId="0" fontId="4" fillId="0" borderId="13" xfId="59" applyFont="1" applyFill="1" applyBorder="1" applyAlignment="1">
      <alignment horizontal="center" vertical="top" wrapText="1"/>
      <protection/>
    </xf>
    <xf numFmtId="0" fontId="8" fillId="0" borderId="10" xfId="59" applyFont="1" applyBorder="1" applyAlignment="1">
      <alignment horizontal="left" vertical="top" wrapText="1"/>
      <protection/>
    </xf>
    <xf numFmtId="0" fontId="8" fillId="0" borderId="11" xfId="59" applyFont="1" applyBorder="1" applyAlignment="1">
      <alignment horizontal="left" vertical="top" wrapText="1"/>
      <protection/>
    </xf>
    <xf numFmtId="0" fontId="8" fillId="0" borderId="13" xfId="59" applyFont="1" applyBorder="1" applyAlignment="1">
      <alignment horizontal="left" vertical="top" wrapText="1"/>
      <protection/>
    </xf>
    <xf numFmtId="0" fontId="4" fillId="34" borderId="10" xfId="59" applyFont="1" applyFill="1" applyBorder="1" applyAlignment="1">
      <alignment horizontal="center" vertical="top" wrapText="1"/>
      <protection/>
    </xf>
    <xf numFmtId="0" fontId="4" fillId="34" borderId="13" xfId="59" applyFont="1" applyFill="1" applyBorder="1" applyAlignment="1">
      <alignment horizontal="center" vertical="top" wrapText="1"/>
      <protection/>
    </xf>
    <xf numFmtId="0" fontId="8" fillId="34" borderId="10" xfId="59" applyFont="1" applyFill="1" applyBorder="1" applyAlignment="1">
      <alignment horizontal="center" vertical="center"/>
      <protection/>
    </xf>
    <xf numFmtId="0" fontId="8" fillId="34" borderId="13" xfId="59" applyFont="1" applyFill="1" applyBorder="1" applyAlignment="1">
      <alignment horizontal="center" vertical="center"/>
      <protection/>
    </xf>
    <xf numFmtId="0" fontId="7" fillId="34" borderId="12" xfId="59" applyFont="1" applyFill="1" applyBorder="1" applyAlignment="1">
      <alignment horizontal="center" vertical="center"/>
      <protection/>
    </xf>
    <xf numFmtId="0" fontId="8" fillId="0" borderId="12" xfId="59" applyFont="1" applyFill="1" applyBorder="1" applyAlignment="1">
      <alignment horizontal="left" vertical="top" wrapText="1"/>
      <protection/>
    </xf>
    <xf numFmtId="0" fontId="3" fillId="0" borderId="12" xfId="59" applyFont="1" applyFill="1" applyBorder="1" applyAlignment="1">
      <alignment horizontal="center" vertical="center" wrapText="1"/>
      <protection/>
    </xf>
    <xf numFmtId="0" fontId="7" fillId="34" borderId="12" xfId="59" applyFont="1" applyFill="1" applyBorder="1" applyAlignment="1">
      <alignment horizontal="left" vertical="top"/>
      <protection/>
    </xf>
    <xf numFmtId="0" fontId="9" fillId="0" borderId="10" xfId="58" applyFont="1" applyBorder="1" applyAlignment="1">
      <alignment horizontal="left" vertical="top" wrapText="1"/>
      <protection/>
    </xf>
    <xf numFmtId="0" fontId="9" fillId="0" borderId="11" xfId="58" applyFont="1" applyBorder="1" applyAlignment="1">
      <alignment horizontal="left" vertical="top" wrapText="1"/>
      <protection/>
    </xf>
    <xf numFmtId="0" fontId="9" fillId="0" borderId="13" xfId="58" applyFont="1" applyBorder="1" applyAlignment="1">
      <alignment horizontal="left" vertical="top" wrapText="1"/>
      <protection/>
    </xf>
    <xf numFmtId="0" fontId="9" fillId="34" borderId="10" xfId="58" applyFont="1" applyFill="1" applyBorder="1" applyAlignment="1">
      <alignment horizontal="center" vertical="center"/>
      <protection/>
    </xf>
    <xf numFmtId="0" fontId="9" fillId="34" borderId="11" xfId="58" applyFont="1" applyFill="1" applyBorder="1" applyAlignment="1">
      <alignment horizontal="center" vertical="center"/>
      <protection/>
    </xf>
    <xf numFmtId="0" fontId="9" fillId="34" borderId="13" xfId="58" applyFont="1" applyFill="1" applyBorder="1" applyAlignment="1">
      <alignment horizontal="center" vertical="center"/>
      <protection/>
    </xf>
    <xf numFmtId="0" fontId="0" fillId="34" borderId="11" xfId="54" applyFill="1" applyBorder="1" applyAlignment="1">
      <alignment horizontal="center" vertical="center"/>
      <protection/>
    </xf>
    <xf numFmtId="0" fontId="0" fillId="34" borderId="13" xfId="54" applyFill="1" applyBorder="1" applyAlignment="1">
      <alignment horizontal="center" vertical="center"/>
      <protection/>
    </xf>
    <xf numFmtId="0" fontId="4" fillId="34" borderId="10" xfId="54" applyFont="1" applyFill="1" applyBorder="1" applyAlignment="1">
      <alignment horizontal="center" vertical="center"/>
      <protection/>
    </xf>
    <xf numFmtId="0" fontId="4" fillId="34" borderId="11" xfId="54" applyFont="1" applyFill="1" applyBorder="1" applyAlignment="1">
      <alignment horizontal="center" vertical="center"/>
      <protection/>
    </xf>
    <xf numFmtId="0" fontId="4" fillId="34" borderId="13" xfId="54" applyFont="1" applyFill="1" applyBorder="1" applyAlignment="1">
      <alignment horizontal="center" vertical="center"/>
      <protection/>
    </xf>
    <xf numFmtId="0" fontId="4" fillId="34" borderId="12" xfId="54" applyFont="1" applyFill="1" applyBorder="1" applyAlignment="1">
      <alignment horizontal="center" vertical="center" wrapText="1"/>
      <protection/>
    </xf>
    <xf numFmtId="0" fontId="4" fillId="0" borderId="12" xfId="57" applyFont="1" applyFill="1" applyBorder="1" applyAlignment="1">
      <alignment horizontal="center" vertical="center"/>
      <protection/>
    </xf>
    <xf numFmtId="0" fontId="4" fillId="0" borderId="12" xfId="57" applyFont="1" applyFill="1" applyBorder="1" applyAlignment="1">
      <alignment horizontal="center" vertical="center" wrapText="1"/>
      <protection/>
    </xf>
    <xf numFmtId="0" fontId="4" fillId="0" borderId="12" xfId="57" applyFont="1" applyFill="1" applyBorder="1" applyAlignment="1">
      <alignment horizontal="left" vertical="top" wrapText="1"/>
      <protection/>
    </xf>
    <xf numFmtId="0" fontId="4" fillId="0" borderId="11" xfId="54" applyFont="1" applyFill="1" applyBorder="1" applyAlignment="1">
      <alignment horizontal="left" vertical="top" wrapText="1"/>
      <protection/>
    </xf>
    <xf numFmtId="0" fontId="4" fillId="0" borderId="10" xfId="54" applyFont="1" applyFill="1" applyBorder="1" applyAlignment="1">
      <alignment horizontal="center" vertical="center"/>
      <protection/>
    </xf>
    <xf numFmtId="0" fontId="4" fillId="0" borderId="11" xfId="54" applyFont="1" applyFill="1" applyBorder="1" applyAlignment="1">
      <alignment horizontal="center" vertical="center"/>
      <protection/>
    </xf>
    <xf numFmtId="0" fontId="4" fillId="0" borderId="13" xfId="54" applyFont="1" applyFill="1" applyBorder="1" applyAlignment="1">
      <alignment horizontal="center" vertical="center"/>
      <protection/>
    </xf>
    <xf numFmtId="0" fontId="4" fillId="0" borderId="10"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0"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34" borderId="10" xfId="55" applyFont="1" applyFill="1" applyBorder="1" applyAlignment="1">
      <alignment horizontal="center" vertical="center"/>
      <protection/>
    </xf>
    <xf numFmtId="0" fontId="4" fillId="34" borderId="11" xfId="55" applyFont="1" applyFill="1" applyBorder="1" applyAlignment="1">
      <alignment horizontal="center" vertical="center"/>
      <protection/>
    </xf>
    <xf numFmtId="0" fontId="4" fillId="34" borderId="13" xfId="55" applyFont="1" applyFill="1" applyBorder="1" applyAlignment="1">
      <alignment horizontal="center" vertical="center"/>
      <protection/>
    </xf>
    <xf numFmtId="0" fontId="4" fillId="0" borderId="10" xfId="55" applyFont="1" applyFill="1" applyBorder="1" applyAlignment="1">
      <alignment horizontal="left" vertical="top" wrapText="1"/>
      <protection/>
    </xf>
    <xf numFmtId="0" fontId="4" fillId="0" borderId="11" xfId="55" applyFont="1" applyFill="1" applyBorder="1" applyAlignment="1">
      <alignment horizontal="left" vertical="top" wrapText="1"/>
      <protection/>
    </xf>
    <xf numFmtId="0" fontId="4" fillId="0" borderId="13" xfId="55" applyFont="1" applyFill="1" applyBorder="1" applyAlignment="1">
      <alignment horizontal="left" vertical="top" wrapText="1"/>
      <protection/>
    </xf>
    <xf numFmtId="0" fontId="4" fillId="34" borderId="12" xfId="55" applyFont="1" applyFill="1" applyBorder="1" applyAlignment="1">
      <alignment horizontal="center" vertical="center"/>
      <protection/>
    </xf>
    <xf numFmtId="0" fontId="5" fillId="34" borderId="11" xfId="56" applyFont="1" applyFill="1" applyBorder="1" applyAlignment="1">
      <alignment horizontal="center" vertical="center"/>
      <protection/>
    </xf>
    <xf numFmtId="0" fontId="5" fillId="34" borderId="13" xfId="56" applyFont="1" applyFill="1" applyBorder="1" applyAlignment="1">
      <alignment horizontal="center" vertical="center"/>
      <protection/>
    </xf>
    <xf numFmtId="0" fontId="4" fillId="0" borderId="10"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0" xfId="56" applyFont="1" applyFill="1" applyBorder="1" applyAlignment="1">
      <alignment horizontal="left" vertical="top" wrapText="1"/>
      <protection/>
    </xf>
    <xf numFmtId="0" fontId="4" fillId="0" borderId="11" xfId="56" applyFont="1" applyFill="1" applyBorder="1" applyAlignment="1">
      <alignment horizontal="left" vertical="top" wrapText="1"/>
      <protection/>
    </xf>
    <xf numFmtId="0" fontId="5" fillId="0" borderId="12" xfId="56" applyFont="1" applyFill="1" applyBorder="1" applyAlignment="1">
      <alignment horizontal="center" vertical="center"/>
      <protection/>
    </xf>
    <xf numFmtId="0" fontId="4" fillId="34" borderId="10" xfId="56" applyFont="1" applyFill="1" applyBorder="1" applyAlignment="1">
      <alignment horizontal="center" vertical="center" wrapText="1"/>
      <protection/>
    </xf>
    <xf numFmtId="0" fontId="4" fillId="34" borderId="11" xfId="56" applyFont="1" applyFill="1" applyBorder="1" applyAlignment="1">
      <alignment horizontal="center" vertical="center" wrapText="1"/>
      <protection/>
    </xf>
    <xf numFmtId="0" fontId="4" fillId="34" borderId="13" xfId="56" applyFont="1" applyFill="1" applyBorder="1" applyAlignment="1">
      <alignment horizontal="center" vertical="center" wrapText="1"/>
      <protection/>
    </xf>
    <xf numFmtId="0" fontId="4" fillId="34" borderId="10" xfId="56" applyFont="1" applyFill="1" applyBorder="1" applyAlignment="1">
      <alignment horizontal="left" vertical="top" wrapText="1"/>
      <protection/>
    </xf>
    <xf numFmtId="0" fontId="4" fillId="34" borderId="11" xfId="56" applyFont="1" applyFill="1" applyBorder="1" applyAlignment="1">
      <alignment horizontal="left" vertical="top" wrapText="1"/>
      <protection/>
    </xf>
    <xf numFmtId="0" fontId="4" fillId="34" borderId="10" xfId="55" applyFont="1" applyFill="1" applyBorder="1" applyAlignment="1">
      <alignment horizontal="center" vertical="center" wrapText="1"/>
      <protection/>
    </xf>
    <xf numFmtId="0" fontId="4" fillId="34" borderId="11" xfId="55" applyFont="1" applyFill="1" applyBorder="1" applyAlignment="1">
      <alignment horizontal="center" vertical="center" wrapText="1"/>
      <protection/>
    </xf>
    <xf numFmtId="0" fontId="4" fillId="34" borderId="13" xfId="55" applyFont="1" applyFill="1" applyBorder="1" applyAlignment="1">
      <alignment horizontal="center" vertical="center" wrapText="1"/>
      <protection/>
    </xf>
    <xf numFmtId="0" fontId="4" fillId="34" borderId="10" xfId="55" applyFont="1" applyFill="1" applyBorder="1" applyAlignment="1">
      <alignment horizontal="left" vertical="top" wrapText="1"/>
      <protection/>
    </xf>
    <xf numFmtId="0" fontId="4" fillId="34" borderId="11" xfId="55" applyFont="1" applyFill="1" applyBorder="1" applyAlignment="1">
      <alignment horizontal="left" vertical="top" wrapText="1"/>
      <protection/>
    </xf>
    <xf numFmtId="0" fontId="4" fillId="34" borderId="13" xfId="55" applyFont="1" applyFill="1" applyBorder="1" applyAlignment="1">
      <alignment horizontal="left" vertical="top" wrapText="1"/>
      <protection/>
    </xf>
    <xf numFmtId="0" fontId="4" fillId="34" borderId="10" xfId="55" applyFont="1" applyFill="1" applyBorder="1" applyAlignment="1">
      <alignment horizontal="left" vertical="top"/>
      <protection/>
    </xf>
    <xf numFmtId="0" fontId="4" fillId="34" borderId="13" xfId="55" applyFont="1" applyFill="1" applyBorder="1" applyAlignment="1">
      <alignment horizontal="left" vertical="top"/>
      <protection/>
    </xf>
    <xf numFmtId="0" fontId="4" fillId="34" borderId="13" xfId="56" applyFont="1" applyFill="1" applyBorder="1" applyAlignment="1">
      <alignment horizontal="left" vertical="top" wrapText="1"/>
      <protection/>
    </xf>
    <xf numFmtId="0" fontId="5" fillId="34" borderId="12" xfId="56" applyFont="1" applyFill="1" applyBorder="1" applyAlignment="1">
      <alignment horizontal="center" vertical="center"/>
      <protection/>
    </xf>
    <xf numFmtId="0" fontId="4" fillId="34" borderId="12"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0"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3" xfId="56" applyFont="1" applyFill="1" applyBorder="1" applyAlignment="1">
      <alignment horizontal="left" vertical="top" wrapText="1"/>
      <protection/>
    </xf>
    <xf numFmtId="0" fontId="4" fillId="0" borderId="12" xfId="56"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4" fillId="0" borderId="12" xfId="54" applyFont="1" applyFill="1" applyBorder="1" applyAlignment="1">
      <alignment horizontal="left" vertical="top" wrapText="1"/>
      <protection/>
    </xf>
    <xf numFmtId="0" fontId="4" fillId="34" borderId="12" xfId="54" applyFont="1" applyFill="1" applyBorder="1" applyAlignment="1">
      <alignment horizontal="left" vertical="top" wrapText="1"/>
      <protection/>
    </xf>
    <xf numFmtId="0" fontId="4" fillId="0" borderId="10" xfId="53" applyFont="1" applyFill="1" applyBorder="1" applyAlignment="1">
      <alignment horizontal="center" vertical="center"/>
      <protection/>
    </xf>
    <xf numFmtId="0" fontId="4" fillId="0" borderId="11" xfId="53" applyFont="1" applyFill="1" applyBorder="1" applyAlignment="1">
      <alignment horizontal="center" vertical="center"/>
      <protection/>
    </xf>
    <xf numFmtId="0" fontId="4" fillId="0" borderId="13" xfId="53" applyFont="1" applyFill="1" applyBorder="1" applyAlignment="1">
      <alignment horizontal="center" vertical="center"/>
      <protection/>
    </xf>
    <xf numFmtId="0" fontId="4" fillId="34" borderId="12" xfId="53" applyFont="1" applyFill="1" applyBorder="1" applyAlignment="1">
      <alignment horizontal="center" vertical="center"/>
      <protection/>
    </xf>
    <xf numFmtId="0" fontId="4" fillId="34" borderId="12" xfId="53" applyFont="1" applyFill="1" applyBorder="1" applyAlignment="1">
      <alignment horizontal="center" vertical="center" wrapText="1"/>
      <protection/>
    </xf>
    <xf numFmtId="2" fontId="4" fillId="34" borderId="10" xfId="53" applyNumberFormat="1" applyFont="1" applyFill="1" applyBorder="1" applyAlignment="1">
      <alignment horizontal="center" vertical="center" wrapText="1"/>
      <protection/>
    </xf>
    <xf numFmtId="2" fontId="4" fillId="34" borderId="11" xfId="53" applyNumberFormat="1" applyFont="1" applyFill="1" applyBorder="1" applyAlignment="1">
      <alignment horizontal="center" vertical="center" wrapText="1"/>
      <protection/>
    </xf>
    <xf numFmtId="2" fontId="4" fillId="34" borderId="13" xfId="53" applyNumberFormat="1" applyFont="1" applyFill="1" applyBorder="1" applyAlignment="1">
      <alignment horizontal="center" vertical="center" wrapText="1"/>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12" xfId="68" applyFont="1" applyFill="1" applyBorder="1" applyAlignment="1">
      <alignment horizontal="center" vertical="center" wrapText="1"/>
      <protection/>
    </xf>
    <xf numFmtId="0" fontId="5" fillId="0" borderId="17" xfId="54" applyFont="1" applyFill="1" applyBorder="1" applyAlignment="1">
      <alignment horizontal="left" vertical="center" wrapText="1"/>
      <protection/>
    </xf>
    <xf numFmtId="0" fontId="5" fillId="0" borderId="18" xfId="54" applyFont="1" applyFill="1" applyBorder="1" applyAlignment="1">
      <alignment horizontal="left" vertical="center" wrapText="1"/>
      <protection/>
    </xf>
    <xf numFmtId="0" fontId="5" fillId="0" borderId="24" xfId="54" applyFont="1" applyFill="1" applyBorder="1" applyAlignment="1">
      <alignment horizontal="left" vertical="center" wrapText="1"/>
      <protection/>
    </xf>
    <xf numFmtId="0" fontId="4" fillId="34" borderId="12" xfId="68" applyFont="1" applyFill="1" applyBorder="1" applyAlignment="1">
      <alignment horizontal="center" vertical="center"/>
      <protection/>
    </xf>
    <xf numFmtId="0" fontId="4" fillId="36" borderId="11" xfId="68" applyFont="1" applyFill="1" applyBorder="1" applyAlignment="1">
      <alignment horizontal="center" vertical="center" wrapText="1"/>
      <protection/>
    </xf>
    <xf numFmtId="0" fontId="4" fillId="36" borderId="11" xfId="68" applyFont="1" applyFill="1" applyBorder="1" applyAlignment="1">
      <alignment horizontal="left" vertical="top" wrapText="1"/>
      <protection/>
    </xf>
    <xf numFmtId="0" fontId="3" fillId="0" borderId="10" xfId="54" applyFont="1" applyFill="1" applyBorder="1" applyAlignment="1">
      <alignment horizontal="left" vertical="top"/>
      <protection/>
    </xf>
    <xf numFmtId="0" fontId="3" fillId="0" borderId="13" xfId="54" applyFont="1" applyFill="1" applyBorder="1" applyAlignment="1">
      <alignment horizontal="left" vertical="top"/>
      <protection/>
    </xf>
    <xf numFmtId="0" fontId="4" fillId="0" borderId="12" xfId="67" applyFont="1" applyFill="1" applyBorder="1" applyAlignment="1">
      <alignment horizontal="left" vertical="top"/>
      <protection/>
    </xf>
    <xf numFmtId="0" fontId="4" fillId="35" borderId="10" xfId="67" applyFont="1" applyFill="1" applyBorder="1" applyAlignment="1">
      <alignment horizontal="center" vertical="center" wrapText="1"/>
      <protection/>
    </xf>
    <xf numFmtId="0" fontId="4" fillId="35" borderId="11" xfId="67" applyFont="1" applyFill="1" applyBorder="1" applyAlignment="1">
      <alignment horizontal="center" vertical="center" wrapText="1"/>
      <protection/>
    </xf>
    <xf numFmtId="0" fontId="4" fillId="35" borderId="13" xfId="67" applyFont="1" applyFill="1" applyBorder="1" applyAlignment="1">
      <alignment horizontal="center" vertical="center" wrapText="1"/>
      <protection/>
    </xf>
    <xf numFmtId="0" fontId="4" fillId="0" borderId="10" xfId="67" applyFont="1" applyFill="1" applyBorder="1" applyAlignment="1">
      <alignment horizontal="center" vertical="center"/>
      <protection/>
    </xf>
    <xf numFmtId="0" fontId="4" fillId="0" borderId="11"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10" fillId="0" borderId="12" xfId="67" applyFont="1" applyBorder="1" applyAlignment="1">
      <alignment horizontal="left" vertical="top" wrapText="1"/>
      <protection/>
    </xf>
    <xf numFmtId="0" fontId="5" fillId="0" borderId="16" xfId="66" applyFont="1" applyFill="1" applyBorder="1" applyAlignment="1">
      <alignment horizontal="left" vertical="center" wrapText="1"/>
      <protection/>
    </xf>
    <xf numFmtId="0" fontId="5" fillId="0" borderId="14" xfId="66" applyFont="1" applyFill="1" applyBorder="1" applyAlignment="1">
      <alignment horizontal="left" vertical="center" wrapText="1"/>
      <protection/>
    </xf>
    <xf numFmtId="0" fontId="4" fillId="34" borderId="13" xfId="66" applyFont="1" applyFill="1" applyBorder="1" applyAlignment="1">
      <alignment horizontal="left" vertical="top"/>
      <protection/>
    </xf>
    <xf numFmtId="0" fontId="4" fillId="0" borderId="12" xfId="65" applyFont="1" applyFill="1" applyBorder="1" applyAlignment="1">
      <alignment horizontal="center" vertical="center"/>
      <protection/>
    </xf>
    <xf numFmtId="0" fontId="4" fillId="0" borderId="12" xfId="65" applyFont="1" applyFill="1" applyBorder="1" applyAlignment="1">
      <alignment horizontal="left" vertical="top" wrapText="1"/>
      <protection/>
    </xf>
    <xf numFmtId="0" fontId="4" fillId="34" borderId="12" xfId="66" applyFont="1" applyFill="1" applyBorder="1" applyAlignment="1">
      <alignment horizontal="center" vertical="center"/>
      <protection/>
    </xf>
    <xf numFmtId="0" fontId="4" fillId="0" borderId="1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34" borderId="10" xfId="64" applyFont="1" applyFill="1" applyBorder="1" applyAlignment="1">
      <alignment horizontal="left" vertical="top" wrapText="1"/>
      <protection/>
    </xf>
    <xf numFmtId="0" fontId="4" fillId="34" borderId="11" xfId="64" applyFont="1" applyFill="1" applyBorder="1" applyAlignment="1">
      <alignment horizontal="left" vertical="top" wrapText="1"/>
      <protection/>
    </xf>
    <xf numFmtId="0" fontId="4" fillId="34" borderId="13" xfId="64" applyFont="1" applyFill="1" applyBorder="1" applyAlignment="1">
      <alignment horizontal="left" vertical="top" wrapText="1"/>
      <protection/>
    </xf>
    <xf numFmtId="0" fontId="4" fillId="0" borderId="12" xfId="64" applyFont="1" applyFill="1" applyBorder="1" applyAlignment="1">
      <alignment horizontal="left" vertical="top" wrapText="1"/>
      <protection/>
    </xf>
    <xf numFmtId="0" fontId="4" fillId="0" borderId="12" xfId="64" applyFont="1" applyFill="1" applyBorder="1" applyAlignment="1">
      <alignment horizontal="center" vertical="center"/>
      <protection/>
    </xf>
    <xf numFmtId="0" fontId="5" fillId="0" borderId="16" xfId="64" applyFont="1" applyFill="1" applyBorder="1" applyAlignment="1">
      <alignment horizontal="left" vertical="center" wrapText="1"/>
      <protection/>
    </xf>
    <xf numFmtId="0" fontId="5" fillId="0" borderId="14" xfId="64" applyFont="1" applyFill="1" applyBorder="1" applyAlignment="1">
      <alignment horizontal="left" vertical="center" wrapText="1"/>
      <protection/>
    </xf>
    <xf numFmtId="0" fontId="4" fillId="33" borderId="11" xfId="64" applyFont="1" applyFill="1" applyBorder="1" applyAlignment="1">
      <alignment horizontal="left" vertical="top"/>
      <protection/>
    </xf>
    <xf numFmtId="0" fontId="4" fillId="33" borderId="13" xfId="64" applyFont="1" applyFill="1" applyBorder="1" applyAlignment="1">
      <alignment horizontal="left" vertical="top"/>
      <protection/>
    </xf>
    <xf numFmtId="0" fontId="4" fillId="0" borderId="12" xfId="64" applyFont="1" applyFill="1" applyBorder="1" applyAlignment="1">
      <alignment horizontal="center" vertical="center" wrapText="1"/>
      <protection/>
    </xf>
    <xf numFmtId="0" fontId="4" fillId="34" borderId="12" xfId="63" applyFont="1" applyFill="1" applyBorder="1" applyAlignment="1">
      <alignment horizontal="center" vertical="center"/>
      <protection/>
    </xf>
    <xf numFmtId="0" fontId="4" fillId="34" borderId="24" xfId="63" applyFont="1" applyFill="1" applyBorder="1" applyAlignment="1">
      <alignment horizontal="center" vertical="center"/>
      <protection/>
    </xf>
    <xf numFmtId="0" fontId="4" fillId="34" borderId="23" xfId="63" applyFont="1" applyFill="1" applyBorder="1" applyAlignment="1">
      <alignment horizontal="center" vertical="center"/>
      <protection/>
    </xf>
    <xf numFmtId="0" fontId="4" fillId="34" borderId="22" xfId="63" applyFont="1" applyFill="1" applyBorder="1" applyAlignment="1">
      <alignment horizontal="center" vertical="center"/>
      <protection/>
    </xf>
    <xf numFmtId="0" fontId="4" fillId="34" borderId="12"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33" borderId="12"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34" borderId="16" xfId="62" applyFont="1" applyFill="1" applyBorder="1" applyAlignment="1">
      <alignment horizontal="center" vertical="center"/>
      <protection/>
    </xf>
    <xf numFmtId="0" fontId="4" fillId="34" borderId="15" xfId="62" applyFont="1" applyFill="1" applyBorder="1" applyAlignment="1">
      <alignment horizontal="left" vertical="top" wrapText="1"/>
      <protection/>
    </xf>
    <xf numFmtId="0" fontId="4" fillId="34" borderId="12" xfId="62" applyFont="1" applyFill="1" applyBorder="1" applyAlignment="1">
      <alignment horizontal="center" vertical="center" wrapText="1"/>
      <protection/>
    </xf>
    <xf numFmtId="0" fontId="4" fillId="34" borderId="23" xfId="62" applyFont="1" applyFill="1" applyBorder="1" applyAlignment="1">
      <alignment horizontal="center" vertical="center"/>
      <protection/>
    </xf>
    <xf numFmtId="0" fontId="4" fillId="34" borderId="12" xfId="62" applyFont="1" applyFill="1" applyBorder="1" applyAlignment="1">
      <alignment horizontal="left" vertical="top" wrapText="1"/>
      <protection/>
    </xf>
    <xf numFmtId="0" fontId="4" fillId="34" borderId="24" xfId="62" applyFont="1" applyFill="1" applyBorder="1" applyAlignment="1">
      <alignment horizontal="left" vertical="top" wrapText="1"/>
      <protection/>
    </xf>
    <xf numFmtId="0" fontId="4" fillId="34" borderId="22" xfId="62" applyFont="1" applyFill="1" applyBorder="1" applyAlignment="1">
      <alignment horizontal="left" vertical="top" wrapText="1"/>
      <protection/>
    </xf>
    <xf numFmtId="0" fontId="4" fillId="34" borderId="10" xfId="62" applyFont="1" applyFill="1" applyBorder="1" applyAlignment="1">
      <alignment horizontal="center" vertical="center" wrapText="1"/>
      <protection/>
    </xf>
    <xf numFmtId="0" fontId="4" fillId="34" borderId="11" xfId="62" applyFont="1" applyFill="1" applyBorder="1" applyAlignment="1">
      <alignment horizontal="center" vertical="center" wrapText="1"/>
      <protection/>
    </xf>
    <xf numFmtId="0" fontId="4" fillId="34" borderId="13" xfId="62" applyFont="1" applyFill="1" applyBorder="1" applyAlignment="1">
      <alignment horizontal="center" vertical="center" wrapText="1"/>
      <protection/>
    </xf>
    <xf numFmtId="0" fontId="4" fillId="0" borderId="15" xfId="62" applyFont="1" applyFill="1" applyBorder="1" applyAlignment="1">
      <alignment horizontal="left" vertical="top" wrapText="1"/>
      <protection/>
    </xf>
    <xf numFmtId="0" fontId="4" fillId="0" borderId="10"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8" fillId="0" borderId="10" xfId="59" applyFont="1" applyBorder="1" applyAlignment="1">
      <alignment horizontal="center" vertical="center" wrapText="1"/>
      <protection/>
    </xf>
    <xf numFmtId="0" fontId="8" fillId="0" borderId="11" xfId="59" applyFont="1" applyBorder="1" applyAlignment="1">
      <alignment horizontal="center" vertical="center" wrapText="1"/>
      <protection/>
    </xf>
    <xf numFmtId="0" fontId="8" fillId="0" borderId="13" xfId="59" applyFont="1" applyBorder="1" applyAlignment="1">
      <alignment horizontal="center" vertical="center" wrapText="1"/>
      <protection/>
    </xf>
    <xf numFmtId="0" fontId="4" fillId="0" borderId="10" xfId="59" applyFont="1" applyFill="1" applyBorder="1" applyAlignment="1">
      <alignment horizontal="center" vertical="center"/>
      <protection/>
    </xf>
    <xf numFmtId="0" fontId="4" fillId="0" borderId="11" xfId="59" applyFont="1" applyFill="1" applyBorder="1" applyAlignment="1">
      <alignment horizontal="center" vertical="center"/>
      <protection/>
    </xf>
    <xf numFmtId="0" fontId="4" fillId="0" borderId="13" xfId="59" applyFont="1" applyFill="1" applyBorder="1" applyAlignment="1">
      <alignment horizontal="center" vertical="center"/>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2" xfId="60"/>
    <cellStyle name="Обычный 2 2" xfId="61"/>
    <cellStyle name="Обычный 2 3" xfId="62"/>
    <cellStyle name="Обычный 3" xfId="63"/>
    <cellStyle name="Обычный 4" xfId="64"/>
    <cellStyle name="Обычный 5" xfId="65"/>
    <cellStyle name="Обычный 6" xfId="66"/>
    <cellStyle name="Обычный 7" xfId="67"/>
    <cellStyle name="Обычный 8" xfId="68"/>
    <cellStyle name="Обычный 9"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920"/>
  <sheetViews>
    <sheetView tabSelected="1" zoomScale="110" zoomScaleNormal="110" zoomScaleSheetLayoutView="70" zoomScalePageLayoutView="0" workbookViewId="0" topLeftCell="C1">
      <pane ySplit="6" topLeftCell="A7" activePane="bottomLeft" state="frozen"/>
      <selection pane="topLeft" activeCell="A1" sqref="A1"/>
      <selection pane="bottomLeft" activeCell="L1" sqref="L1"/>
    </sheetView>
  </sheetViews>
  <sheetFormatPr defaultColWidth="9.140625" defaultRowHeight="12.75"/>
  <cols>
    <col min="1" max="1" width="5.57421875" style="1" customWidth="1"/>
    <col min="2" max="2" width="11.140625" style="2" customWidth="1"/>
    <col min="3" max="3" width="36.8515625" style="3" customWidth="1"/>
    <col min="4" max="4" width="9.57421875" style="4" customWidth="1"/>
    <col min="5" max="5" width="7.140625" style="4" customWidth="1"/>
    <col min="6" max="6" width="9.7109375" style="4" hidden="1" customWidth="1"/>
    <col min="7" max="7" width="16.57421875" style="4" hidden="1" customWidth="1"/>
    <col min="8" max="8" width="6.140625" style="4" customWidth="1"/>
    <col min="9" max="10" width="4.140625" style="4" customWidth="1"/>
    <col min="11" max="11" width="24.421875" style="3" customWidth="1"/>
    <col min="12" max="12" width="10.421875" style="5" customWidth="1"/>
    <col min="13" max="13" width="18.57421875" style="2" hidden="1" customWidth="1"/>
    <col min="14" max="14" width="18.57421875" style="4" hidden="1" customWidth="1"/>
    <col min="15" max="15" width="13.57421875" style="192" hidden="1" customWidth="1"/>
    <col min="16" max="16384" width="9.140625" style="2" customWidth="1"/>
  </cols>
  <sheetData>
    <row r="1" ht="21.75" customHeight="1">
      <c r="L1" s="300" t="s">
        <v>732</v>
      </c>
    </row>
    <row r="2" ht="21.75" customHeight="1">
      <c r="L2" s="300" t="s">
        <v>731</v>
      </c>
    </row>
    <row r="3" ht="21.75" customHeight="1">
      <c r="L3" s="300"/>
    </row>
    <row r="4" spans="1:12" ht="31.5" customHeight="1">
      <c r="A4" s="545" t="s">
        <v>720</v>
      </c>
      <c r="B4" s="546"/>
      <c r="C4" s="546"/>
      <c r="D4" s="546"/>
      <c r="E4" s="546"/>
      <c r="F4" s="546"/>
      <c r="G4" s="546"/>
      <c r="H4" s="546"/>
      <c r="I4" s="546"/>
      <c r="J4" s="546"/>
      <c r="K4" s="546"/>
      <c r="L4" s="546"/>
    </row>
    <row r="5" spans="1:15" ht="12.75" customHeight="1">
      <c r="A5" s="308" t="s">
        <v>0</v>
      </c>
      <c r="B5" s="326" t="s">
        <v>9</v>
      </c>
      <c r="C5" s="308" t="s">
        <v>3</v>
      </c>
      <c r="D5" s="547" t="s">
        <v>6</v>
      </c>
      <c r="E5" s="548"/>
      <c r="F5" s="308" t="s">
        <v>715</v>
      </c>
      <c r="G5" s="326" t="s">
        <v>17</v>
      </c>
      <c r="H5" s="553" t="s">
        <v>13</v>
      </c>
      <c r="I5" s="554"/>
      <c r="J5" s="555"/>
      <c r="K5" s="556" t="s">
        <v>7</v>
      </c>
      <c r="L5" s="557"/>
      <c r="M5" s="349" t="s">
        <v>659</v>
      </c>
      <c r="N5" s="308" t="s">
        <v>702</v>
      </c>
      <c r="O5" s="349" t="s">
        <v>703</v>
      </c>
    </row>
    <row r="6" spans="1:15" s="4" customFormat="1" ht="42" customHeight="1">
      <c r="A6" s="326"/>
      <c r="B6" s="328"/>
      <c r="C6" s="326"/>
      <c r="D6" s="549"/>
      <c r="E6" s="550"/>
      <c r="F6" s="308"/>
      <c r="G6" s="327"/>
      <c r="H6" s="7" t="s">
        <v>10</v>
      </c>
      <c r="I6" s="7" t="s">
        <v>11</v>
      </c>
      <c r="J6" s="7" t="s">
        <v>12</v>
      </c>
      <c r="K6" s="6" t="s">
        <v>15</v>
      </c>
      <c r="L6" s="132" t="s">
        <v>16</v>
      </c>
      <c r="M6" s="343"/>
      <c r="N6" s="326"/>
      <c r="O6" s="343"/>
    </row>
    <row r="7" spans="1:15" s="4" customFormat="1" ht="12" customHeight="1">
      <c r="A7" s="104"/>
      <c r="B7" s="125"/>
      <c r="C7" s="105"/>
      <c r="D7" s="106"/>
      <c r="E7" s="106"/>
      <c r="F7" s="106"/>
      <c r="G7" s="106"/>
      <c r="H7" s="106"/>
      <c r="I7" s="106"/>
      <c r="J7" s="106"/>
      <c r="K7" s="105"/>
      <c r="L7" s="133"/>
      <c r="M7" s="135"/>
      <c r="N7" s="135"/>
      <c r="O7" s="193"/>
    </row>
    <row r="8" spans="1:15" ht="14.25" customHeight="1">
      <c r="A8" s="551" t="s">
        <v>98</v>
      </c>
      <c r="B8" s="552"/>
      <c r="C8" s="552"/>
      <c r="D8" s="24"/>
      <c r="E8" s="24"/>
      <c r="F8" s="24"/>
      <c r="G8" s="24"/>
      <c r="H8" s="24"/>
      <c r="I8" s="24"/>
      <c r="J8" s="24"/>
      <c r="K8" s="24"/>
      <c r="L8" s="134"/>
      <c r="M8" s="136"/>
      <c r="N8" s="138"/>
      <c r="O8" s="194"/>
    </row>
    <row r="9" spans="1:16" ht="19.5" customHeight="1">
      <c r="A9" s="518">
        <v>1</v>
      </c>
      <c r="B9" s="518" t="s">
        <v>99</v>
      </c>
      <c r="C9" s="542" t="s">
        <v>100</v>
      </c>
      <c r="D9" s="29" t="s">
        <v>1</v>
      </c>
      <c r="E9" s="30">
        <v>14</v>
      </c>
      <c r="F9" s="196"/>
      <c r="G9" s="518">
        <f>E10*0.25</f>
        <v>3.5</v>
      </c>
      <c r="H9" s="197"/>
      <c r="I9" s="518">
        <v>6</v>
      </c>
      <c r="J9" s="197"/>
      <c r="K9" s="747" t="s">
        <v>101</v>
      </c>
      <c r="L9" s="745">
        <v>0.21</v>
      </c>
      <c r="M9" s="339" t="s">
        <v>660</v>
      </c>
      <c r="N9" s="319">
        <v>3.5</v>
      </c>
      <c r="O9" s="339"/>
      <c r="P9" s="198"/>
    </row>
    <row r="10" spans="1:16" ht="19.5" customHeight="1">
      <c r="A10" s="520"/>
      <c r="B10" s="520"/>
      <c r="C10" s="543"/>
      <c r="D10" s="32"/>
      <c r="E10" s="33">
        <f>E9</f>
        <v>14</v>
      </c>
      <c r="F10" s="199"/>
      <c r="G10" s="520"/>
      <c r="H10" s="200"/>
      <c r="I10" s="520"/>
      <c r="J10" s="200"/>
      <c r="K10" s="747"/>
      <c r="L10" s="745"/>
      <c r="M10" s="339"/>
      <c r="N10" s="319"/>
      <c r="O10" s="339"/>
      <c r="P10" s="198"/>
    </row>
    <row r="11" spans="1:16" ht="12.75" customHeight="1">
      <c r="A11" s="518">
        <v>2</v>
      </c>
      <c r="B11" s="518" t="s">
        <v>102</v>
      </c>
      <c r="C11" s="525" t="s">
        <v>103</v>
      </c>
      <c r="D11" s="29" t="s">
        <v>1</v>
      </c>
      <c r="E11" s="30">
        <v>80</v>
      </c>
      <c r="F11" s="196"/>
      <c r="G11" s="518">
        <f>E11*0.25+E12*0.055</f>
        <v>20.165</v>
      </c>
      <c r="H11" s="518">
        <v>6</v>
      </c>
      <c r="I11" s="197"/>
      <c r="J11" s="197"/>
      <c r="K11" s="747" t="s">
        <v>104</v>
      </c>
      <c r="L11" s="745">
        <v>6.655</v>
      </c>
      <c r="M11" s="339" t="s">
        <v>661</v>
      </c>
      <c r="N11" s="319">
        <v>20.415</v>
      </c>
      <c r="O11" s="339"/>
      <c r="P11" s="198"/>
    </row>
    <row r="12" spans="1:16" ht="15" customHeight="1">
      <c r="A12" s="519"/>
      <c r="B12" s="519"/>
      <c r="C12" s="526"/>
      <c r="D12" s="29" t="s">
        <v>4</v>
      </c>
      <c r="E12" s="30">
        <v>3</v>
      </c>
      <c r="F12" s="201"/>
      <c r="G12" s="519"/>
      <c r="H12" s="519"/>
      <c r="I12" s="202"/>
      <c r="J12" s="202"/>
      <c r="K12" s="747"/>
      <c r="L12" s="745"/>
      <c r="M12" s="339"/>
      <c r="N12" s="319"/>
      <c r="O12" s="339"/>
      <c r="P12" s="198"/>
    </row>
    <row r="13" spans="1:16" ht="12.75">
      <c r="A13" s="520"/>
      <c r="B13" s="520"/>
      <c r="C13" s="527"/>
      <c r="D13" s="35"/>
      <c r="E13" s="37">
        <f>SUM(E11:E12)</f>
        <v>83</v>
      </c>
      <c r="F13" s="174"/>
      <c r="G13" s="520"/>
      <c r="H13" s="520"/>
      <c r="I13" s="200"/>
      <c r="J13" s="200"/>
      <c r="K13" s="747"/>
      <c r="L13" s="745"/>
      <c r="M13" s="339"/>
      <c r="N13" s="319"/>
      <c r="O13" s="339"/>
      <c r="P13" s="198"/>
    </row>
    <row r="14" spans="1:16" ht="18.75" customHeight="1">
      <c r="A14" s="518">
        <v>3</v>
      </c>
      <c r="B14" s="518" t="s">
        <v>105</v>
      </c>
      <c r="C14" s="525" t="s">
        <v>607</v>
      </c>
      <c r="D14" s="35" t="s">
        <v>2</v>
      </c>
      <c r="E14" s="30">
        <v>22</v>
      </c>
      <c r="F14" s="196"/>
      <c r="G14" s="518">
        <f>E14*0.25+E15*0.25+E16*0.055</f>
        <v>6.61</v>
      </c>
      <c r="H14" s="518">
        <v>14</v>
      </c>
      <c r="I14" s="518">
        <v>8</v>
      </c>
      <c r="J14" s="197"/>
      <c r="K14" s="525" t="s">
        <v>106</v>
      </c>
      <c r="L14" s="745">
        <v>2.43</v>
      </c>
      <c r="M14" s="339" t="s">
        <v>662</v>
      </c>
      <c r="N14" s="319">
        <v>9.11</v>
      </c>
      <c r="O14" s="339"/>
      <c r="P14" s="198"/>
    </row>
    <row r="15" spans="1:16" ht="12.75">
      <c r="A15" s="519"/>
      <c r="B15" s="519"/>
      <c r="C15" s="526"/>
      <c r="D15" s="35" t="s">
        <v>1</v>
      </c>
      <c r="E15" s="30">
        <v>4</v>
      </c>
      <c r="F15" s="201"/>
      <c r="G15" s="519"/>
      <c r="H15" s="519"/>
      <c r="I15" s="519"/>
      <c r="J15" s="202"/>
      <c r="K15" s="526"/>
      <c r="L15" s="745"/>
      <c r="M15" s="339"/>
      <c r="N15" s="319"/>
      <c r="O15" s="339"/>
      <c r="P15" s="198"/>
    </row>
    <row r="16" spans="1:16" ht="12.75" customHeight="1">
      <c r="A16" s="519"/>
      <c r="B16" s="519"/>
      <c r="C16" s="526"/>
      <c r="D16" s="35" t="s">
        <v>4</v>
      </c>
      <c r="E16" s="30">
        <v>2</v>
      </c>
      <c r="F16" s="201"/>
      <c r="G16" s="519"/>
      <c r="H16" s="519"/>
      <c r="I16" s="519"/>
      <c r="J16" s="202"/>
      <c r="K16" s="526"/>
      <c r="L16" s="745"/>
      <c r="M16" s="339"/>
      <c r="N16" s="319"/>
      <c r="O16" s="339"/>
      <c r="P16" s="198"/>
    </row>
    <row r="17" spans="1:16" ht="12.75" customHeight="1">
      <c r="A17" s="520"/>
      <c r="B17" s="520"/>
      <c r="C17" s="527"/>
      <c r="D17" s="35"/>
      <c r="E17" s="37">
        <f>SUM(E14:E16)</f>
        <v>28</v>
      </c>
      <c r="F17" s="174"/>
      <c r="G17" s="520"/>
      <c r="H17" s="520"/>
      <c r="I17" s="520"/>
      <c r="J17" s="200"/>
      <c r="K17" s="527"/>
      <c r="L17" s="745"/>
      <c r="M17" s="339"/>
      <c r="N17" s="319"/>
      <c r="O17" s="339"/>
      <c r="P17" s="198"/>
    </row>
    <row r="18" spans="1:16" ht="16.5" customHeight="1">
      <c r="A18" s="521">
        <v>4</v>
      </c>
      <c r="B18" s="521" t="s">
        <v>107</v>
      </c>
      <c r="C18" s="529" t="s">
        <v>722</v>
      </c>
      <c r="D18" s="25" t="s">
        <v>1</v>
      </c>
      <c r="E18" s="26">
        <v>51</v>
      </c>
      <c r="F18" s="196"/>
      <c r="G18" s="518" t="e">
        <f>E18*0.25+E19*0.25+E20*0.15+#REF!*0.055+E21*0.07</f>
        <v>#REF!</v>
      </c>
      <c r="H18" s="518">
        <v>22</v>
      </c>
      <c r="I18" s="518">
        <v>17</v>
      </c>
      <c r="J18" s="518"/>
      <c r="K18" s="525" t="s">
        <v>108</v>
      </c>
      <c r="L18" s="745">
        <v>3.35</v>
      </c>
      <c r="M18" s="339" t="s">
        <v>663</v>
      </c>
      <c r="N18" s="319">
        <v>17.9</v>
      </c>
      <c r="O18" s="339"/>
      <c r="P18" s="198"/>
    </row>
    <row r="19" spans="1:16" ht="12.75" customHeight="1">
      <c r="A19" s="528"/>
      <c r="B19" s="528"/>
      <c r="C19" s="530"/>
      <c r="D19" s="25" t="s">
        <v>2</v>
      </c>
      <c r="E19" s="26">
        <v>6</v>
      </c>
      <c r="F19" s="201"/>
      <c r="G19" s="519"/>
      <c r="H19" s="519"/>
      <c r="I19" s="519"/>
      <c r="J19" s="519"/>
      <c r="K19" s="526"/>
      <c r="L19" s="745"/>
      <c r="M19" s="339"/>
      <c r="N19" s="319"/>
      <c r="O19" s="339"/>
      <c r="P19" s="198"/>
    </row>
    <row r="20" spans="1:16" ht="12.75" customHeight="1">
      <c r="A20" s="528"/>
      <c r="B20" s="528"/>
      <c r="C20" s="530"/>
      <c r="D20" s="25" t="s">
        <v>14</v>
      </c>
      <c r="E20" s="26">
        <v>2</v>
      </c>
      <c r="F20" s="201"/>
      <c r="G20" s="519"/>
      <c r="H20" s="519"/>
      <c r="I20" s="519"/>
      <c r="J20" s="519"/>
      <c r="K20" s="526"/>
      <c r="L20" s="745"/>
      <c r="M20" s="339"/>
      <c r="N20" s="319"/>
      <c r="O20" s="339"/>
      <c r="P20" s="198"/>
    </row>
    <row r="21" spans="1:16" ht="15.75" customHeight="1">
      <c r="A21" s="528"/>
      <c r="B21" s="528"/>
      <c r="C21" s="530"/>
      <c r="D21" s="25" t="s">
        <v>18</v>
      </c>
      <c r="E21" s="26">
        <v>3</v>
      </c>
      <c r="F21" s="203"/>
      <c r="G21" s="746"/>
      <c r="H21" s="519"/>
      <c r="I21" s="519"/>
      <c r="J21" s="519"/>
      <c r="K21" s="526"/>
      <c r="L21" s="745"/>
      <c r="M21" s="339"/>
      <c r="N21" s="319"/>
      <c r="O21" s="339"/>
      <c r="P21" s="198"/>
    </row>
    <row r="22" spans="1:16" ht="12.75">
      <c r="A22" s="522"/>
      <c r="B22" s="522"/>
      <c r="C22" s="531"/>
      <c r="D22" s="25"/>
      <c r="E22" s="37">
        <f>SUM(E18:E21)</f>
        <v>62</v>
      </c>
      <c r="F22" s="174"/>
      <c r="G22" s="520"/>
      <c r="H22" s="520"/>
      <c r="I22" s="520"/>
      <c r="J22" s="520"/>
      <c r="K22" s="527"/>
      <c r="L22" s="745"/>
      <c r="M22" s="339"/>
      <c r="N22" s="319"/>
      <c r="O22" s="339"/>
      <c r="P22" s="198"/>
    </row>
    <row r="23" spans="1:16" ht="12.75">
      <c r="A23" s="521">
        <v>5</v>
      </c>
      <c r="B23" s="521" t="s">
        <v>109</v>
      </c>
      <c r="C23" s="523" t="s">
        <v>110</v>
      </c>
      <c r="D23" s="25" t="s">
        <v>1</v>
      </c>
      <c r="E23" s="26">
        <v>8</v>
      </c>
      <c r="F23" s="196"/>
      <c r="G23" s="518">
        <f>E25*0.25</f>
        <v>2.75</v>
      </c>
      <c r="H23" s="518">
        <v>14</v>
      </c>
      <c r="I23" s="518"/>
      <c r="J23" s="518"/>
      <c r="K23" s="525" t="s">
        <v>111</v>
      </c>
      <c r="L23" s="745">
        <v>0.21</v>
      </c>
      <c r="M23" s="339" t="s">
        <v>676</v>
      </c>
      <c r="N23" s="319">
        <v>2.75</v>
      </c>
      <c r="O23" s="339"/>
      <c r="P23" s="198"/>
    </row>
    <row r="24" spans="1:16" ht="12.75">
      <c r="A24" s="528"/>
      <c r="B24" s="528"/>
      <c r="C24" s="544"/>
      <c r="D24" s="25" t="s">
        <v>2</v>
      </c>
      <c r="E24" s="26">
        <v>3</v>
      </c>
      <c r="F24" s="201"/>
      <c r="G24" s="519"/>
      <c r="H24" s="519"/>
      <c r="I24" s="519"/>
      <c r="J24" s="519"/>
      <c r="K24" s="526"/>
      <c r="L24" s="745"/>
      <c r="M24" s="339"/>
      <c r="N24" s="319"/>
      <c r="O24" s="339"/>
      <c r="P24" s="198"/>
    </row>
    <row r="25" spans="1:16" ht="12.75">
      <c r="A25" s="522"/>
      <c r="B25" s="522"/>
      <c r="C25" s="524"/>
      <c r="D25" s="25"/>
      <c r="E25" s="37">
        <f>SUM(E23:E24)</f>
        <v>11</v>
      </c>
      <c r="F25" s="174"/>
      <c r="G25" s="520"/>
      <c r="H25" s="520"/>
      <c r="I25" s="520"/>
      <c r="J25" s="520"/>
      <c r="K25" s="527"/>
      <c r="L25" s="745"/>
      <c r="M25" s="339"/>
      <c r="N25" s="319"/>
      <c r="O25" s="339"/>
      <c r="P25" s="198"/>
    </row>
    <row r="26" spans="1:16" ht="15.75" customHeight="1">
      <c r="A26" s="521">
        <v>6</v>
      </c>
      <c r="B26" s="521" t="s">
        <v>112</v>
      </c>
      <c r="C26" s="529" t="s">
        <v>725</v>
      </c>
      <c r="D26" s="25" t="s">
        <v>1</v>
      </c>
      <c r="E26" s="26">
        <v>76</v>
      </c>
      <c r="F26" s="196"/>
      <c r="G26" s="518">
        <f>E26*0.25+E27*0.25+E28*0.15+E29*0.055</f>
        <v>25.075</v>
      </c>
      <c r="H26" s="518">
        <v>107</v>
      </c>
      <c r="I26" s="518"/>
      <c r="J26" s="518"/>
      <c r="K26" s="525" t="s">
        <v>113</v>
      </c>
      <c r="L26" s="745">
        <v>5.86</v>
      </c>
      <c r="M26" s="339" t="s">
        <v>671</v>
      </c>
      <c r="N26" s="319">
        <v>26.59</v>
      </c>
      <c r="O26" s="339"/>
      <c r="P26" s="198"/>
    </row>
    <row r="27" spans="1:16" ht="12.75">
      <c r="A27" s="528"/>
      <c r="B27" s="528"/>
      <c r="C27" s="530"/>
      <c r="D27" s="25" t="s">
        <v>2</v>
      </c>
      <c r="E27" s="26">
        <v>9</v>
      </c>
      <c r="F27" s="201"/>
      <c r="G27" s="519"/>
      <c r="H27" s="519"/>
      <c r="I27" s="519"/>
      <c r="J27" s="519"/>
      <c r="K27" s="526"/>
      <c r="L27" s="745"/>
      <c r="M27" s="339"/>
      <c r="N27" s="319"/>
      <c r="O27" s="339"/>
      <c r="P27" s="198"/>
    </row>
    <row r="28" spans="1:16" ht="12.75">
      <c r="A28" s="528"/>
      <c r="B28" s="528"/>
      <c r="C28" s="530"/>
      <c r="D28" s="25" t="s">
        <v>14</v>
      </c>
      <c r="E28" s="26">
        <v>20</v>
      </c>
      <c r="F28" s="201"/>
      <c r="G28" s="519"/>
      <c r="H28" s="519"/>
      <c r="I28" s="519"/>
      <c r="J28" s="519"/>
      <c r="K28" s="526"/>
      <c r="L28" s="745"/>
      <c r="M28" s="339"/>
      <c r="N28" s="319"/>
      <c r="O28" s="339"/>
      <c r="P28" s="198"/>
    </row>
    <row r="29" spans="1:16" ht="12.75">
      <c r="A29" s="528"/>
      <c r="B29" s="528"/>
      <c r="C29" s="530"/>
      <c r="D29" s="25" t="s">
        <v>4</v>
      </c>
      <c r="E29" s="26">
        <v>15</v>
      </c>
      <c r="F29" s="201"/>
      <c r="G29" s="519"/>
      <c r="H29" s="519"/>
      <c r="I29" s="519"/>
      <c r="J29" s="519"/>
      <c r="K29" s="526"/>
      <c r="L29" s="745"/>
      <c r="M29" s="339"/>
      <c r="N29" s="319"/>
      <c r="O29" s="339"/>
      <c r="P29" s="198"/>
    </row>
    <row r="30" spans="1:16" ht="12.75" customHeight="1">
      <c r="A30" s="522"/>
      <c r="B30" s="522"/>
      <c r="C30" s="531"/>
      <c r="D30" s="25"/>
      <c r="E30" s="37">
        <f>SUM(E26:E29)</f>
        <v>120</v>
      </c>
      <c r="F30" s="174"/>
      <c r="G30" s="520"/>
      <c r="H30" s="520"/>
      <c r="I30" s="520"/>
      <c r="J30" s="520"/>
      <c r="K30" s="527"/>
      <c r="L30" s="745"/>
      <c r="M30" s="339"/>
      <c r="N30" s="319"/>
      <c r="O30" s="339"/>
      <c r="P30" s="198"/>
    </row>
    <row r="31" spans="1:16" ht="12.75">
      <c r="A31" s="521">
        <v>7</v>
      </c>
      <c r="B31" s="521" t="s">
        <v>114</v>
      </c>
      <c r="C31" s="529" t="s">
        <v>115</v>
      </c>
      <c r="D31" s="25" t="s">
        <v>1</v>
      </c>
      <c r="E31" s="26">
        <v>12</v>
      </c>
      <c r="F31" s="196"/>
      <c r="G31" s="518">
        <f>E33*0.25</f>
        <v>6.75</v>
      </c>
      <c r="H31" s="518">
        <v>8</v>
      </c>
      <c r="I31" s="518">
        <v>7</v>
      </c>
      <c r="J31" s="518">
        <v>1</v>
      </c>
      <c r="K31" s="525" t="s">
        <v>116</v>
      </c>
      <c r="L31" s="745">
        <v>1.61</v>
      </c>
      <c r="M31" s="339" t="s">
        <v>682</v>
      </c>
      <c r="N31" s="319">
        <v>6.75</v>
      </c>
      <c r="O31" s="339"/>
      <c r="P31" s="198"/>
    </row>
    <row r="32" spans="1:16" ht="15" customHeight="1">
      <c r="A32" s="528"/>
      <c r="B32" s="528"/>
      <c r="C32" s="530"/>
      <c r="D32" s="25" t="s">
        <v>2</v>
      </c>
      <c r="E32" s="26">
        <v>15</v>
      </c>
      <c r="F32" s="201"/>
      <c r="G32" s="519"/>
      <c r="H32" s="519"/>
      <c r="I32" s="519"/>
      <c r="J32" s="519"/>
      <c r="K32" s="526"/>
      <c r="L32" s="745"/>
      <c r="M32" s="339"/>
      <c r="N32" s="319"/>
      <c r="O32" s="339"/>
      <c r="P32" s="198"/>
    </row>
    <row r="33" spans="1:16" ht="12.75">
      <c r="A33" s="522"/>
      <c r="B33" s="522"/>
      <c r="C33" s="531"/>
      <c r="D33" s="25"/>
      <c r="E33" s="37">
        <f>SUM(E31:E32)</f>
        <v>27</v>
      </c>
      <c r="F33" s="174"/>
      <c r="G33" s="520"/>
      <c r="H33" s="520"/>
      <c r="I33" s="520"/>
      <c r="J33" s="520"/>
      <c r="K33" s="527"/>
      <c r="L33" s="745"/>
      <c r="M33" s="339"/>
      <c r="N33" s="319"/>
      <c r="O33" s="339"/>
      <c r="P33" s="198"/>
    </row>
    <row r="34" spans="1:16" ht="23.25" customHeight="1">
      <c r="A34" s="521">
        <v>8</v>
      </c>
      <c r="B34" s="521" t="s">
        <v>117</v>
      </c>
      <c r="C34" s="529" t="s">
        <v>118</v>
      </c>
      <c r="D34" s="25" t="s">
        <v>2</v>
      </c>
      <c r="E34" s="26">
        <v>15</v>
      </c>
      <c r="F34" s="204"/>
      <c r="G34" s="743">
        <f>E35*0.25</f>
        <v>3.75</v>
      </c>
      <c r="H34" s="518"/>
      <c r="I34" s="518"/>
      <c r="J34" s="518"/>
      <c r="K34" s="748" t="s">
        <v>119</v>
      </c>
      <c r="L34" s="745">
        <v>1.59</v>
      </c>
      <c r="M34" s="339" t="s">
        <v>679</v>
      </c>
      <c r="N34" s="319">
        <v>3.75</v>
      </c>
      <c r="O34" s="339"/>
      <c r="P34" s="198"/>
    </row>
    <row r="35" spans="1:16" ht="20.25" customHeight="1">
      <c r="A35" s="522"/>
      <c r="B35" s="522"/>
      <c r="C35" s="531"/>
      <c r="D35" s="25"/>
      <c r="E35" s="37">
        <f>SUM(E34)</f>
        <v>15</v>
      </c>
      <c r="F35" s="205"/>
      <c r="G35" s="743"/>
      <c r="H35" s="520"/>
      <c r="I35" s="520"/>
      <c r="J35" s="520"/>
      <c r="K35" s="749"/>
      <c r="L35" s="745"/>
      <c r="M35" s="339"/>
      <c r="N35" s="319"/>
      <c r="O35" s="339"/>
      <c r="P35" s="198"/>
    </row>
    <row r="36" spans="1:15" ht="21" customHeight="1">
      <c r="A36" s="521">
        <v>9</v>
      </c>
      <c r="B36" s="521" t="s">
        <v>120</v>
      </c>
      <c r="C36" s="529" t="s">
        <v>726</v>
      </c>
      <c r="D36" s="25" t="s">
        <v>1</v>
      </c>
      <c r="E36" s="26">
        <v>22</v>
      </c>
      <c r="F36" s="156"/>
      <c r="G36" s="742">
        <f>E37*0.25</f>
        <v>5.5</v>
      </c>
      <c r="H36" s="521">
        <v>22</v>
      </c>
      <c r="I36" s="521"/>
      <c r="J36" s="521">
        <v>4</v>
      </c>
      <c r="K36" s="753" t="s">
        <v>121</v>
      </c>
      <c r="L36" s="757">
        <v>0.85</v>
      </c>
      <c r="M36" s="335" t="s">
        <v>670</v>
      </c>
      <c r="N36" s="308">
        <v>5.5</v>
      </c>
      <c r="O36" s="335"/>
    </row>
    <row r="37" spans="1:15" ht="18.75" customHeight="1">
      <c r="A37" s="522"/>
      <c r="B37" s="522"/>
      <c r="C37" s="531"/>
      <c r="D37" s="25"/>
      <c r="E37" s="37">
        <f>SUM(E36)</f>
        <v>22</v>
      </c>
      <c r="F37" s="157"/>
      <c r="G37" s="742"/>
      <c r="H37" s="522"/>
      <c r="I37" s="522"/>
      <c r="J37" s="522"/>
      <c r="K37" s="753"/>
      <c r="L37" s="757"/>
      <c r="M37" s="335"/>
      <c r="N37" s="308"/>
      <c r="O37" s="335"/>
    </row>
    <row r="38" spans="1:15" ht="12.75">
      <c r="A38" s="521">
        <v>10</v>
      </c>
      <c r="B38" s="521" t="s">
        <v>122</v>
      </c>
      <c r="C38" s="529" t="s">
        <v>123</v>
      </c>
      <c r="D38" s="25" t="s">
        <v>1</v>
      </c>
      <c r="E38" s="26">
        <v>1</v>
      </c>
      <c r="F38" s="154"/>
      <c r="G38" s="521">
        <f>E38*0.25+E39*0.085</f>
        <v>0.675</v>
      </c>
      <c r="H38" s="521"/>
      <c r="I38" s="521"/>
      <c r="J38" s="521"/>
      <c r="K38" s="529"/>
      <c r="L38" s="754"/>
      <c r="M38" s="343"/>
      <c r="N38" s="326">
        <v>0.675</v>
      </c>
      <c r="O38" s="343"/>
    </row>
    <row r="39" spans="1:15" ht="12.75">
      <c r="A39" s="528"/>
      <c r="B39" s="528"/>
      <c r="C39" s="530"/>
      <c r="D39" s="25" t="s">
        <v>8</v>
      </c>
      <c r="E39" s="26">
        <v>5</v>
      </c>
      <c r="F39" s="155"/>
      <c r="G39" s="528"/>
      <c r="H39" s="528"/>
      <c r="I39" s="528"/>
      <c r="J39" s="528"/>
      <c r="K39" s="530"/>
      <c r="L39" s="755"/>
      <c r="M39" s="345"/>
      <c r="N39" s="327"/>
      <c r="O39" s="345"/>
    </row>
    <row r="40" spans="1:15" ht="12.75" customHeight="1">
      <c r="A40" s="522"/>
      <c r="B40" s="522"/>
      <c r="C40" s="531"/>
      <c r="D40" s="25"/>
      <c r="E40" s="37">
        <f>SUM(E38:E39)</f>
        <v>6</v>
      </c>
      <c r="F40" s="153"/>
      <c r="G40" s="522"/>
      <c r="H40" s="522"/>
      <c r="I40" s="522"/>
      <c r="J40" s="522"/>
      <c r="K40" s="531"/>
      <c r="L40" s="756"/>
      <c r="M40" s="344"/>
      <c r="N40" s="328"/>
      <c r="O40" s="344"/>
    </row>
    <row r="41" spans="1:15" ht="12.75" customHeight="1">
      <c r="A41" s="518">
        <v>11</v>
      </c>
      <c r="B41" s="31" t="s">
        <v>124</v>
      </c>
      <c r="C41" s="525" t="s">
        <v>125</v>
      </c>
      <c r="D41" s="532" t="s">
        <v>1</v>
      </c>
      <c r="E41" s="518">
        <v>40</v>
      </c>
      <c r="F41" s="31"/>
      <c r="G41" s="741">
        <f>E43*0.25</f>
        <v>10</v>
      </c>
      <c r="H41" s="518">
        <v>30</v>
      </c>
      <c r="I41" s="518">
        <v>6</v>
      </c>
      <c r="J41" s="518"/>
      <c r="K41" s="529" t="s">
        <v>126</v>
      </c>
      <c r="L41" s="754">
        <v>4.79</v>
      </c>
      <c r="M41" s="335" t="s">
        <v>687</v>
      </c>
      <c r="N41" s="308">
        <v>10</v>
      </c>
      <c r="O41" s="335"/>
    </row>
    <row r="42" spans="1:15" ht="12.75">
      <c r="A42" s="519"/>
      <c r="B42" s="36"/>
      <c r="C42" s="526"/>
      <c r="D42" s="533"/>
      <c r="E42" s="520"/>
      <c r="F42" s="34"/>
      <c r="G42" s="741"/>
      <c r="H42" s="519"/>
      <c r="I42" s="519"/>
      <c r="J42" s="519"/>
      <c r="K42" s="530"/>
      <c r="L42" s="755"/>
      <c r="M42" s="335"/>
      <c r="N42" s="308"/>
      <c r="O42" s="335"/>
    </row>
    <row r="43" spans="1:15" ht="12.75">
      <c r="A43" s="519"/>
      <c r="B43" s="36"/>
      <c r="C43" s="526"/>
      <c r="D43" s="534"/>
      <c r="E43" s="536">
        <f>SUM(E41)</f>
        <v>40</v>
      </c>
      <c r="F43" s="142"/>
      <c r="G43" s="741"/>
      <c r="H43" s="519"/>
      <c r="I43" s="519"/>
      <c r="J43" s="519"/>
      <c r="K43" s="530"/>
      <c r="L43" s="755"/>
      <c r="M43" s="335"/>
      <c r="N43" s="308"/>
      <c r="O43" s="335"/>
    </row>
    <row r="44" spans="1:15" ht="28.5" customHeight="1">
      <c r="A44" s="520"/>
      <c r="B44" s="34"/>
      <c r="C44" s="527"/>
      <c r="D44" s="535"/>
      <c r="E44" s="537"/>
      <c r="F44" s="143"/>
      <c r="G44" s="741"/>
      <c r="H44" s="520"/>
      <c r="I44" s="520"/>
      <c r="J44" s="520"/>
      <c r="K44" s="531"/>
      <c r="L44" s="755"/>
      <c r="M44" s="335"/>
      <c r="N44" s="308"/>
      <c r="O44" s="335"/>
    </row>
    <row r="45" spans="1:15" ht="18" customHeight="1">
      <c r="A45" s="521">
        <v>12</v>
      </c>
      <c r="B45" s="521" t="s">
        <v>127</v>
      </c>
      <c r="C45" s="529" t="s">
        <v>128</v>
      </c>
      <c r="D45" s="25" t="s">
        <v>2</v>
      </c>
      <c r="E45" s="26">
        <v>104</v>
      </c>
      <c r="F45" s="156"/>
      <c r="G45" s="742">
        <f>E46*0.25</f>
        <v>26</v>
      </c>
      <c r="H45" s="521">
        <v>31</v>
      </c>
      <c r="I45" s="521">
        <v>7</v>
      </c>
      <c r="J45" s="521"/>
      <c r="K45" s="753" t="s">
        <v>129</v>
      </c>
      <c r="L45" s="757">
        <v>6.385</v>
      </c>
      <c r="M45" s="335" t="s">
        <v>693</v>
      </c>
      <c r="N45" s="308">
        <v>26</v>
      </c>
      <c r="O45" s="335"/>
    </row>
    <row r="46" spans="1:15" ht="21.75" customHeight="1">
      <c r="A46" s="522"/>
      <c r="B46" s="522"/>
      <c r="C46" s="524"/>
      <c r="D46" s="25"/>
      <c r="E46" s="37">
        <f>SUM(E45)</f>
        <v>104</v>
      </c>
      <c r="F46" s="157"/>
      <c r="G46" s="742"/>
      <c r="H46" s="522"/>
      <c r="I46" s="522"/>
      <c r="J46" s="522"/>
      <c r="K46" s="753"/>
      <c r="L46" s="757"/>
      <c r="M46" s="335"/>
      <c r="N46" s="308"/>
      <c r="O46" s="335"/>
    </row>
    <row r="47" spans="1:15" ht="12.75" customHeight="1">
      <c r="A47" s="518">
        <v>13</v>
      </c>
      <c r="B47" s="518" t="s">
        <v>130</v>
      </c>
      <c r="C47" s="525" t="s">
        <v>131</v>
      </c>
      <c r="D47" s="35" t="s">
        <v>2</v>
      </c>
      <c r="E47" s="30">
        <v>4</v>
      </c>
      <c r="F47" s="141"/>
      <c r="G47" s="518">
        <f>E47*0.25+E48*0.15</f>
        <v>1.3</v>
      </c>
      <c r="H47" s="518">
        <v>4</v>
      </c>
      <c r="I47" s="518"/>
      <c r="J47" s="518">
        <v>8</v>
      </c>
      <c r="K47" s="525" t="s">
        <v>132</v>
      </c>
      <c r="L47" s="745">
        <v>0.48</v>
      </c>
      <c r="M47" s="335" t="s">
        <v>688</v>
      </c>
      <c r="N47" s="308">
        <v>1.3</v>
      </c>
      <c r="O47" s="335"/>
    </row>
    <row r="48" spans="1:15" ht="12.75" customHeight="1">
      <c r="A48" s="519"/>
      <c r="B48" s="519"/>
      <c r="C48" s="526"/>
      <c r="D48" s="35" t="s">
        <v>14</v>
      </c>
      <c r="E48" s="30">
        <v>2</v>
      </c>
      <c r="F48" s="152"/>
      <c r="G48" s="519"/>
      <c r="H48" s="519"/>
      <c r="I48" s="519"/>
      <c r="J48" s="519"/>
      <c r="K48" s="526"/>
      <c r="L48" s="745"/>
      <c r="M48" s="335"/>
      <c r="N48" s="308"/>
      <c r="O48" s="335"/>
    </row>
    <row r="49" spans="1:15" ht="12.75">
      <c r="A49" s="520"/>
      <c r="B49" s="520"/>
      <c r="C49" s="527"/>
      <c r="D49" s="35"/>
      <c r="E49" s="37">
        <f>SUM(E47:E48)</f>
        <v>6</v>
      </c>
      <c r="F49" s="153"/>
      <c r="G49" s="520"/>
      <c r="H49" s="520"/>
      <c r="I49" s="520"/>
      <c r="J49" s="520"/>
      <c r="K49" s="527"/>
      <c r="L49" s="745"/>
      <c r="M49" s="335"/>
      <c r="N49" s="308"/>
      <c r="O49" s="335"/>
    </row>
    <row r="50" spans="1:15" ht="18" customHeight="1">
      <c r="A50" s="521">
        <v>14</v>
      </c>
      <c r="B50" s="521" t="s">
        <v>133</v>
      </c>
      <c r="C50" s="529" t="s">
        <v>134</v>
      </c>
      <c r="D50" s="25" t="s">
        <v>2</v>
      </c>
      <c r="E50" s="26">
        <v>14</v>
      </c>
      <c r="F50" s="204"/>
      <c r="G50" s="743">
        <f>E51*0.25</f>
        <v>3.5</v>
      </c>
      <c r="H50" s="518">
        <v>21</v>
      </c>
      <c r="I50" s="518">
        <v>5</v>
      </c>
      <c r="J50" s="518">
        <v>1</v>
      </c>
      <c r="K50" s="744" t="s">
        <v>135</v>
      </c>
      <c r="L50" s="745">
        <v>0.612</v>
      </c>
      <c r="M50" s="339" t="s">
        <v>675</v>
      </c>
      <c r="N50" s="319">
        <v>3.5</v>
      </c>
      <c r="O50" s="335"/>
    </row>
    <row r="51" spans="1:15" ht="21.75" customHeight="1">
      <c r="A51" s="522"/>
      <c r="B51" s="522"/>
      <c r="C51" s="531"/>
      <c r="D51" s="25"/>
      <c r="E51" s="37">
        <f>SUM(E50)</f>
        <v>14</v>
      </c>
      <c r="F51" s="205"/>
      <c r="G51" s="743"/>
      <c r="H51" s="520"/>
      <c r="I51" s="520"/>
      <c r="J51" s="520"/>
      <c r="K51" s="744"/>
      <c r="L51" s="745"/>
      <c r="M51" s="339"/>
      <c r="N51" s="319"/>
      <c r="O51" s="335"/>
    </row>
    <row r="52" spans="1:15" ht="12.75" customHeight="1">
      <c r="A52" s="521">
        <v>15</v>
      </c>
      <c r="B52" s="521" t="s">
        <v>136</v>
      </c>
      <c r="C52" s="529" t="s">
        <v>137</v>
      </c>
      <c r="D52" s="25" t="s">
        <v>1</v>
      </c>
      <c r="E52" s="26">
        <v>29</v>
      </c>
      <c r="F52" s="196"/>
      <c r="G52" s="518">
        <f>E52*0.25+E53*0.25+E54*0.15</f>
        <v>10.95</v>
      </c>
      <c r="H52" s="518">
        <v>17</v>
      </c>
      <c r="I52" s="518">
        <v>27</v>
      </c>
      <c r="J52" s="518"/>
      <c r="K52" s="525" t="s">
        <v>138</v>
      </c>
      <c r="L52" s="745">
        <v>2.92</v>
      </c>
      <c r="M52" s="339" t="s">
        <v>677</v>
      </c>
      <c r="N52" s="319">
        <v>8.805</v>
      </c>
      <c r="O52" s="335"/>
    </row>
    <row r="53" spans="1:15" ht="12.75">
      <c r="A53" s="528"/>
      <c r="B53" s="528"/>
      <c r="C53" s="530"/>
      <c r="D53" s="25" t="s">
        <v>2</v>
      </c>
      <c r="E53" s="26">
        <v>10</v>
      </c>
      <c r="F53" s="201"/>
      <c r="G53" s="519"/>
      <c r="H53" s="519"/>
      <c r="I53" s="519"/>
      <c r="J53" s="519"/>
      <c r="K53" s="526"/>
      <c r="L53" s="745"/>
      <c r="M53" s="339"/>
      <c r="N53" s="319"/>
      <c r="O53" s="335"/>
    </row>
    <row r="54" spans="1:15" ht="12.75">
      <c r="A54" s="528"/>
      <c r="B54" s="528"/>
      <c r="C54" s="530"/>
      <c r="D54" s="27" t="s">
        <v>14</v>
      </c>
      <c r="E54" s="28">
        <v>8</v>
      </c>
      <c r="F54" s="206"/>
      <c r="G54" s="519"/>
      <c r="H54" s="519"/>
      <c r="I54" s="519"/>
      <c r="J54" s="519"/>
      <c r="K54" s="526"/>
      <c r="L54" s="745"/>
      <c r="M54" s="339"/>
      <c r="N54" s="319"/>
      <c r="O54" s="335"/>
    </row>
    <row r="55" spans="1:15" ht="12.75" customHeight="1">
      <c r="A55" s="522"/>
      <c r="B55" s="522"/>
      <c r="C55" s="531"/>
      <c r="D55" s="25"/>
      <c r="E55" s="37">
        <f>SUM(E52:E54)</f>
        <v>47</v>
      </c>
      <c r="F55" s="174"/>
      <c r="G55" s="520"/>
      <c r="H55" s="520"/>
      <c r="I55" s="520"/>
      <c r="J55" s="520"/>
      <c r="K55" s="527"/>
      <c r="L55" s="745"/>
      <c r="M55" s="339"/>
      <c r="N55" s="319"/>
      <c r="O55" s="335"/>
    </row>
    <row r="56" spans="1:15" ht="12.75">
      <c r="A56" s="521">
        <v>16</v>
      </c>
      <c r="B56" s="521" t="s">
        <v>139</v>
      </c>
      <c r="C56" s="529" t="s">
        <v>140</v>
      </c>
      <c r="D56" s="25" t="s">
        <v>1</v>
      </c>
      <c r="E56" s="26">
        <v>56</v>
      </c>
      <c r="F56" s="196"/>
      <c r="G56" s="518">
        <f>E56*0.25+E57*0.25*E58*0.15</f>
        <v>20.5625</v>
      </c>
      <c r="H56" s="518">
        <v>28</v>
      </c>
      <c r="I56" s="518">
        <v>28</v>
      </c>
      <c r="J56" s="518"/>
      <c r="K56" s="525" t="s">
        <v>141</v>
      </c>
      <c r="L56" s="745">
        <v>2.905</v>
      </c>
      <c r="M56" s="339" t="s">
        <v>683</v>
      </c>
      <c r="N56" s="319">
        <v>20.5</v>
      </c>
      <c r="O56" s="335"/>
    </row>
    <row r="57" spans="1:15" ht="12.75">
      <c r="A57" s="528"/>
      <c r="B57" s="528"/>
      <c r="C57" s="530"/>
      <c r="D57" s="25" t="s">
        <v>2</v>
      </c>
      <c r="E57" s="26">
        <v>5</v>
      </c>
      <c r="F57" s="201"/>
      <c r="G57" s="519"/>
      <c r="H57" s="519"/>
      <c r="I57" s="519"/>
      <c r="J57" s="519"/>
      <c r="K57" s="526"/>
      <c r="L57" s="745"/>
      <c r="M57" s="339"/>
      <c r="N57" s="319"/>
      <c r="O57" s="335"/>
    </row>
    <row r="58" spans="1:15" ht="12.75" customHeight="1">
      <c r="A58" s="528"/>
      <c r="B58" s="528"/>
      <c r="C58" s="530"/>
      <c r="D58" s="25" t="s">
        <v>14</v>
      </c>
      <c r="E58" s="26">
        <v>35</v>
      </c>
      <c r="F58" s="201"/>
      <c r="G58" s="519"/>
      <c r="H58" s="519"/>
      <c r="I58" s="519"/>
      <c r="J58" s="519"/>
      <c r="K58" s="526"/>
      <c r="L58" s="745"/>
      <c r="M58" s="339"/>
      <c r="N58" s="319"/>
      <c r="O58" s="335"/>
    </row>
    <row r="59" spans="1:15" ht="12.75">
      <c r="A59" s="522"/>
      <c r="B59" s="522"/>
      <c r="C59" s="531"/>
      <c r="D59" s="25"/>
      <c r="E59" s="37">
        <f>SUM(E56:E58)</f>
        <v>96</v>
      </c>
      <c r="F59" s="174"/>
      <c r="G59" s="520"/>
      <c r="H59" s="520"/>
      <c r="I59" s="520"/>
      <c r="J59" s="520"/>
      <c r="K59" s="527"/>
      <c r="L59" s="745"/>
      <c r="M59" s="339"/>
      <c r="N59" s="319"/>
      <c r="O59" s="335"/>
    </row>
    <row r="60" spans="1:15" ht="18.75" customHeight="1">
      <c r="A60" s="521">
        <v>17</v>
      </c>
      <c r="B60" s="521" t="s">
        <v>142</v>
      </c>
      <c r="C60" s="523" t="s">
        <v>143</v>
      </c>
      <c r="D60" s="25" t="s">
        <v>1</v>
      </c>
      <c r="E60" s="26">
        <v>15</v>
      </c>
      <c r="F60" s="196"/>
      <c r="G60" s="518">
        <f>E61*0.25</f>
        <v>3.75</v>
      </c>
      <c r="H60" s="518">
        <v>5</v>
      </c>
      <c r="I60" s="518">
        <v>2</v>
      </c>
      <c r="J60" s="518"/>
      <c r="K60" s="525" t="s">
        <v>144</v>
      </c>
      <c r="L60" s="745">
        <v>0.76</v>
      </c>
      <c r="M60" s="339" t="s">
        <v>697</v>
      </c>
      <c r="N60" s="319">
        <v>3.75</v>
      </c>
      <c r="O60" s="335"/>
    </row>
    <row r="61" spans="1:15" ht="19.5" customHeight="1">
      <c r="A61" s="522"/>
      <c r="B61" s="522"/>
      <c r="C61" s="524"/>
      <c r="D61" s="25"/>
      <c r="E61" s="37">
        <f>SUM(E60)</f>
        <v>15</v>
      </c>
      <c r="F61" s="174"/>
      <c r="G61" s="520"/>
      <c r="H61" s="520"/>
      <c r="I61" s="520"/>
      <c r="J61" s="520"/>
      <c r="K61" s="527"/>
      <c r="L61" s="745"/>
      <c r="M61" s="339"/>
      <c r="N61" s="319"/>
      <c r="O61" s="335"/>
    </row>
    <row r="62" spans="1:15" ht="12.75" customHeight="1">
      <c r="A62" s="518">
        <v>18</v>
      </c>
      <c r="B62" s="518" t="s">
        <v>145</v>
      </c>
      <c r="C62" s="525" t="s">
        <v>146</v>
      </c>
      <c r="D62" s="35" t="s">
        <v>1</v>
      </c>
      <c r="E62" s="30">
        <v>32</v>
      </c>
      <c r="F62" s="196"/>
      <c r="G62" s="518">
        <f>E62*0.25+E63*0.15+E64*0.07</f>
        <v>14.180000000000001</v>
      </c>
      <c r="H62" s="518">
        <v>41</v>
      </c>
      <c r="I62" s="518"/>
      <c r="J62" s="518"/>
      <c r="K62" s="525" t="s">
        <v>147</v>
      </c>
      <c r="L62" s="750">
        <v>4.33</v>
      </c>
      <c r="M62" s="339" t="s">
        <v>698</v>
      </c>
      <c r="N62" s="319">
        <v>14.18</v>
      </c>
      <c r="O62" s="335"/>
    </row>
    <row r="63" spans="1:15" ht="12.75">
      <c r="A63" s="519"/>
      <c r="B63" s="519"/>
      <c r="C63" s="526"/>
      <c r="D63" s="35" t="s">
        <v>14</v>
      </c>
      <c r="E63" s="30">
        <v>37</v>
      </c>
      <c r="F63" s="201"/>
      <c r="G63" s="519"/>
      <c r="H63" s="519"/>
      <c r="I63" s="519"/>
      <c r="J63" s="519"/>
      <c r="K63" s="526"/>
      <c r="L63" s="751"/>
      <c r="M63" s="339"/>
      <c r="N63" s="319"/>
      <c r="O63" s="335"/>
    </row>
    <row r="64" spans="1:15" ht="12.75">
      <c r="A64" s="519"/>
      <c r="B64" s="519"/>
      <c r="C64" s="526"/>
      <c r="D64" s="35" t="s">
        <v>148</v>
      </c>
      <c r="E64" s="30">
        <v>9</v>
      </c>
      <c r="F64" s="201"/>
      <c r="G64" s="519"/>
      <c r="H64" s="519"/>
      <c r="I64" s="519"/>
      <c r="J64" s="519"/>
      <c r="K64" s="526"/>
      <c r="L64" s="751"/>
      <c r="M64" s="339"/>
      <c r="N64" s="319"/>
      <c r="O64" s="335"/>
    </row>
    <row r="65" spans="1:15" ht="15.75" customHeight="1">
      <c r="A65" s="520"/>
      <c r="B65" s="520"/>
      <c r="C65" s="527"/>
      <c r="D65" s="35"/>
      <c r="E65" s="37">
        <f>SUM(E62:E64)</f>
        <v>78</v>
      </c>
      <c r="F65" s="174"/>
      <c r="G65" s="520"/>
      <c r="H65" s="520"/>
      <c r="I65" s="520"/>
      <c r="J65" s="520"/>
      <c r="K65" s="527"/>
      <c r="L65" s="752"/>
      <c r="M65" s="339"/>
      <c r="N65" s="319"/>
      <c r="O65" s="335"/>
    </row>
    <row r="66" spans="1:15" ht="18.75" customHeight="1">
      <c r="A66" s="521">
        <v>19</v>
      </c>
      <c r="B66" s="521" t="s">
        <v>149</v>
      </c>
      <c r="C66" s="523" t="s">
        <v>150</v>
      </c>
      <c r="D66" s="25" t="s">
        <v>1</v>
      </c>
      <c r="E66" s="26">
        <v>8</v>
      </c>
      <c r="F66" s="204"/>
      <c r="G66" s="743">
        <f>E67*0.25</f>
        <v>2</v>
      </c>
      <c r="H66" s="518">
        <v>8</v>
      </c>
      <c r="I66" s="518"/>
      <c r="J66" s="518"/>
      <c r="K66" s="525" t="s">
        <v>151</v>
      </c>
      <c r="L66" s="745">
        <v>0.3</v>
      </c>
      <c r="M66" s="339" t="s">
        <v>690</v>
      </c>
      <c r="N66" s="319">
        <v>2</v>
      </c>
      <c r="O66" s="335"/>
    </row>
    <row r="67" spans="1:15" ht="20.25" customHeight="1">
      <c r="A67" s="522"/>
      <c r="B67" s="522"/>
      <c r="C67" s="524"/>
      <c r="D67" s="25"/>
      <c r="E67" s="37">
        <f>SUM(E66:E66)</f>
        <v>8</v>
      </c>
      <c r="F67" s="205"/>
      <c r="G67" s="743"/>
      <c r="H67" s="520"/>
      <c r="I67" s="520"/>
      <c r="J67" s="520"/>
      <c r="K67" s="527"/>
      <c r="L67" s="745"/>
      <c r="M67" s="339"/>
      <c r="N67" s="319"/>
      <c r="O67" s="335"/>
    </row>
    <row r="68" spans="1:15" ht="12.75" customHeight="1">
      <c r="A68" s="421">
        <v>20</v>
      </c>
      <c r="B68" s="421" t="s">
        <v>152</v>
      </c>
      <c r="C68" s="423" t="s">
        <v>153</v>
      </c>
      <c r="D68" s="40" t="s">
        <v>1</v>
      </c>
      <c r="E68" s="42">
        <v>14</v>
      </c>
      <c r="F68" s="207"/>
      <c r="G68" s="730">
        <f>E68*0.25+E69*0.25+E70*0.07</f>
        <v>7.5600000000000005</v>
      </c>
      <c r="H68" s="434">
        <v>1</v>
      </c>
      <c r="I68" s="434">
        <v>27</v>
      </c>
      <c r="J68" s="434"/>
      <c r="K68" s="515" t="s">
        <v>154</v>
      </c>
      <c r="L68" s="734">
        <v>0.81</v>
      </c>
      <c r="M68" s="339" t="s">
        <v>696</v>
      </c>
      <c r="N68" s="319">
        <v>7.31</v>
      </c>
      <c r="O68" s="335"/>
    </row>
    <row r="69" spans="1:15" ht="12.75">
      <c r="A69" s="442"/>
      <c r="B69" s="442"/>
      <c r="C69" s="424"/>
      <c r="D69" s="40" t="s">
        <v>2</v>
      </c>
      <c r="E69" s="42">
        <v>7</v>
      </c>
      <c r="F69" s="207"/>
      <c r="G69" s="730"/>
      <c r="H69" s="514"/>
      <c r="I69" s="514"/>
      <c r="J69" s="514"/>
      <c r="K69" s="517"/>
      <c r="L69" s="734"/>
      <c r="M69" s="339"/>
      <c r="N69" s="319"/>
      <c r="O69" s="335"/>
    </row>
    <row r="70" spans="1:15" ht="12.75">
      <c r="A70" s="442"/>
      <c r="B70" s="442"/>
      <c r="C70" s="424"/>
      <c r="D70" s="40" t="s">
        <v>5</v>
      </c>
      <c r="E70" s="42">
        <v>33</v>
      </c>
      <c r="F70" s="207"/>
      <c r="G70" s="730"/>
      <c r="H70" s="514"/>
      <c r="I70" s="514"/>
      <c r="J70" s="514"/>
      <c r="K70" s="517"/>
      <c r="L70" s="734"/>
      <c r="M70" s="339"/>
      <c r="N70" s="319"/>
      <c r="O70" s="335"/>
    </row>
    <row r="71" spans="1:15" ht="12.75" customHeight="1">
      <c r="A71" s="422"/>
      <c r="B71" s="422"/>
      <c r="C71" s="425"/>
      <c r="D71" s="40"/>
      <c r="E71" s="37">
        <f>SUM(E68:E70)</f>
        <v>54</v>
      </c>
      <c r="F71" s="171"/>
      <c r="G71" s="730"/>
      <c r="H71" s="435"/>
      <c r="I71" s="435"/>
      <c r="J71" s="435"/>
      <c r="K71" s="516"/>
      <c r="L71" s="734"/>
      <c r="M71" s="339"/>
      <c r="N71" s="319"/>
      <c r="O71" s="335"/>
    </row>
    <row r="72" spans="1:15" ht="12.75">
      <c r="A72" s="421">
        <v>21</v>
      </c>
      <c r="B72" s="421" t="s">
        <v>155</v>
      </c>
      <c r="C72" s="423" t="s">
        <v>156</v>
      </c>
      <c r="D72" s="40" t="s">
        <v>1</v>
      </c>
      <c r="E72" s="42">
        <v>36</v>
      </c>
      <c r="F72" s="208"/>
      <c r="G72" s="434">
        <f>E73*0.25</f>
        <v>9</v>
      </c>
      <c r="H72" s="434">
        <v>31</v>
      </c>
      <c r="I72" s="434"/>
      <c r="J72" s="434"/>
      <c r="K72" s="515" t="s">
        <v>157</v>
      </c>
      <c r="L72" s="426">
        <v>1.24</v>
      </c>
      <c r="M72" s="333"/>
      <c r="N72" s="301">
        <v>9</v>
      </c>
      <c r="O72" s="329"/>
    </row>
    <row r="73" spans="1:15" ht="12.75">
      <c r="A73" s="422"/>
      <c r="B73" s="422"/>
      <c r="C73" s="425"/>
      <c r="D73" s="40"/>
      <c r="E73" s="37">
        <f>SUM(E72)</f>
        <v>36</v>
      </c>
      <c r="F73" s="174"/>
      <c r="G73" s="435"/>
      <c r="H73" s="435"/>
      <c r="I73" s="435"/>
      <c r="J73" s="435"/>
      <c r="K73" s="516"/>
      <c r="L73" s="427"/>
      <c r="M73" s="334"/>
      <c r="N73" s="303"/>
      <c r="O73" s="330"/>
    </row>
    <row r="74" spans="1:15" ht="12.75" customHeight="1">
      <c r="A74" s="421">
        <v>22</v>
      </c>
      <c r="B74" s="421" t="s">
        <v>158</v>
      </c>
      <c r="C74" s="423" t="s">
        <v>609</v>
      </c>
      <c r="D74" s="40" t="s">
        <v>1</v>
      </c>
      <c r="E74" s="42">
        <v>60</v>
      </c>
      <c r="F74" s="208"/>
      <c r="G74" s="434">
        <f>E76*0.25</f>
        <v>33</v>
      </c>
      <c r="H74" s="434"/>
      <c r="I74" s="434"/>
      <c r="J74" s="426"/>
      <c r="K74" s="515" t="s">
        <v>159</v>
      </c>
      <c r="L74" s="426">
        <v>4</v>
      </c>
      <c r="M74" s="339" t="s">
        <v>684</v>
      </c>
      <c r="N74" s="319">
        <v>38.41</v>
      </c>
      <c r="O74" s="335"/>
    </row>
    <row r="75" spans="1:15" ht="12.75" customHeight="1">
      <c r="A75" s="442"/>
      <c r="B75" s="442"/>
      <c r="C75" s="424"/>
      <c r="D75" s="40" t="s">
        <v>1</v>
      </c>
      <c r="E75" s="42">
        <v>72</v>
      </c>
      <c r="F75" s="209"/>
      <c r="G75" s="514"/>
      <c r="H75" s="514"/>
      <c r="I75" s="514"/>
      <c r="J75" s="513"/>
      <c r="K75" s="517"/>
      <c r="L75" s="513"/>
      <c r="M75" s="339"/>
      <c r="N75" s="319"/>
      <c r="O75" s="335"/>
    </row>
    <row r="76" spans="1:15" ht="12.75">
      <c r="A76" s="422"/>
      <c r="B76" s="422"/>
      <c r="C76" s="425"/>
      <c r="D76" s="40"/>
      <c r="E76" s="37">
        <f>SUM(E74:E75)</f>
        <v>132</v>
      </c>
      <c r="F76" s="174"/>
      <c r="G76" s="435"/>
      <c r="H76" s="435"/>
      <c r="I76" s="435"/>
      <c r="J76" s="427"/>
      <c r="K76" s="516"/>
      <c r="L76" s="427"/>
      <c r="M76" s="339"/>
      <c r="N76" s="319"/>
      <c r="O76" s="335"/>
    </row>
    <row r="77" spans="1:15" ht="15.75" customHeight="1">
      <c r="A77" s="421">
        <v>23</v>
      </c>
      <c r="B77" s="421" t="s">
        <v>161</v>
      </c>
      <c r="C77" s="423" t="s">
        <v>160</v>
      </c>
      <c r="D77" s="40" t="s">
        <v>1</v>
      </c>
      <c r="E77" s="42">
        <v>96</v>
      </c>
      <c r="F77" s="208"/>
      <c r="G77" s="434">
        <f>E78*0.25</f>
        <v>24</v>
      </c>
      <c r="H77" s="434"/>
      <c r="I77" s="434"/>
      <c r="J77" s="434"/>
      <c r="K77" s="515" t="s">
        <v>162</v>
      </c>
      <c r="L77" s="426">
        <v>4.6</v>
      </c>
      <c r="M77" s="340"/>
      <c r="N77" s="323">
        <v>24</v>
      </c>
      <c r="O77" s="343"/>
    </row>
    <row r="78" spans="1:15" ht="12.75">
      <c r="A78" s="422"/>
      <c r="B78" s="422"/>
      <c r="C78" s="425"/>
      <c r="D78" s="40"/>
      <c r="E78" s="37">
        <f>SUM(E77)</f>
        <v>96</v>
      </c>
      <c r="F78" s="174"/>
      <c r="G78" s="435"/>
      <c r="H78" s="435"/>
      <c r="I78" s="435"/>
      <c r="J78" s="435"/>
      <c r="K78" s="516"/>
      <c r="L78" s="427"/>
      <c r="M78" s="342"/>
      <c r="N78" s="325"/>
      <c r="O78" s="344"/>
    </row>
    <row r="79" spans="1:15" ht="12.75" customHeight="1">
      <c r="A79" s="421">
        <v>24</v>
      </c>
      <c r="B79" s="421" t="s">
        <v>163</v>
      </c>
      <c r="C79" s="358" t="s">
        <v>164</v>
      </c>
      <c r="D79" s="22" t="s">
        <v>1</v>
      </c>
      <c r="E79" s="22">
        <v>71</v>
      </c>
      <c r="F79" s="210"/>
      <c r="G79" s="434">
        <f>E80*0.25</f>
        <v>17.75</v>
      </c>
      <c r="H79" s="434">
        <v>1</v>
      </c>
      <c r="I79" s="434">
        <v>9</v>
      </c>
      <c r="J79" s="434"/>
      <c r="K79" s="515" t="s">
        <v>165</v>
      </c>
      <c r="L79" s="426">
        <v>4.105</v>
      </c>
      <c r="M79" s="333"/>
      <c r="N79" s="301">
        <v>17.75</v>
      </c>
      <c r="O79" s="329"/>
    </row>
    <row r="80" spans="1:15" ht="12.75" customHeight="1">
      <c r="A80" s="422"/>
      <c r="B80" s="422"/>
      <c r="C80" s="360"/>
      <c r="D80" s="22"/>
      <c r="E80" s="37">
        <f>SUM(E79)</f>
        <v>71</v>
      </c>
      <c r="F80" s="174"/>
      <c r="G80" s="435"/>
      <c r="H80" s="435"/>
      <c r="I80" s="435"/>
      <c r="J80" s="435"/>
      <c r="K80" s="516"/>
      <c r="L80" s="427"/>
      <c r="M80" s="334"/>
      <c r="N80" s="303"/>
      <c r="O80" s="330"/>
    </row>
    <row r="81" spans="1:15" ht="12.75">
      <c r="A81" s="421">
        <v>25</v>
      </c>
      <c r="B81" s="421" t="s">
        <v>166</v>
      </c>
      <c r="C81" s="113" t="s">
        <v>167</v>
      </c>
      <c r="D81" s="40" t="s">
        <v>1</v>
      </c>
      <c r="E81" s="42">
        <v>6</v>
      </c>
      <c r="F81" s="208"/>
      <c r="G81" s="434">
        <f>E86*0.25</f>
        <v>27.75</v>
      </c>
      <c r="H81" s="434"/>
      <c r="I81" s="434"/>
      <c r="J81" s="434"/>
      <c r="K81" s="515" t="s">
        <v>168</v>
      </c>
      <c r="L81" s="426">
        <v>4.86</v>
      </c>
      <c r="M81" s="333"/>
      <c r="N81" s="301">
        <v>37.75</v>
      </c>
      <c r="O81" s="329"/>
    </row>
    <row r="82" spans="1:15" ht="12.75">
      <c r="A82" s="442"/>
      <c r="B82" s="442"/>
      <c r="C82" s="114" t="s">
        <v>169</v>
      </c>
      <c r="D82" s="40" t="s">
        <v>1</v>
      </c>
      <c r="E82" s="42">
        <v>59</v>
      </c>
      <c r="F82" s="209"/>
      <c r="G82" s="514"/>
      <c r="H82" s="514"/>
      <c r="I82" s="514"/>
      <c r="J82" s="514"/>
      <c r="K82" s="517"/>
      <c r="L82" s="513"/>
      <c r="M82" s="353"/>
      <c r="N82" s="302"/>
      <c r="O82" s="331"/>
    </row>
    <row r="83" spans="1:15" ht="12.75">
      <c r="A83" s="442"/>
      <c r="B83" s="442"/>
      <c r="C83" s="114" t="s">
        <v>170</v>
      </c>
      <c r="D83" s="40" t="s">
        <v>1</v>
      </c>
      <c r="E83" s="42">
        <v>4</v>
      </c>
      <c r="F83" s="209"/>
      <c r="G83" s="514"/>
      <c r="H83" s="514"/>
      <c r="I83" s="514"/>
      <c r="J83" s="514"/>
      <c r="K83" s="517"/>
      <c r="L83" s="513"/>
      <c r="M83" s="353"/>
      <c r="N83" s="302"/>
      <c r="O83" s="331"/>
    </row>
    <row r="84" spans="1:15" ht="12.75" customHeight="1">
      <c r="A84" s="442"/>
      <c r="B84" s="442"/>
      <c r="C84" s="114" t="s">
        <v>171</v>
      </c>
      <c r="D84" s="40" t="s">
        <v>1</v>
      </c>
      <c r="E84" s="42">
        <v>34</v>
      </c>
      <c r="F84" s="209"/>
      <c r="G84" s="514"/>
      <c r="H84" s="514"/>
      <c r="I84" s="514"/>
      <c r="J84" s="514"/>
      <c r="K84" s="517"/>
      <c r="L84" s="513"/>
      <c r="M84" s="353"/>
      <c r="N84" s="302"/>
      <c r="O84" s="331"/>
    </row>
    <row r="85" spans="1:15" ht="12.75">
      <c r="A85" s="442"/>
      <c r="B85" s="442"/>
      <c r="C85" s="114" t="s">
        <v>172</v>
      </c>
      <c r="D85" s="40" t="s">
        <v>1</v>
      </c>
      <c r="E85" s="42">
        <v>8</v>
      </c>
      <c r="F85" s="209"/>
      <c r="G85" s="514"/>
      <c r="H85" s="514"/>
      <c r="I85" s="514"/>
      <c r="J85" s="514"/>
      <c r="K85" s="517"/>
      <c r="L85" s="513"/>
      <c r="M85" s="353"/>
      <c r="N85" s="302"/>
      <c r="O85" s="331"/>
    </row>
    <row r="86" spans="1:15" ht="12.75">
      <c r="A86" s="422"/>
      <c r="B86" s="422"/>
      <c r="C86" s="115"/>
      <c r="D86" s="41"/>
      <c r="E86" s="37">
        <f>SUM(E81:E85)</f>
        <v>111</v>
      </c>
      <c r="F86" s="174"/>
      <c r="G86" s="435"/>
      <c r="H86" s="435"/>
      <c r="I86" s="435"/>
      <c r="J86" s="435"/>
      <c r="K86" s="516"/>
      <c r="L86" s="427"/>
      <c r="M86" s="334"/>
      <c r="N86" s="303"/>
      <c r="O86" s="330"/>
    </row>
    <row r="87" spans="1:15" ht="12.75">
      <c r="A87" s="421">
        <v>26</v>
      </c>
      <c r="B87" s="421" t="s">
        <v>173</v>
      </c>
      <c r="C87" s="116" t="s">
        <v>174</v>
      </c>
      <c r="D87" s="40" t="s">
        <v>1</v>
      </c>
      <c r="E87" s="42">
        <v>22</v>
      </c>
      <c r="F87" s="211"/>
      <c r="G87" s="731">
        <f>E87*0.25+E88*0.25+E89*0.3+E90*0.25+E91*0.1+E92*0.25+E93*0.25+E94*0.25</f>
        <v>14.55</v>
      </c>
      <c r="H87" s="434"/>
      <c r="I87" s="434"/>
      <c r="J87" s="434"/>
      <c r="K87" s="515" t="s">
        <v>655</v>
      </c>
      <c r="L87" s="426">
        <v>3.09</v>
      </c>
      <c r="M87" s="333"/>
      <c r="N87" s="301">
        <v>14.3</v>
      </c>
      <c r="O87" s="329"/>
    </row>
    <row r="88" spans="1:15" ht="12.75" customHeight="1">
      <c r="A88" s="442"/>
      <c r="B88" s="442"/>
      <c r="C88" s="424" t="s">
        <v>175</v>
      </c>
      <c r="D88" s="40" t="s">
        <v>2</v>
      </c>
      <c r="E88" s="42">
        <v>4</v>
      </c>
      <c r="F88" s="212"/>
      <c r="G88" s="732"/>
      <c r="H88" s="514"/>
      <c r="I88" s="514"/>
      <c r="J88" s="514"/>
      <c r="K88" s="517"/>
      <c r="L88" s="513"/>
      <c r="M88" s="353"/>
      <c r="N88" s="302"/>
      <c r="O88" s="331"/>
    </row>
    <row r="89" spans="1:15" ht="12.75">
      <c r="A89" s="442"/>
      <c r="B89" s="442"/>
      <c r="C89" s="424"/>
      <c r="D89" s="40" t="s">
        <v>19</v>
      </c>
      <c r="E89" s="42">
        <v>1</v>
      </c>
      <c r="F89" s="212"/>
      <c r="G89" s="732"/>
      <c r="H89" s="514"/>
      <c r="I89" s="514"/>
      <c r="J89" s="514"/>
      <c r="K89" s="517"/>
      <c r="L89" s="513"/>
      <c r="M89" s="353"/>
      <c r="N89" s="302"/>
      <c r="O89" s="331"/>
    </row>
    <row r="90" spans="1:15" ht="12.75" customHeight="1">
      <c r="A90" s="442"/>
      <c r="B90" s="442"/>
      <c r="C90" s="424" t="s">
        <v>176</v>
      </c>
      <c r="D90" s="40" t="s">
        <v>1</v>
      </c>
      <c r="E90" s="42">
        <v>14</v>
      </c>
      <c r="F90" s="212"/>
      <c r="G90" s="732"/>
      <c r="H90" s="514"/>
      <c r="I90" s="514"/>
      <c r="J90" s="514"/>
      <c r="K90" s="517"/>
      <c r="L90" s="513"/>
      <c r="M90" s="353"/>
      <c r="N90" s="302"/>
      <c r="O90" s="331"/>
    </row>
    <row r="91" spans="1:15" ht="12.75">
      <c r="A91" s="442"/>
      <c r="B91" s="442"/>
      <c r="C91" s="424"/>
      <c r="D91" s="40" t="s">
        <v>20</v>
      </c>
      <c r="E91" s="42">
        <v>5</v>
      </c>
      <c r="F91" s="212"/>
      <c r="G91" s="732"/>
      <c r="H91" s="514"/>
      <c r="I91" s="514"/>
      <c r="J91" s="514"/>
      <c r="K91" s="517"/>
      <c r="L91" s="513"/>
      <c r="M91" s="353"/>
      <c r="N91" s="302"/>
      <c r="O91" s="331"/>
    </row>
    <row r="92" spans="1:15" ht="12.75">
      <c r="A92" s="442"/>
      <c r="B92" s="442"/>
      <c r="C92" s="117" t="s">
        <v>177</v>
      </c>
      <c r="D92" s="40" t="s">
        <v>2</v>
      </c>
      <c r="E92" s="42">
        <v>1</v>
      </c>
      <c r="F92" s="212"/>
      <c r="G92" s="732"/>
      <c r="H92" s="514"/>
      <c r="I92" s="514"/>
      <c r="J92" s="514"/>
      <c r="K92" s="517"/>
      <c r="L92" s="513"/>
      <c r="M92" s="353"/>
      <c r="N92" s="302"/>
      <c r="O92" s="331"/>
    </row>
    <row r="93" spans="1:15" ht="12.75" customHeight="1">
      <c r="A93" s="442"/>
      <c r="B93" s="442"/>
      <c r="C93" s="117" t="s">
        <v>178</v>
      </c>
      <c r="D93" s="40" t="s">
        <v>2</v>
      </c>
      <c r="E93" s="42">
        <v>10</v>
      </c>
      <c r="F93" s="212"/>
      <c r="G93" s="732"/>
      <c r="H93" s="514"/>
      <c r="I93" s="514"/>
      <c r="J93" s="514"/>
      <c r="K93" s="517"/>
      <c r="L93" s="513"/>
      <c r="M93" s="353"/>
      <c r="N93" s="302"/>
      <c r="O93" s="331"/>
    </row>
    <row r="94" spans="1:15" ht="12.75">
      <c r="A94" s="442"/>
      <c r="B94" s="442"/>
      <c r="C94" s="117" t="s">
        <v>179</v>
      </c>
      <c r="D94" s="40" t="s">
        <v>2</v>
      </c>
      <c r="E94" s="42">
        <v>4</v>
      </c>
      <c r="F94" s="212"/>
      <c r="G94" s="732"/>
      <c r="H94" s="514"/>
      <c r="I94" s="514"/>
      <c r="J94" s="514"/>
      <c r="K94" s="517"/>
      <c r="L94" s="513"/>
      <c r="M94" s="353"/>
      <c r="N94" s="302"/>
      <c r="O94" s="331"/>
    </row>
    <row r="95" spans="1:15" ht="12.75" customHeight="1">
      <c r="A95" s="422"/>
      <c r="B95" s="422"/>
      <c r="C95" s="118"/>
      <c r="D95" s="40"/>
      <c r="E95" s="37">
        <f>SUM(E87:E94)</f>
        <v>61</v>
      </c>
      <c r="F95" s="174"/>
      <c r="G95" s="733"/>
      <c r="H95" s="435"/>
      <c r="I95" s="435"/>
      <c r="J95" s="435"/>
      <c r="K95" s="516"/>
      <c r="L95" s="427"/>
      <c r="M95" s="334"/>
      <c r="N95" s="303"/>
      <c r="O95" s="330"/>
    </row>
    <row r="96" spans="1:15" ht="12.75">
      <c r="A96" s="421">
        <v>27</v>
      </c>
      <c r="B96" s="421" t="s">
        <v>180</v>
      </c>
      <c r="C96" s="423" t="s">
        <v>181</v>
      </c>
      <c r="D96" s="40" t="s">
        <v>2</v>
      </c>
      <c r="E96" s="42">
        <v>2</v>
      </c>
      <c r="F96" s="158"/>
      <c r="G96" s="421">
        <f>E96*0.25+E97*0.1+E98*0.25+E99*0.25+E100*0.25+E101*0.25+E102*0.25+E103*0.25</f>
        <v>16.7</v>
      </c>
      <c r="H96" s="421">
        <v>28</v>
      </c>
      <c r="I96" s="421">
        <v>29</v>
      </c>
      <c r="J96" s="421">
        <v>30</v>
      </c>
      <c r="K96" s="358" t="s">
        <v>182</v>
      </c>
      <c r="L96" s="738">
        <v>2.6</v>
      </c>
      <c r="M96" s="354"/>
      <c r="N96" s="316">
        <v>16.7</v>
      </c>
      <c r="O96" s="329"/>
    </row>
    <row r="97" spans="1:15" ht="12.75">
      <c r="A97" s="442"/>
      <c r="B97" s="442"/>
      <c r="C97" s="424"/>
      <c r="D97" s="40" t="s">
        <v>20</v>
      </c>
      <c r="E97" s="42">
        <v>2</v>
      </c>
      <c r="F97" s="159"/>
      <c r="G97" s="442"/>
      <c r="H97" s="442"/>
      <c r="I97" s="442"/>
      <c r="J97" s="442"/>
      <c r="K97" s="359"/>
      <c r="L97" s="739"/>
      <c r="M97" s="356"/>
      <c r="N97" s="317"/>
      <c r="O97" s="331"/>
    </row>
    <row r="98" spans="1:15" ht="12.75">
      <c r="A98" s="442"/>
      <c r="B98" s="442"/>
      <c r="C98" s="114" t="s">
        <v>183</v>
      </c>
      <c r="D98" s="40" t="s">
        <v>2</v>
      </c>
      <c r="E98" s="42">
        <v>1</v>
      </c>
      <c r="F98" s="159"/>
      <c r="G98" s="442"/>
      <c r="H98" s="442"/>
      <c r="I98" s="442"/>
      <c r="J98" s="442"/>
      <c r="K98" s="359"/>
      <c r="L98" s="739"/>
      <c r="M98" s="356"/>
      <c r="N98" s="317"/>
      <c r="O98" s="331"/>
    </row>
    <row r="99" spans="1:15" ht="12.75" customHeight="1">
      <c r="A99" s="442"/>
      <c r="B99" s="442"/>
      <c r="C99" s="114" t="s">
        <v>184</v>
      </c>
      <c r="D99" s="40" t="s">
        <v>1</v>
      </c>
      <c r="E99" s="42">
        <v>15</v>
      </c>
      <c r="F99" s="159"/>
      <c r="G99" s="442"/>
      <c r="H99" s="442"/>
      <c r="I99" s="442"/>
      <c r="J99" s="442"/>
      <c r="K99" s="359"/>
      <c r="L99" s="739"/>
      <c r="M99" s="356"/>
      <c r="N99" s="317"/>
      <c r="O99" s="331"/>
    </row>
    <row r="100" spans="1:15" ht="12.75">
      <c r="A100" s="442"/>
      <c r="B100" s="442"/>
      <c r="C100" s="114" t="s">
        <v>185</v>
      </c>
      <c r="D100" s="40" t="s">
        <v>1</v>
      </c>
      <c r="E100" s="42">
        <v>4</v>
      </c>
      <c r="F100" s="159"/>
      <c r="G100" s="442"/>
      <c r="H100" s="442"/>
      <c r="I100" s="442"/>
      <c r="J100" s="442"/>
      <c r="K100" s="359"/>
      <c r="L100" s="739"/>
      <c r="M100" s="356"/>
      <c r="N100" s="317"/>
      <c r="O100" s="331"/>
    </row>
    <row r="101" spans="1:15" ht="12.75">
      <c r="A101" s="442"/>
      <c r="B101" s="442"/>
      <c r="C101" s="424" t="s">
        <v>186</v>
      </c>
      <c r="D101" s="40" t="s">
        <v>2</v>
      </c>
      <c r="E101" s="42">
        <v>11</v>
      </c>
      <c r="F101" s="159"/>
      <c r="G101" s="442"/>
      <c r="H101" s="442"/>
      <c r="I101" s="442"/>
      <c r="J101" s="442"/>
      <c r="K101" s="359"/>
      <c r="L101" s="739"/>
      <c r="M101" s="356"/>
      <c r="N101" s="317"/>
      <c r="O101" s="331"/>
    </row>
    <row r="102" spans="1:15" ht="14.25" customHeight="1">
      <c r="A102" s="442"/>
      <c r="B102" s="442"/>
      <c r="C102" s="424"/>
      <c r="D102" s="40" t="s">
        <v>1</v>
      </c>
      <c r="E102" s="42">
        <v>23</v>
      </c>
      <c r="F102" s="159"/>
      <c r="G102" s="442"/>
      <c r="H102" s="442"/>
      <c r="I102" s="442"/>
      <c r="J102" s="442"/>
      <c r="K102" s="359"/>
      <c r="L102" s="739"/>
      <c r="M102" s="356"/>
      <c r="N102" s="317"/>
      <c r="O102" s="331"/>
    </row>
    <row r="103" spans="1:15" ht="12.75">
      <c r="A103" s="442"/>
      <c r="B103" s="442"/>
      <c r="C103" s="114" t="s">
        <v>187</v>
      </c>
      <c r="D103" s="40" t="s">
        <v>1</v>
      </c>
      <c r="E103" s="42">
        <v>10</v>
      </c>
      <c r="F103" s="159"/>
      <c r="G103" s="442"/>
      <c r="H103" s="442"/>
      <c r="I103" s="442"/>
      <c r="J103" s="442"/>
      <c r="K103" s="359"/>
      <c r="L103" s="739"/>
      <c r="M103" s="356"/>
      <c r="N103" s="317"/>
      <c r="O103" s="331"/>
    </row>
    <row r="104" spans="1:15" ht="12.75">
      <c r="A104" s="422"/>
      <c r="B104" s="422"/>
      <c r="C104" s="115"/>
      <c r="D104" s="40"/>
      <c r="E104" s="37">
        <f>SUM(E96:E103)</f>
        <v>68</v>
      </c>
      <c r="F104" s="153"/>
      <c r="G104" s="422"/>
      <c r="H104" s="422"/>
      <c r="I104" s="422"/>
      <c r="J104" s="422"/>
      <c r="K104" s="360"/>
      <c r="L104" s="740"/>
      <c r="M104" s="355"/>
      <c r="N104" s="318"/>
      <c r="O104" s="330"/>
    </row>
    <row r="105" spans="1:15" ht="12.75" customHeight="1">
      <c r="A105" s="421">
        <v>28</v>
      </c>
      <c r="B105" s="421" t="s">
        <v>188</v>
      </c>
      <c r="C105" s="358" t="s">
        <v>189</v>
      </c>
      <c r="D105" s="40" t="s">
        <v>1</v>
      </c>
      <c r="E105" s="42">
        <v>23</v>
      </c>
      <c r="F105" s="158"/>
      <c r="G105" s="421">
        <f>E107*0.25</f>
        <v>14</v>
      </c>
      <c r="H105" s="421">
        <v>47</v>
      </c>
      <c r="I105" s="421">
        <v>6</v>
      </c>
      <c r="J105" s="421"/>
      <c r="K105" s="358" t="s">
        <v>190</v>
      </c>
      <c r="L105" s="735">
        <v>5.49</v>
      </c>
      <c r="M105" s="335" t="s">
        <v>672</v>
      </c>
      <c r="N105" s="326">
        <v>14</v>
      </c>
      <c r="O105" s="335"/>
    </row>
    <row r="106" spans="1:15" ht="12.75" customHeight="1">
      <c r="A106" s="442"/>
      <c r="B106" s="442"/>
      <c r="C106" s="359"/>
      <c r="D106" s="40" t="s">
        <v>2</v>
      </c>
      <c r="E106" s="42">
        <v>33</v>
      </c>
      <c r="F106" s="159"/>
      <c r="G106" s="442"/>
      <c r="H106" s="442"/>
      <c r="I106" s="442"/>
      <c r="J106" s="442"/>
      <c r="K106" s="359"/>
      <c r="L106" s="735"/>
      <c r="M106" s="335"/>
      <c r="N106" s="327"/>
      <c r="O106" s="335"/>
    </row>
    <row r="107" spans="1:15" ht="12.75">
      <c r="A107" s="422"/>
      <c r="B107" s="422"/>
      <c r="C107" s="360"/>
      <c r="D107" s="40"/>
      <c r="E107" s="37">
        <f>SUM(E105:E106)</f>
        <v>56</v>
      </c>
      <c r="F107" s="153"/>
      <c r="G107" s="422"/>
      <c r="H107" s="422"/>
      <c r="I107" s="422"/>
      <c r="J107" s="422"/>
      <c r="K107" s="360"/>
      <c r="L107" s="735"/>
      <c r="M107" s="335"/>
      <c r="N107" s="328"/>
      <c r="O107" s="335"/>
    </row>
    <row r="108" spans="1:15" ht="12.75">
      <c r="A108" s="421">
        <v>29</v>
      </c>
      <c r="B108" s="421" t="s">
        <v>191</v>
      </c>
      <c r="C108" s="113" t="s">
        <v>192</v>
      </c>
      <c r="D108" s="40" t="s">
        <v>1</v>
      </c>
      <c r="E108" s="42">
        <v>23</v>
      </c>
      <c r="F108" s="158"/>
      <c r="G108" s="421">
        <f>E110*0.25</f>
        <v>8.5</v>
      </c>
      <c r="H108" s="421">
        <v>11</v>
      </c>
      <c r="I108" s="421">
        <v>12</v>
      </c>
      <c r="J108" s="421">
        <v>13</v>
      </c>
      <c r="K108" s="17" t="s">
        <v>193</v>
      </c>
      <c r="L108" s="738">
        <v>1.74</v>
      </c>
      <c r="M108" s="354"/>
      <c r="N108" s="316">
        <v>8.5</v>
      </c>
      <c r="O108" s="329"/>
    </row>
    <row r="109" spans="1:15" ht="12.75">
      <c r="A109" s="442"/>
      <c r="B109" s="442"/>
      <c r="C109" s="114" t="s">
        <v>194</v>
      </c>
      <c r="D109" s="40" t="s">
        <v>1</v>
      </c>
      <c r="E109" s="42">
        <v>11</v>
      </c>
      <c r="F109" s="159"/>
      <c r="G109" s="442"/>
      <c r="H109" s="442"/>
      <c r="I109" s="442"/>
      <c r="J109" s="442"/>
      <c r="K109" s="18" t="s">
        <v>195</v>
      </c>
      <c r="L109" s="739"/>
      <c r="M109" s="356"/>
      <c r="N109" s="317"/>
      <c r="O109" s="331"/>
    </row>
    <row r="110" spans="1:15" ht="12.75">
      <c r="A110" s="422"/>
      <c r="B110" s="422"/>
      <c r="C110" s="115"/>
      <c r="D110" s="40"/>
      <c r="E110" s="37">
        <f>SUM(E108:E109)</f>
        <v>34</v>
      </c>
      <c r="F110" s="153"/>
      <c r="G110" s="422"/>
      <c r="H110" s="422"/>
      <c r="I110" s="422"/>
      <c r="J110" s="422"/>
      <c r="K110" s="19"/>
      <c r="L110" s="740"/>
      <c r="M110" s="355"/>
      <c r="N110" s="318"/>
      <c r="O110" s="330"/>
    </row>
    <row r="111" spans="1:15" ht="18.75" customHeight="1">
      <c r="A111" s="316">
        <v>30</v>
      </c>
      <c r="B111" s="316" t="s">
        <v>591</v>
      </c>
      <c r="C111" s="736" t="s">
        <v>592</v>
      </c>
      <c r="D111" s="89" t="s">
        <v>2</v>
      </c>
      <c r="E111" s="90">
        <v>39</v>
      </c>
      <c r="F111" s="93"/>
      <c r="G111" s="312">
        <f>E112*0.25</f>
        <v>9.75</v>
      </c>
      <c r="H111" s="301">
        <v>40</v>
      </c>
      <c r="I111" s="301"/>
      <c r="J111" s="301"/>
      <c r="K111" s="309" t="s">
        <v>593</v>
      </c>
      <c r="L111" s="319">
        <v>3.42</v>
      </c>
      <c r="M111" s="339" t="s">
        <v>665</v>
      </c>
      <c r="N111" s="319">
        <v>9.75</v>
      </c>
      <c r="O111" s="339"/>
    </row>
    <row r="112" spans="1:15" ht="19.5" customHeight="1">
      <c r="A112" s="318"/>
      <c r="B112" s="318"/>
      <c r="C112" s="737"/>
      <c r="D112" s="89"/>
      <c r="E112" s="37">
        <f>SUM(E111)</f>
        <v>39</v>
      </c>
      <c r="F112" s="171"/>
      <c r="G112" s="312"/>
      <c r="H112" s="303"/>
      <c r="I112" s="303"/>
      <c r="J112" s="303"/>
      <c r="K112" s="311"/>
      <c r="L112" s="319"/>
      <c r="M112" s="339"/>
      <c r="N112" s="319"/>
      <c r="O112" s="339"/>
    </row>
    <row r="113" spans="1:15" ht="12.75">
      <c r="A113" s="316">
        <v>31</v>
      </c>
      <c r="B113" s="316" t="s">
        <v>625</v>
      </c>
      <c r="C113" s="126" t="s">
        <v>626</v>
      </c>
      <c r="D113" s="40" t="s">
        <v>1</v>
      </c>
      <c r="E113" s="37">
        <v>20</v>
      </c>
      <c r="F113" s="213"/>
      <c r="G113" s="301">
        <v>5</v>
      </c>
      <c r="H113" s="301">
        <v>20</v>
      </c>
      <c r="I113" s="301"/>
      <c r="J113" s="301"/>
      <c r="K113" s="340" t="s">
        <v>627</v>
      </c>
      <c r="L113" s="323">
        <v>0.9</v>
      </c>
      <c r="M113" s="340"/>
      <c r="N113" s="323">
        <v>5.25</v>
      </c>
      <c r="O113" s="340"/>
    </row>
    <row r="114" spans="1:15" ht="12.75">
      <c r="A114" s="318"/>
      <c r="B114" s="317"/>
      <c r="C114" s="126"/>
      <c r="D114" s="89"/>
      <c r="E114" s="37">
        <v>20</v>
      </c>
      <c r="F114" s="174"/>
      <c r="G114" s="303"/>
      <c r="H114" s="303"/>
      <c r="I114" s="303"/>
      <c r="J114" s="303"/>
      <c r="K114" s="342"/>
      <c r="L114" s="325"/>
      <c r="M114" s="342"/>
      <c r="N114" s="325"/>
      <c r="O114" s="342"/>
    </row>
    <row r="115" spans="1:15" ht="12.75" customHeight="1">
      <c r="A115" s="301">
        <v>32</v>
      </c>
      <c r="B115" s="301" t="s">
        <v>594</v>
      </c>
      <c r="C115" s="119" t="s">
        <v>595</v>
      </c>
      <c r="D115" s="92" t="s">
        <v>1</v>
      </c>
      <c r="E115" s="93">
        <v>44</v>
      </c>
      <c r="F115" s="93"/>
      <c r="G115" s="312">
        <f>E115*0.25+E116*0.15+E117*0.25+E118*0.25</f>
        <v>19.05</v>
      </c>
      <c r="H115" s="301">
        <v>59</v>
      </c>
      <c r="I115" s="301"/>
      <c r="J115" s="301"/>
      <c r="K115" s="309" t="s">
        <v>596</v>
      </c>
      <c r="L115" s="319">
        <v>4.852</v>
      </c>
      <c r="M115" s="339" t="s">
        <v>694</v>
      </c>
      <c r="N115" s="323">
        <v>19.05</v>
      </c>
      <c r="O115" s="339"/>
    </row>
    <row r="116" spans="1:15" ht="12.75">
      <c r="A116" s="302"/>
      <c r="B116" s="302"/>
      <c r="C116" s="120" t="s">
        <v>597</v>
      </c>
      <c r="D116" s="92" t="s">
        <v>14</v>
      </c>
      <c r="E116" s="93">
        <v>22</v>
      </c>
      <c r="F116" s="93"/>
      <c r="G116" s="312"/>
      <c r="H116" s="302"/>
      <c r="I116" s="302"/>
      <c r="J116" s="302"/>
      <c r="K116" s="310"/>
      <c r="L116" s="319"/>
      <c r="M116" s="339"/>
      <c r="N116" s="324"/>
      <c r="O116" s="339"/>
    </row>
    <row r="117" spans="1:15" ht="12.75">
      <c r="A117" s="302"/>
      <c r="B117" s="302"/>
      <c r="C117" s="121" t="s">
        <v>598</v>
      </c>
      <c r="D117" s="92" t="s">
        <v>1</v>
      </c>
      <c r="E117" s="93">
        <v>11</v>
      </c>
      <c r="F117" s="93"/>
      <c r="G117" s="312"/>
      <c r="H117" s="302"/>
      <c r="I117" s="302"/>
      <c r="J117" s="302"/>
      <c r="K117" s="310"/>
      <c r="L117" s="319"/>
      <c r="M117" s="339"/>
      <c r="N117" s="324"/>
      <c r="O117" s="339"/>
    </row>
    <row r="118" spans="1:15" ht="12.75">
      <c r="A118" s="302"/>
      <c r="B118" s="302"/>
      <c r="C118" s="121" t="s">
        <v>599</v>
      </c>
      <c r="D118" s="92" t="s">
        <v>1</v>
      </c>
      <c r="E118" s="93">
        <v>8</v>
      </c>
      <c r="F118" s="93"/>
      <c r="G118" s="312"/>
      <c r="H118" s="302"/>
      <c r="I118" s="302"/>
      <c r="J118" s="302"/>
      <c r="K118" s="310"/>
      <c r="L118" s="319"/>
      <c r="M118" s="339"/>
      <c r="N118" s="324"/>
      <c r="O118" s="339"/>
    </row>
    <row r="119" spans="1:15" ht="12.75">
      <c r="A119" s="303"/>
      <c r="B119" s="303"/>
      <c r="C119" s="122"/>
      <c r="D119" s="92"/>
      <c r="E119" s="37">
        <f>SUM(E115:E118)</f>
        <v>85</v>
      </c>
      <c r="F119" s="171"/>
      <c r="G119" s="312"/>
      <c r="H119" s="303"/>
      <c r="I119" s="303"/>
      <c r="J119" s="303"/>
      <c r="K119" s="311"/>
      <c r="L119" s="319"/>
      <c r="M119" s="339"/>
      <c r="N119" s="325"/>
      <c r="O119" s="339"/>
    </row>
    <row r="120" spans="1:15" ht="12.75">
      <c r="A120" s="421">
        <v>33</v>
      </c>
      <c r="B120" s="421" t="s">
        <v>196</v>
      </c>
      <c r="C120" s="423" t="s">
        <v>197</v>
      </c>
      <c r="D120" s="41" t="s">
        <v>2</v>
      </c>
      <c r="E120" s="42">
        <v>1</v>
      </c>
      <c r="F120" s="208"/>
      <c r="G120" s="434">
        <f>E123*0.25</f>
        <v>6.75</v>
      </c>
      <c r="H120" s="434">
        <v>13</v>
      </c>
      <c r="I120" s="434">
        <v>14</v>
      </c>
      <c r="J120" s="434">
        <v>15</v>
      </c>
      <c r="K120" s="510" t="s">
        <v>198</v>
      </c>
      <c r="L120" s="426">
        <v>0.65</v>
      </c>
      <c r="M120" s="333"/>
      <c r="N120" s="301">
        <v>3.25</v>
      </c>
      <c r="O120" s="313"/>
    </row>
    <row r="121" spans="1:15" ht="12.75">
      <c r="A121" s="442"/>
      <c r="B121" s="442"/>
      <c r="C121" s="424"/>
      <c r="D121" s="38" t="s">
        <v>1</v>
      </c>
      <c r="E121" s="42">
        <v>12</v>
      </c>
      <c r="F121" s="209"/>
      <c r="G121" s="514"/>
      <c r="H121" s="514"/>
      <c r="I121" s="514"/>
      <c r="J121" s="514"/>
      <c r="K121" s="511"/>
      <c r="L121" s="513"/>
      <c r="M121" s="353"/>
      <c r="N121" s="302"/>
      <c r="O121" s="314"/>
    </row>
    <row r="122" spans="1:15" ht="12.75">
      <c r="A122" s="442"/>
      <c r="B122" s="442"/>
      <c r="C122" s="424" t="s">
        <v>199</v>
      </c>
      <c r="D122" s="38" t="s">
        <v>1</v>
      </c>
      <c r="E122" s="42">
        <v>14</v>
      </c>
      <c r="F122" s="209"/>
      <c r="G122" s="514"/>
      <c r="H122" s="514"/>
      <c r="I122" s="514"/>
      <c r="J122" s="514"/>
      <c r="K122" s="511"/>
      <c r="L122" s="513"/>
      <c r="M122" s="353"/>
      <c r="N122" s="302"/>
      <c r="O122" s="314"/>
    </row>
    <row r="123" spans="1:15" ht="12.75">
      <c r="A123" s="422"/>
      <c r="B123" s="422"/>
      <c r="C123" s="425"/>
      <c r="D123" s="39"/>
      <c r="E123" s="37">
        <f>SUM(E120:E122)</f>
        <v>27</v>
      </c>
      <c r="F123" s="174"/>
      <c r="G123" s="435"/>
      <c r="H123" s="435"/>
      <c r="I123" s="435"/>
      <c r="J123" s="435"/>
      <c r="K123" s="512"/>
      <c r="L123" s="427"/>
      <c r="M123" s="334"/>
      <c r="N123" s="303"/>
      <c r="O123" s="332"/>
    </row>
    <row r="124" spans="1:15" ht="12.75">
      <c r="A124" s="421">
        <v>34</v>
      </c>
      <c r="B124" s="421" t="s">
        <v>623</v>
      </c>
      <c r="C124" s="114" t="s">
        <v>624</v>
      </c>
      <c r="D124" s="38" t="s">
        <v>1</v>
      </c>
      <c r="E124" s="42">
        <v>12</v>
      </c>
      <c r="F124" s="208"/>
      <c r="G124" s="434">
        <v>3</v>
      </c>
      <c r="H124" s="434">
        <v>12</v>
      </c>
      <c r="I124" s="434"/>
      <c r="J124" s="434"/>
      <c r="K124" s="443" t="s">
        <v>628</v>
      </c>
      <c r="L124" s="426">
        <v>0.5</v>
      </c>
      <c r="M124" s="333"/>
      <c r="N124" s="301">
        <v>3</v>
      </c>
      <c r="O124" s="313"/>
    </row>
    <row r="125" spans="1:15" ht="12.75">
      <c r="A125" s="422"/>
      <c r="B125" s="422"/>
      <c r="C125" s="114"/>
      <c r="D125" s="39"/>
      <c r="E125" s="37">
        <v>12</v>
      </c>
      <c r="F125" s="174"/>
      <c r="G125" s="435"/>
      <c r="H125" s="435"/>
      <c r="I125" s="435"/>
      <c r="J125" s="435"/>
      <c r="K125" s="444"/>
      <c r="L125" s="427"/>
      <c r="M125" s="334"/>
      <c r="N125" s="303"/>
      <c r="O125" s="332"/>
    </row>
    <row r="126" spans="1:15" ht="12.75">
      <c r="A126" s="421">
        <v>35</v>
      </c>
      <c r="B126" s="421" t="s">
        <v>200</v>
      </c>
      <c r="C126" s="113" t="s">
        <v>201</v>
      </c>
      <c r="D126" s="40" t="s">
        <v>1</v>
      </c>
      <c r="E126" s="42">
        <v>23</v>
      </c>
      <c r="F126" s="208"/>
      <c r="G126" s="434">
        <f>E129*0.25</f>
        <v>8.25</v>
      </c>
      <c r="H126" s="214">
        <v>19</v>
      </c>
      <c r="I126" s="434"/>
      <c r="J126" s="434"/>
      <c r="K126" s="510" t="s">
        <v>202</v>
      </c>
      <c r="L126" s="426">
        <v>1</v>
      </c>
      <c r="M126" s="333"/>
      <c r="N126" s="301">
        <v>4.75</v>
      </c>
      <c r="O126" s="313"/>
    </row>
    <row r="127" spans="1:15" ht="12.75">
      <c r="A127" s="442"/>
      <c r="B127" s="442"/>
      <c r="C127" s="114" t="s">
        <v>203</v>
      </c>
      <c r="D127" s="40" t="s">
        <v>1</v>
      </c>
      <c r="E127" s="42">
        <v>6</v>
      </c>
      <c r="F127" s="209"/>
      <c r="G127" s="514"/>
      <c r="H127" s="214">
        <v>6</v>
      </c>
      <c r="I127" s="514"/>
      <c r="J127" s="514"/>
      <c r="K127" s="511"/>
      <c r="L127" s="513"/>
      <c r="M127" s="353"/>
      <c r="N127" s="302"/>
      <c r="O127" s="314"/>
    </row>
    <row r="128" spans="1:15" ht="12.75">
      <c r="A128" s="442"/>
      <c r="B128" s="442"/>
      <c r="C128" s="114" t="s">
        <v>204</v>
      </c>
      <c r="D128" s="40" t="s">
        <v>1</v>
      </c>
      <c r="E128" s="42">
        <v>4</v>
      </c>
      <c r="F128" s="209"/>
      <c r="G128" s="514"/>
      <c r="H128" s="215"/>
      <c r="I128" s="514"/>
      <c r="J128" s="514"/>
      <c r="K128" s="511"/>
      <c r="L128" s="513"/>
      <c r="M128" s="353"/>
      <c r="N128" s="302"/>
      <c r="O128" s="314"/>
    </row>
    <row r="129" spans="1:15" ht="12.75">
      <c r="A129" s="422"/>
      <c r="B129" s="422"/>
      <c r="C129" s="115"/>
      <c r="D129" s="40"/>
      <c r="E129" s="37">
        <f>SUM(E126:E128)</f>
        <v>33</v>
      </c>
      <c r="F129" s="174"/>
      <c r="G129" s="435"/>
      <c r="H129" s="216"/>
      <c r="I129" s="435"/>
      <c r="J129" s="435"/>
      <c r="K129" s="512"/>
      <c r="L129" s="427"/>
      <c r="M129" s="334"/>
      <c r="N129" s="303"/>
      <c r="O129" s="332"/>
    </row>
    <row r="130" spans="1:15" ht="12.75" customHeight="1">
      <c r="A130" s="421">
        <v>36</v>
      </c>
      <c r="B130" s="421" t="s">
        <v>205</v>
      </c>
      <c r="C130" s="358" t="s">
        <v>621</v>
      </c>
      <c r="D130" s="39" t="s">
        <v>1</v>
      </c>
      <c r="E130" s="21">
        <v>22</v>
      </c>
      <c r="F130" s="209"/>
      <c r="G130" s="434">
        <f>E132*0.25</f>
        <v>13.25</v>
      </c>
      <c r="H130" s="434">
        <v>29</v>
      </c>
      <c r="I130" s="434">
        <v>30</v>
      </c>
      <c r="J130" s="434"/>
      <c r="K130" s="510" t="s">
        <v>622</v>
      </c>
      <c r="L130" s="426">
        <v>1.51</v>
      </c>
      <c r="M130" s="339" t="s">
        <v>664</v>
      </c>
      <c r="N130" s="319">
        <v>12.5</v>
      </c>
      <c r="O130" s="339"/>
    </row>
    <row r="131" spans="1:15" ht="12.75">
      <c r="A131" s="442"/>
      <c r="B131" s="442"/>
      <c r="C131" s="359"/>
      <c r="D131" s="54" t="s">
        <v>2</v>
      </c>
      <c r="E131" s="128">
        <v>31</v>
      </c>
      <c r="F131" s="212"/>
      <c r="G131" s="514"/>
      <c r="H131" s="514"/>
      <c r="I131" s="514"/>
      <c r="J131" s="514"/>
      <c r="K131" s="511"/>
      <c r="L131" s="513"/>
      <c r="M131" s="339"/>
      <c r="N131" s="319"/>
      <c r="O131" s="339"/>
    </row>
    <row r="132" spans="1:15" ht="27" customHeight="1">
      <c r="A132" s="422"/>
      <c r="B132" s="422"/>
      <c r="C132" s="425"/>
      <c r="D132" s="21"/>
      <c r="E132" s="37">
        <f>SUM(E130:E131)</f>
        <v>53</v>
      </c>
      <c r="F132" s="174"/>
      <c r="G132" s="435"/>
      <c r="H132" s="435"/>
      <c r="I132" s="435"/>
      <c r="J132" s="435"/>
      <c r="K132" s="512"/>
      <c r="L132" s="427"/>
      <c r="M132" s="339"/>
      <c r="N132" s="319"/>
      <c r="O132" s="339"/>
    </row>
    <row r="133" spans="1:15" ht="12.75">
      <c r="A133" s="491">
        <v>37</v>
      </c>
      <c r="B133" s="494" t="s">
        <v>320</v>
      </c>
      <c r="C133" s="507" t="s">
        <v>321</v>
      </c>
      <c r="D133" s="54" t="s">
        <v>2</v>
      </c>
      <c r="E133" s="55">
        <v>54</v>
      </c>
      <c r="F133" s="217"/>
      <c r="G133" s="582">
        <f>E133*0.25+E134*0.25+E135*0.1</f>
        <v>13.85</v>
      </c>
      <c r="H133" s="582"/>
      <c r="I133" s="582"/>
      <c r="J133" s="582"/>
      <c r="K133" s="415" t="s">
        <v>319</v>
      </c>
      <c r="L133" s="581">
        <v>3</v>
      </c>
      <c r="M133" s="340"/>
      <c r="N133" s="323">
        <v>13.85</v>
      </c>
      <c r="O133" s="340"/>
    </row>
    <row r="134" spans="1:15" ht="12.75">
      <c r="A134" s="492"/>
      <c r="B134" s="495"/>
      <c r="C134" s="508"/>
      <c r="D134" s="56" t="s">
        <v>1</v>
      </c>
      <c r="E134" s="57">
        <v>1</v>
      </c>
      <c r="F134" s="217"/>
      <c r="G134" s="583"/>
      <c r="H134" s="583"/>
      <c r="I134" s="583"/>
      <c r="J134" s="583"/>
      <c r="K134" s="416"/>
      <c r="L134" s="581"/>
      <c r="M134" s="341"/>
      <c r="N134" s="324"/>
      <c r="O134" s="341"/>
    </row>
    <row r="135" spans="1:15" ht="12.75">
      <c r="A135" s="492"/>
      <c r="B135" s="495"/>
      <c r="C135" s="508"/>
      <c r="D135" s="56" t="s">
        <v>20</v>
      </c>
      <c r="E135" s="57">
        <v>1</v>
      </c>
      <c r="F135" s="217"/>
      <c r="G135" s="583"/>
      <c r="H135" s="583"/>
      <c r="I135" s="583"/>
      <c r="J135" s="583"/>
      <c r="K135" s="416"/>
      <c r="L135" s="581"/>
      <c r="M135" s="341"/>
      <c r="N135" s="324"/>
      <c r="O135" s="341"/>
    </row>
    <row r="136" spans="1:15" ht="12.75">
      <c r="A136" s="493"/>
      <c r="B136" s="495"/>
      <c r="C136" s="509"/>
      <c r="D136" s="56"/>
      <c r="E136" s="37">
        <f>SUM(E133:E135)</f>
        <v>56</v>
      </c>
      <c r="F136" s="174"/>
      <c r="G136" s="584"/>
      <c r="H136" s="584"/>
      <c r="I136" s="584"/>
      <c r="J136" s="584"/>
      <c r="K136" s="417"/>
      <c r="L136" s="581"/>
      <c r="M136" s="342"/>
      <c r="N136" s="325"/>
      <c r="O136" s="342"/>
    </row>
    <row r="137" spans="1:15" ht="12.75">
      <c r="A137" s="491">
        <v>38</v>
      </c>
      <c r="B137" s="494" t="s">
        <v>322</v>
      </c>
      <c r="C137" s="507" t="s">
        <v>323</v>
      </c>
      <c r="D137" s="54" t="s">
        <v>2</v>
      </c>
      <c r="E137" s="57">
        <v>55</v>
      </c>
      <c r="F137" s="218"/>
      <c r="G137" s="582">
        <f>E137*0.25+E138*0.25+E139*0.1</f>
        <v>14.1</v>
      </c>
      <c r="H137" s="582"/>
      <c r="I137" s="582"/>
      <c r="J137" s="582"/>
      <c r="K137" s="415"/>
      <c r="L137" s="578"/>
      <c r="M137" s="333"/>
      <c r="N137" s="301">
        <v>14</v>
      </c>
      <c r="O137" s="313"/>
    </row>
    <row r="138" spans="1:15" ht="12.75">
      <c r="A138" s="492"/>
      <c r="B138" s="495"/>
      <c r="C138" s="508"/>
      <c r="D138" s="56" t="s">
        <v>1</v>
      </c>
      <c r="E138" s="57">
        <v>1</v>
      </c>
      <c r="F138" s="217"/>
      <c r="G138" s="583"/>
      <c r="H138" s="583"/>
      <c r="I138" s="583"/>
      <c r="J138" s="583"/>
      <c r="K138" s="416"/>
      <c r="L138" s="579"/>
      <c r="M138" s="353"/>
      <c r="N138" s="302"/>
      <c r="O138" s="314"/>
    </row>
    <row r="139" spans="1:15" ht="12.75">
      <c r="A139" s="492"/>
      <c r="B139" s="495"/>
      <c r="C139" s="508"/>
      <c r="D139" s="56" t="s">
        <v>20</v>
      </c>
      <c r="E139" s="57">
        <v>1</v>
      </c>
      <c r="F139" s="217"/>
      <c r="G139" s="583"/>
      <c r="H139" s="583"/>
      <c r="I139" s="583"/>
      <c r="J139" s="583"/>
      <c r="K139" s="416"/>
      <c r="L139" s="579"/>
      <c r="M139" s="353"/>
      <c r="N139" s="302"/>
      <c r="O139" s="314"/>
    </row>
    <row r="140" spans="1:15" ht="12.75">
      <c r="A140" s="493"/>
      <c r="B140" s="496"/>
      <c r="C140" s="509"/>
      <c r="D140" s="56"/>
      <c r="E140" s="37">
        <f>SUM(E137:E139)</f>
        <v>57</v>
      </c>
      <c r="F140" s="174"/>
      <c r="G140" s="584"/>
      <c r="H140" s="584"/>
      <c r="I140" s="584"/>
      <c r="J140" s="584"/>
      <c r="K140" s="417"/>
      <c r="L140" s="580"/>
      <c r="M140" s="334"/>
      <c r="N140" s="303"/>
      <c r="O140" s="332"/>
    </row>
    <row r="141" spans="1:15" ht="12.75">
      <c r="A141" s="491">
        <v>39</v>
      </c>
      <c r="B141" s="494" t="s">
        <v>324</v>
      </c>
      <c r="C141" s="507" t="s">
        <v>325</v>
      </c>
      <c r="D141" s="54" t="s">
        <v>2</v>
      </c>
      <c r="E141" s="57">
        <v>38</v>
      </c>
      <c r="F141" s="161"/>
      <c r="G141" s="491">
        <f>E141*0.25+E142*0.25+E143*0.1</f>
        <v>9.85</v>
      </c>
      <c r="H141" s="491"/>
      <c r="I141" s="491"/>
      <c r="J141" s="491"/>
      <c r="K141" s="507" t="s">
        <v>326</v>
      </c>
      <c r="L141" s="494">
        <v>2</v>
      </c>
      <c r="M141" s="354"/>
      <c r="N141" s="316">
        <v>9.85</v>
      </c>
      <c r="O141" s="329"/>
    </row>
    <row r="142" spans="1:15" ht="12.75">
      <c r="A142" s="492"/>
      <c r="B142" s="495"/>
      <c r="C142" s="508"/>
      <c r="D142" s="56" t="s">
        <v>1</v>
      </c>
      <c r="E142" s="57">
        <v>1</v>
      </c>
      <c r="F142" s="160"/>
      <c r="G142" s="492"/>
      <c r="H142" s="492"/>
      <c r="I142" s="492"/>
      <c r="J142" s="492"/>
      <c r="K142" s="508"/>
      <c r="L142" s="495"/>
      <c r="M142" s="356"/>
      <c r="N142" s="317"/>
      <c r="O142" s="331"/>
    </row>
    <row r="143" spans="1:15" ht="12.75">
      <c r="A143" s="492"/>
      <c r="B143" s="495"/>
      <c r="C143" s="508"/>
      <c r="D143" s="56" t="s">
        <v>20</v>
      </c>
      <c r="E143" s="57">
        <v>1</v>
      </c>
      <c r="F143" s="160"/>
      <c r="G143" s="492"/>
      <c r="H143" s="492"/>
      <c r="I143" s="492"/>
      <c r="J143" s="492"/>
      <c r="K143" s="508"/>
      <c r="L143" s="495"/>
      <c r="M143" s="356"/>
      <c r="N143" s="317"/>
      <c r="O143" s="331"/>
    </row>
    <row r="144" spans="1:15" ht="12.75">
      <c r="A144" s="493"/>
      <c r="B144" s="496"/>
      <c r="C144" s="509"/>
      <c r="D144" s="56"/>
      <c r="E144" s="37">
        <f>SUM(E141:E143)</f>
        <v>40</v>
      </c>
      <c r="F144" s="153"/>
      <c r="G144" s="493"/>
      <c r="H144" s="493"/>
      <c r="I144" s="493"/>
      <c r="J144" s="493"/>
      <c r="K144" s="509"/>
      <c r="L144" s="496"/>
      <c r="M144" s="355"/>
      <c r="N144" s="318"/>
      <c r="O144" s="330"/>
    </row>
    <row r="145" spans="1:15" ht="12.75">
      <c r="A145" s="491">
        <v>40</v>
      </c>
      <c r="B145" s="494" t="s">
        <v>327</v>
      </c>
      <c r="C145" s="507" t="s">
        <v>328</v>
      </c>
      <c r="D145" s="54" t="s">
        <v>2</v>
      </c>
      <c r="E145" s="57">
        <v>31</v>
      </c>
      <c r="F145" s="161"/>
      <c r="G145" s="491">
        <f>E145*0.25+E146*0.15+E147*0.25+E148*0.045</f>
        <v>8.969999999999999</v>
      </c>
      <c r="H145" s="491"/>
      <c r="I145" s="491"/>
      <c r="J145" s="491"/>
      <c r="K145" s="507" t="s">
        <v>329</v>
      </c>
      <c r="L145" s="494">
        <v>1.9</v>
      </c>
      <c r="M145" s="354"/>
      <c r="N145" s="316">
        <v>8.97</v>
      </c>
      <c r="O145" s="329"/>
    </row>
    <row r="146" spans="1:15" ht="12.75">
      <c r="A146" s="492"/>
      <c r="B146" s="495"/>
      <c r="C146" s="508"/>
      <c r="D146" s="56" t="s">
        <v>14</v>
      </c>
      <c r="E146" s="57">
        <v>3</v>
      </c>
      <c r="F146" s="160"/>
      <c r="G146" s="492"/>
      <c r="H146" s="492"/>
      <c r="I146" s="492"/>
      <c r="J146" s="492"/>
      <c r="K146" s="508"/>
      <c r="L146" s="495"/>
      <c r="M146" s="356"/>
      <c r="N146" s="317"/>
      <c r="O146" s="331"/>
    </row>
    <row r="147" spans="1:15" ht="12.75">
      <c r="A147" s="492"/>
      <c r="B147" s="495"/>
      <c r="C147" s="508"/>
      <c r="D147" s="56" t="s">
        <v>1</v>
      </c>
      <c r="E147" s="57">
        <v>2</v>
      </c>
      <c r="F147" s="160"/>
      <c r="G147" s="492"/>
      <c r="H147" s="492"/>
      <c r="I147" s="492"/>
      <c r="J147" s="492"/>
      <c r="K147" s="508"/>
      <c r="L147" s="495"/>
      <c r="M147" s="356"/>
      <c r="N147" s="317"/>
      <c r="O147" s="331"/>
    </row>
    <row r="148" spans="1:15" ht="12.75">
      <c r="A148" s="492"/>
      <c r="B148" s="495"/>
      <c r="C148" s="508"/>
      <c r="D148" s="56" t="s">
        <v>28</v>
      </c>
      <c r="E148" s="57">
        <v>6</v>
      </c>
      <c r="F148" s="160"/>
      <c r="G148" s="492"/>
      <c r="H148" s="492"/>
      <c r="I148" s="492"/>
      <c r="J148" s="492"/>
      <c r="K148" s="508"/>
      <c r="L148" s="495"/>
      <c r="M148" s="356"/>
      <c r="N148" s="317"/>
      <c r="O148" s="331"/>
    </row>
    <row r="149" spans="1:15" ht="12.75">
      <c r="A149" s="493"/>
      <c r="B149" s="496"/>
      <c r="C149" s="509"/>
      <c r="D149" s="56"/>
      <c r="E149" s="37">
        <f>SUM(E145:E148)</f>
        <v>42</v>
      </c>
      <c r="F149" s="153"/>
      <c r="G149" s="493"/>
      <c r="H149" s="493"/>
      <c r="I149" s="493"/>
      <c r="J149" s="493"/>
      <c r="K149" s="509"/>
      <c r="L149" s="496"/>
      <c r="M149" s="355"/>
      <c r="N149" s="318"/>
      <c r="O149" s="330"/>
    </row>
    <row r="150" spans="1:15" ht="12.75">
      <c r="A150" s="491">
        <v>41</v>
      </c>
      <c r="B150" s="494" t="s">
        <v>330</v>
      </c>
      <c r="C150" s="507" t="s">
        <v>331</v>
      </c>
      <c r="D150" s="54" t="s">
        <v>2</v>
      </c>
      <c r="E150" s="57">
        <v>31</v>
      </c>
      <c r="F150" s="161"/>
      <c r="G150" s="494">
        <f>E150*0.25+E151*0.25+E152*0.1+E153*0.3</f>
        <v>10.85</v>
      </c>
      <c r="H150" s="491">
        <v>10</v>
      </c>
      <c r="I150" s="491"/>
      <c r="J150" s="491"/>
      <c r="K150" s="507" t="s">
        <v>332</v>
      </c>
      <c r="L150" s="494">
        <v>2.2</v>
      </c>
      <c r="M150" s="354"/>
      <c r="N150" s="316">
        <v>10.85</v>
      </c>
      <c r="O150" s="329"/>
    </row>
    <row r="151" spans="1:15" ht="12.75">
      <c r="A151" s="492"/>
      <c r="B151" s="495"/>
      <c r="C151" s="508"/>
      <c r="D151" s="56" t="s">
        <v>1</v>
      </c>
      <c r="E151" s="57">
        <v>8</v>
      </c>
      <c r="F151" s="160"/>
      <c r="G151" s="495"/>
      <c r="H151" s="492"/>
      <c r="I151" s="492"/>
      <c r="J151" s="492"/>
      <c r="K151" s="508"/>
      <c r="L151" s="495"/>
      <c r="M151" s="356"/>
      <c r="N151" s="317"/>
      <c r="O151" s="331"/>
    </row>
    <row r="152" spans="1:15" ht="12.75">
      <c r="A152" s="492"/>
      <c r="B152" s="495"/>
      <c r="C152" s="508"/>
      <c r="D152" s="56" t="s">
        <v>20</v>
      </c>
      <c r="E152" s="57">
        <v>2</v>
      </c>
      <c r="F152" s="160"/>
      <c r="G152" s="495"/>
      <c r="H152" s="492"/>
      <c r="I152" s="492"/>
      <c r="J152" s="492"/>
      <c r="K152" s="508"/>
      <c r="L152" s="495"/>
      <c r="M152" s="356"/>
      <c r="N152" s="317"/>
      <c r="O152" s="331"/>
    </row>
    <row r="153" spans="1:15" ht="12.75">
      <c r="A153" s="492"/>
      <c r="B153" s="495"/>
      <c r="C153" s="508"/>
      <c r="D153" s="56" t="s">
        <v>19</v>
      </c>
      <c r="E153" s="57">
        <v>3</v>
      </c>
      <c r="F153" s="160"/>
      <c r="G153" s="495"/>
      <c r="H153" s="492"/>
      <c r="I153" s="492"/>
      <c r="J153" s="492"/>
      <c r="K153" s="508"/>
      <c r="L153" s="495"/>
      <c r="M153" s="356"/>
      <c r="N153" s="317"/>
      <c r="O153" s="331"/>
    </row>
    <row r="154" spans="1:15" ht="12.75">
      <c r="A154" s="493"/>
      <c r="B154" s="496"/>
      <c r="C154" s="509"/>
      <c r="D154" s="56"/>
      <c r="E154" s="37">
        <f>SUM(E150:E153)</f>
        <v>44</v>
      </c>
      <c r="F154" s="153"/>
      <c r="G154" s="496"/>
      <c r="H154" s="493"/>
      <c r="I154" s="493"/>
      <c r="J154" s="493"/>
      <c r="K154" s="509"/>
      <c r="L154" s="496"/>
      <c r="M154" s="355"/>
      <c r="N154" s="318"/>
      <c r="O154" s="330"/>
    </row>
    <row r="155" spans="1:15" ht="12.75">
      <c r="A155" s="491">
        <v>42</v>
      </c>
      <c r="B155" s="494" t="s">
        <v>333</v>
      </c>
      <c r="C155" s="507" t="s">
        <v>334</v>
      </c>
      <c r="D155" s="54" t="s">
        <v>2</v>
      </c>
      <c r="E155" s="57">
        <v>27</v>
      </c>
      <c r="F155" s="161"/>
      <c r="G155" s="494">
        <f>E155*0.25+E156*0.055+E157*0.1</f>
        <v>7.68</v>
      </c>
      <c r="H155" s="491"/>
      <c r="I155" s="491"/>
      <c r="J155" s="491"/>
      <c r="K155" s="507" t="s">
        <v>335</v>
      </c>
      <c r="L155" s="494">
        <v>1.9</v>
      </c>
      <c r="M155" s="354"/>
      <c r="N155" s="316">
        <v>7.68</v>
      </c>
      <c r="O155" s="329"/>
    </row>
    <row r="156" spans="1:15" ht="12.75">
      <c r="A156" s="492"/>
      <c r="B156" s="495"/>
      <c r="C156" s="508"/>
      <c r="D156" s="56" t="s">
        <v>29</v>
      </c>
      <c r="E156" s="57">
        <v>6</v>
      </c>
      <c r="F156" s="160"/>
      <c r="G156" s="495"/>
      <c r="H156" s="492"/>
      <c r="I156" s="492"/>
      <c r="J156" s="492"/>
      <c r="K156" s="508"/>
      <c r="L156" s="495"/>
      <c r="M156" s="356"/>
      <c r="N156" s="317"/>
      <c r="O156" s="331"/>
    </row>
    <row r="157" spans="1:15" ht="12.75">
      <c r="A157" s="492"/>
      <c r="B157" s="495"/>
      <c r="C157" s="508"/>
      <c r="D157" s="56" t="s">
        <v>20</v>
      </c>
      <c r="E157" s="57">
        <v>6</v>
      </c>
      <c r="F157" s="160"/>
      <c r="G157" s="495"/>
      <c r="H157" s="492"/>
      <c r="I157" s="492"/>
      <c r="J157" s="492"/>
      <c r="K157" s="508"/>
      <c r="L157" s="495"/>
      <c r="M157" s="356"/>
      <c r="N157" s="317"/>
      <c r="O157" s="331"/>
    </row>
    <row r="158" spans="1:15" ht="12.75">
      <c r="A158" s="493"/>
      <c r="B158" s="496"/>
      <c r="C158" s="509"/>
      <c r="D158" s="56"/>
      <c r="E158" s="37">
        <f>SUM(E155:E157)</f>
        <v>39</v>
      </c>
      <c r="F158" s="153"/>
      <c r="G158" s="496"/>
      <c r="H158" s="493"/>
      <c r="I158" s="493"/>
      <c r="J158" s="493"/>
      <c r="K158" s="509"/>
      <c r="L158" s="496"/>
      <c r="M158" s="355"/>
      <c r="N158" s="318"/>
      <c r="O158" s="330"/>
    </row>
    <row r="159" spans="1:15" ht="12.75">
      <c r="A159" s="491">
        <v>43</v>
      </c>
      <c r="B159" s="494" t="s">
        <v>336</v>
      </c>
      <c r="C159" s="507" t="s">
        <v>337</v>
      </c>
      <c r="D159" s="54" t="s">
        <v>2</v>
      </c>
      <c r="E159" s="57">
        <v>28</v>
      </c>
      <c r="F159" s="161"/>
      <c r="G159" s="494">
        <f>E159*0.25+E160*0.25+E161*0.1</f>
        <v>8.6</v>
      </c>
      <c r="H159" s="491"/>
      <c r="I159" s="491"/>
      <c r="J159" s="491"/>
      <c r="K159" s="507" t="s">
        <v>338</v>
      </c>
      <c r="L159" s="494">
        <v>2.1</v>
      </c>
      <c r="M159" s="354"/>
      <c r="N159" s="316">
        <v>8.6</v>
      </c>
      <c r="O159" s="329"/>
    </row>
    <row r="160" spans="1:15" ht="12.75">
      <c r="A160" s="492"/>
      <c r="B160" s="495"/>
      <c r="C160" s="508"/>
      <c r="D160" s="56" t="s">
        <v>1</v>
      </c>
      <c r="E160" s="57">
        <v>2</v>
      </c>
      <c r="F160" s="160"/>
      <c r="G160" s="495"/>
      <c r="H160" s="492"/>
      <c r="I160" s="492"/>
      <c r="J160" s="492"/>
      <c r="K160" s="508"/>
      <c r="L160" s="495"/>
      <c r="M160" s="356"/>
      <c r="N160" s="317"/>
      <c r="O160" s="331"/>
    </row>
    <row r="161" spans="1:15" ht="12.75">
      <c r="A161" s="492"/>
      <c r="B161" s="495"/>
      <c r="C161" s="508"/>
      <c r="D161" s="56" t="s">
        <v>20</v>
      </c>
      <c r="E161" s="57">
        <v>11</v>
      </c>
      <c r="F161" s="160"/>
      <c r="G161" s="495"/>
      <c r="H161" s="492"/>
      <c r="I161" s="492"/>
      <c r="J161" s="492"/>
      <c r="K161" s="508"/>
      <c r="L161" s="495"/>
      <c r="M161" s="356"/>
      <c r="N161" s="317"/>
      <c r="O161" s="331"/>
    </row>
    <row r="162" spans="1:15" ht="12.75">
      <c r="A162" s="493"/>
      <c r="B162" s="496"/>
      <c r="C162" s="509"/>
      <c r="D162" s="56"/>
      <c r="E162" s="37">
        <f>SUM(E159:E161)</f>
        <v>41</v>
      </c>
      <c r="F162" s="153"/>
      <c r="G162" s="496"/>
      <c r="H162" s="493"/>
      <c r="I162" s="493"/>
      <c r="J162" s="493"/>
      <c r="K162" s="509"/>
      <c r="L162" s="496"/>
      <c r="M162" s="355"/>
      <c r="N162" s="318"/>
      <c r="O162" s="330"/>
    </row>
    <row r="163" spans="1:15" ht="12.75">
      <c r="A163" s="491">
        <v>44</v>
      </c>
      <c r="B163" s="494" t="s">
        <v>339</v>
      </c>
      <c r="C163" s="507" t="s">
        <v>340</v>
      </c>
      <c r="D163" s="54" t="s">
        <v>2</v>
      </c>
      <c r="E163" s="57">
        <v>39</v>
      </c>
      <c r="F163" s="161"/>
      <c r="G163" s="494">
        <f>E163*0.25+E164*0.15+E165*0.25+E166*0.1</f>
        <v>14.1</v>
      </c>
      <c r="H163" s="491"/>
      <c r="I163" s="491"/>
      <c r="J163" s="491"/>
      <c r="K163" s="507" t="s">
        <v>341</v>
      </c>
      <c r="L163" s="494">
        <v>3.2</v>
      </c>
      <c r="M163" s="354"/>
      <c r="N163" s="316">
        <v>14.1</v>
      </c>
      <c r="O163" s="329"/>
    </row>
    <row r="164" spans="1:15" ht="12.75">
      <c r="A164" s="492"/>
      <c r="B164" s="495"/>
      <c r="C164" s="508"/>
      <c r="D164" s="56" t="s">
        <v>14</v>
      </c>
      <c r="E164" s="57">
        <v>5</v>
      </c>
      <c r="F164" s="160"/>
      <c r="G164" s="495"/>
      <c r="H164" s="492"/>
      <c r="I164" s="492"/>
      <c r="J164" s="492"/>
      <c r="K164" s="508"/>
      <c r="L164" s="495"/>
      <c r="M164" s="356"/>
      <c r="N164" s="317"/>
      <c r="O164" s="331"/>
    </row>
    <row r="165" spans="1:15" ht="12.75">
      <c r="A165" s="492"/>
      <c r="B165" s="495"/>
      <c r="C165" s="508"/>
      <c r="D165" s="56" t="s">
        <v>1</v>
      </c>
      <c r="E165" s="57">
        <v>8</v>
      </c>
      <c r="F165" s="160"/>
      <c r="G165" s="495"/>
      <c r="H165" s="492"/>
      <c r="I165" s="492"/>
      <c r="J165" s="492"/>
      <c r="K165" s="508"/>
      <c r="L165" s="495"/>
      <c r="M165" s="356"/>
      <c r="N165" s="317"/>
      <c r="O165" s="331"/>
    </row>
    <row r="166" spans="1:15" ht="12.75">
      <c r="A166" s="492"/>
      <c r="B166" s="495"/>
      <c r="C166" s="508"/>
      <c r="D166" s="56" t="s">
        <v>20</v>
      </c>
      <c r="E166" s="57">
        <v>16</v>
      </c>
      <c r="F166" s="160"/>
      <c r="G166" s="495"/>
      <c r="H166" s="492"/>
      <c r="I166" s="492"/>
      <c r="J166" s="492"/>
      <c r="K166" s="508"/>
      <c r="L166" s="495"/>
      <c r="M166" s="356"/>
      <c r="N166" s="317"/>
      <c r="O166" s="331"/>
    </row>
    <row r="167" spans="1:15" ht="12.75">
      <c r="A167" s="493"/>
      <c r="B167" s="496"/>
      <c r="C167" s="509"/>
      <c r="D167" s="56"/>
      <c r="E167" s="37">
        <f>SUM(E163:E166)</f>
        <v>68</v>
      </c>
      <c r="F167" s="153"/>
      <c r="G167" s="496"/>
      <c r="H167" s="493"/>
      <c r="I167" s="493"/>
      <c r="J167" s="493"/>
      <c r="K167" s="509"/>
      <c r="L167" s="496"/>
      <c r="M167" s="355"/>
      <c r="N167" s="318"/>
      <c r="O167" s="330"/>
    </row>
    <row r="168" spans="1:15" ht="12.75">
      <c r="A168" s="491">
        <v>45</v>
      </c>
      <c r="B168" s="494" t="s">
        <v>342</v>
      </c>
      <c r="C168" s="507" t="s">
        <v>343</v>
      </c>
      <c r="D168" s="54" t="s">
        <v>2</v>
      </c>
      <c r="E168" s="57">
        <v>25</v>
      </c>
      <c r="F168" s="161"/>
      <c r="G168" s="494">
        <f>E168*0.25+E169*0.07+E170*0.25+E171*0.1</f>
        <v>8.67</v>
      </c>
      <c r="H168" s="491"/>
      <c r="I168" s="491"/>
      <c r="J168" s="491"/>
      <c r="K168" s="507" t="s">
        <v>344</v>
      </c>
      <c r="L168" s="494">
        <v>2.1</v>
      </c>
      <c r="M168" s="354"/>
      <c r="N168" s="316">
        <v>8.25</v>
      </c>
      <c r="O168" s="329"/>
    </row>
    <row r="169" spans="1:15" ht="12.75">
      <c r="A169" s="492"/>
      <c r="B169" s="495"/>
      <c r="C169" s="508"/>
      <c r="D169" s="56" t="s">
        <v>18</v>
      </c>
      <c r="E169" s="57">
        <v>6</v>
      </c>
      <c r="F169" s="160"/>
      <c r="G169" s="495"/>
      <c r="H169" s="492"/>
      <c r="I169" s="492"/>
      <c r="J169" s="492"/>
      <c r="K169" s="508"/>
      <c r="L169" s="495"/>
      <c r="M169" s="356"/>
      <c r="N169" s="317"/>
      <c r="O169" s="331"/>
    </row>
    <row r="170" spans="1:15" ht="12.75">
      <c r="A170" s="492"/>
      <c r="B170" s="495"/>
      <c r="C170" s="508"/>
      <c r="D170" s="56" t="s">
        <v>1</v>
      </c>
      <c r="E170" s="57">
        <v>2</v>
      </c>
      <c r="F170" s="160"/>
      <c r="G170" s="495"/>
      <c r="H170" s="492"/>
      <c r="I170" s="492"/>
      <c r="J170" s="492"/>
      <c r="K170" s="508"/>
      <c r="L170" s="495"/>
      <c r="M170" s="356"/>
      <c r="N170" s="317"/>
      <c r="O170" s="331"/>
    </row>
    <row r="171" spans="1:15" ht="12.75">
      <c r="A171" s="492"/>
      <c r="B171" s="495"/>
      <c r="C171" s="508"/>
      <c r="D171" s="56" t="s">
        <v>20</v>
      </c>
      <c r="E171" s="57">
        <v>15</v>
      </c>
      <c r="F171" s="160"/>
      <c r="G171" s="495"/>
      <c r="H171" s="492"/>
      <c r="I171" s="492"/>
      <c r="J171" s="492"/>
      <c r="K171" s="508"/>
      <c r="L171" s="495"/>
      <c r="M171" s="356"/>
      <c r="N171" s="317"/>
      <c r="O171" s="331"/>
    </row>
    <row r="172" spans="1:15" ht="12.75">
      <c r="A172" s="493"/>
      <c r="B172" s="496"/>
      <c r="C172" s="509"/>
      <c r="D172" s="56"/>
      <c r="E172" s="37">
        <f>SUM(E168:E171)</f>
        <v>48</v>
      </c>
      <c r="F172" s="153"/>
      <c r="G172" s="496"/>
      <c r="H172" s="493"/>
      <c r="I172" s="493"/>
      <c r="J172" s="493"/>
      <c r="K172" s="509"/>
      <c r="L172" s="496"/>
      <c r="M172" s="355"/>
      <c r="N172" s="318"/>
      <c r="O172" s="330"/>
    </row>
    <row r="173" spans="1:15" ht="12.75">
      <c r="A173" s="725" t="s">
        <v>206</v>
      </c>
      <c r="B173" s="726"/>
      <c r="C173" s="726"/>
      <c r="D173" s="43"/>
      <c r="E173" s="43"/>
      <c r="F173" s="43"/>
      <c r="G173" s="43"/>
      <c r="H173" s="43"/>
      <c r="I173" s="43"/>
      <c r="J173" s="43"/>
      <c r="K173" s="123"/>
      <c r="L173" s="294"/>
      <c r="M173" s="137"/>
      <c r="N173" s="91"/>
      <c r="O173" s="195"/>
    </row>
    <row r="174" spans="1:15" ht="12.75" customHeight="1">
      <c r="A174" s="439">
        <v>46</v>
      </c>
      <c r="B174" s="439" t="s">
        <v>207</v>
      </c>
      <c r="C174" s="497" t="s">
        <v>208</v>
      </c>
      <c r="D174" s="44" t="s">
        <v>1</v>
      </c>
      <c r="E174" s="45">
        <v>6</v>
      </c>
      <c r="F174" s="45"/>
      <c r="G174" s="724">
        <f>E174*0.25+E175*0.25+E176*0.4+E177*0.055+E178*0.075</f>
        <v>8.165</v>
      </c>
      <c r="H174" s="439">
        <v>44</v>
      </c>
      <c r="I174" s="439">
        <v>6</v>
      </c>
      <c r="J174" s="439"/>
      <c r="K174" s="723" t="s">
        <v>209</v>
      </c>
      <c r="L174" s="729">
        <v>2.63</v>
      </c>
      <c r="M174" s="335" t="s">
        <v>685</v>
      </c>
      <c r="N174" s="308">
        <v>8.165</v>
      </c>
      <c r="O174" s="335"/>
    </row>
    <row r="175" spans="1:15" ht="12.75">
      <c r="A175" s="440"/>
      <c r="B175" s="440"/>
      <c r="C175" s="498"/>
      <c r="D175" s="44" t="s">
        <v>2</v>
      </c>
      <c r="E175" s="45">
        <v>16</v>
      </c>
      <c r="F175" s="45"/>
      <c r="G175" s="724"/>
      <c r="H175" s="440"/>
      <c r="I175" s="440"/>
      <c r="J175" s="440"/>
      <c r="K175" s="723"/>
      <c r="L175" s="729"/>
      <c r="M175" s="335"/>
      <c r="N175" s="308"/>
      <c r="O175" s="335"/>
    </row>
    <row r="176" spans="1:15" ht="12.75">
      <c r="A176" s="440"/>
      <c r="B176" s="440"/>
      <c r="C176" s="498"/>
      <c r="D176" s="44" t="s">
        <v>21</v>
      </c>
      <c r="E176" s="45">
        <v>4</v>
      </c>
      <c r="F176" s="45"/>
      <c r="G176" s="724"/>
      <c r="H176" s="440"/>
      <c r="I176" s="440"/>
      <c r="J176" s="440"/>
      <c r="K176" s="723"/>
      <c r="L176" s="729"/>
      <c r="M176" s="335"/>
      <c r="N176" s="308"/>
      <c r="O176" s="335"/>
    </row>
    <row r="177" spans="1:15" ht="12.75">
      <c r="A177" s="440"/>
      <c r="B177" s="440"/>
      <c r="C177" s="498"/>
      <c r="D177" s="44" t="s">
        <v>4</v>
      </c>
      <c r="E177" s="45">
        <v>3</v>
      </c>
      <c r="F177" s="45"/>
      <c r="G177" s="724"/>
      <c r="H177" s="440"/>
      <c r="I177" s="440"/>
      <c r="J177" s="440"/>
      <c r="K177" s="723"/>
      <c r="L177" s="729"/>
      <c r="M177" s="335"/>
      <c r="N177" s="308"/>
      <c r="O177" s="335"/>
    </row>
    <row r="178" spans="1:15" ht="12.75">
      <c r="A178" s="440"/>
      <c r="B178" s="440"/>
      <c r="C178" s="498"/>
      <c r="D178" s="44" t="s">
        <v>22</v>
      </c>
      <c r="E178" s="45">
        <v>12</v>
      </c>
      <c r="F178" s="45"/>
      <c r="G178" s="724"/>
      <c r="H178" s="440"/>
      <c r="I178" s="440"/>
      <c r="J178" s="440"/>
      <c r="K178" s="723"/>
      <c r="L178" s="729"/>
      <c r="M178" s="335"/>
      <c r="N178" s="308"/>
      <c r="O178" s="335"/>
    </row>
    <row r="179" spans="1:15" ht="12.75">
      <c r="A179" s="441"/>
      <c r="B179" s="441"/>
      <c r="C179" s="499"/>
      <c r="D179" s="44"/>
      <c r="E179" s="37">
        <f>SUM(E174:E178)</f>
        <v>41</v>
      </c>
      <c r="F179" s="37"/>
      <c r="G179" s="724"/>
      <c r="H179" s="441"/>
      <c r="I179" s="441"/>
      <c r="J179" s="441"/>
      <c r="K179" s="723"/>
      <c r="L179" s="729"/>
      <c r="M179" s="335"/>
      <c r="N179" s="308"/>
      <c r="O179" s="335"/>
    </row>
    <row r="180" spans="1:15" ht="12.75">
      <c r="A180" s="439">
        <v>47</v>
      </c>
      <c r="B180" s="439" t="s">
        <v>210</v>
      </c>
      <c r="C180" s="497" t="s">
        <v>211</v>
      </c>
      <c r="D180" s="44" t="s">
        <v>1</v>
      </c>
      <c r="E180" s="45">
        <v>11</v>
      </c>
      <c r="F180" s="162"/>
      <c r="G180" s="439">
        <f>E180*0.25+E181*0.25+E182*0.055</f>
        <v>5.11</v>
      </c>
      <c r="H180" s="439">
        <v>21</v>
      </c>
      <c r="I180" s="439"/>
      <c r="J180" s="439"/>
      <c r="K180" s="723" t="s">
        <v>212</v>
      </c>
      <c r="L180" s="729">
        <v>1.12</v>
      </c>
      <c r="M180" s="335" t="s">
        <v>692</v>
      </c>
      <c r="N180" s="308">
        <v>5.11</v>
      </c>
      <c r="O180" s="335"/>
    </row>
    <row r="181" spans="1:15" ht="12.75">
      <c r="A181" s="440"/>
      <c r="B181" s="440"/>
      <c r="C181" s="502"/>
      <c r="D181" s="44" t="s">
        <v>2</v>
      </c>
      <c r="E181" s="45">
        <v>9</v>
      </c>
      <c r="F181" s="163"/>
      <c r="G181" s="440"/>
      <c r="H181" s="440"/>
      <c r="I181" s="440"/>
      <c r="J181" s="440"/>
      <c r="K181" s="723"/>
      <c r="L181" s="729"/>
      <c r="M181" s="335"/>
      <c r="N181" s="308"/>
      <c r="O181" s="335"/>
    </row>
    <row r="182" spans="1:15" ht="12.75">
      <c r="A182" s="440"/>
      <c r="B182" s="440"/>
      <c r="C182" s="502"/>
      <c r="D182" s="44" t="s">
        <v>4</v>
      </c>
      <c r="E182" s="45">
        <v>2</v>
      </c>
      <c r="F182" s="163"/>
      <c r="G182" s="440"/>
      <c r="H182" s="440"/>
      <c r="I182" s="440"/>
      <c r="J182" s="440"/>
      <c r="K182" s="723"/>
      <c r="L182" s="729"/>
      <c r="M182" s="335"/>
      <c r="N182" s="308"/>
      <c r="O182" s="335"/>
    </row>
    <row r="183" spans="1:15" ht="12.75">
      <c r="A183" s="441"/>
      <c r="B183" s="441"/>
      <c r="C183" s="503"/>
      <c r="D183" s="44"/>
      <c r="E183" s="37">
        <f>SUM(E180:E182)</f>
        <v>22</v>
      </c>
      <c r="F183" s="153"/>
      <c r="G183" s="441"/>
      <c r="H183" s="441"/>
      <c r="I183" s="441"/>
      <c r="J183" s="441"/>
      <c r="K183" s="723"/>
      <c r="L183" s="729"/>
      <c r="M183" s="335"/>
      <c r="N183" s="308"/>
      <c r="O183" s="335"/>
    </row>
    <row r="184" spans="1:15" ht="12.75">
      <c r="A184" s="316">
        <v>48</v>
      </c>
      <c r="B184" s="316" t="s">
        <v>403</v>
      </c>
      <c r="C184" s="504" t="s">
        <v>600</v>
      </c>
      <c r="D184" s="89" t="s">
        <v>1</v>
      </c>
      <c r="E184" s="90">
        <v>6</v>
      </c>
      <c r="F184" s="90"/>
      <c r="G184" s="456">
        <f>E186*0.25</f>
        <v>3</v>
      </c>
      <c r="H184" s="316">
        <v>17</v>
      </c>
      <c r="I184" s="316"/>
      <c r="J184" s="316"/>
      <c r="K184" s="335" t="s">
        <v>601</v>
      </c>
      <c r="L184" s="308">
        <v>0.875</v>
      </c>
      <c r="M184" s="335" t="s">
        <v>691</v>
      </c>
      <c r="N184" s="308">
        <v>3</v>
      </c>
      <c r="O184" s="335"/>
    </row>
    <row r="185" spans="1:15" ht="12.75">
      <c r="A185" s="317"/>
      <c r="B185" s="317"/>
      <c r="C185" s="506"/>
      <c r="D185" s="89" t="s">
        <v>2</v>
      </c>
      <c r="E185" s="90">
        <v>6</v>
      </c>
      <c r="F185" s="90"/>
      <c r="G185" s="456"/>
      <c r="H185" s="317"/>
      <c r="I185" s="317"/>
      <c r="J185" s="317"/>
      <c r="K185" s="335"/>
      <c r="L185" s="308"/>
      <c r="M185" s="335"/>
      <c r="N185" s="308"/>
      <c r="O185" s="335"/>
    </row>
    <row r="186" spans="1:15" ht="12.75">
      <c r="A186" s="318"/>
      <c r="B186" s="318"/>
      <c r="C186" s="505"/>
      <c r="D186" s="89"/>
      <c r="E186" s="37">
        <f>SUM(E184:E185)</f>
        <v>12</v>
      </c>
      <c r="F186" s="37"/>
      <c r="G186" s="456"/>
      <c r="H186" s="318"/>
      <c r="I186" s="318"/>
      <c r="J186" s="318"/>
      <c r="K186" s="335"/>
      <c r="L186" s="308"/>
      <c r="M186" s="335"/>
      <c r="N186" s="308"/>
      <c r="O186" s="335"/>
    </row>
    <row r="187" spans="1:15" ht="12.75" customHeight="1">
      <c r="A187" s="439">
        <v>49</v>
      </c>
      <c r="B187" s="439" t="s">
        <v>213</v>
      </c>
      <c r="C187" s="501" t="s">
        <v>214</v>
      </c>
      <c r="D187" s="44" t="s">
        <v>1</v>
      </c>
      <c r="E187" s="45">
        <v>23</v>
      </c>
      <c r="F187" s="45"/>
      <c r="G187" s="724">
        <f>E187*0.25+E188*0.25+E189*0.4</f>
        <v>7.15</v>
      </c>
      <c r="H187" s="439">
        <v>2</v>
      </c>
      <c r="I187" s="439">
        <v>14</v>
      </c>
      <c r="J187" s="439"/>
      <c r="K187" s="723" t="s">
        <v>215</v>
      </c>
      <c r="L187" s="729">
        <v>0.6</v>
      </c>
      <c r="M187" s="335" t="s">
        <v>668</v>
      </c>
      <c r="N187" s="308">
        <v>7.15</v>
      </c>
      <c r="O187" s="335"/>
    </row>
    <row r="188" spans="1:15" ht="12.75">
      <c r="A188" s="440"/>
      <c r="B188" s="440"/>
      <c r="C188" s="502"/>
      <c r="D188" s="44" t="s">
        <v>2</v>
      </c>
      <c r="E188" s="45">
        <v>4</v>
      </c>
      <c r="F188" s="45"/>
      <c r="G188" s="724"/>
      <c r="H188" s="440"/>
      <c r="I188" s="440"/>
      <c r="J188" s="440"/>
      <c r="K188" s="723"/>
      <c r="L188" s="729"/>
      <c r="M188" s="335"/>
      <c r="N188" s="308"/>
      <c r="O188" s="335"/>
    </row>
    <row r="189" spans="1:15" ht="12.75">
      <c r="A189" s="440"/>
      <c r="B189" s="440"/>
      <c r="C189" s="502"/>
      <c r="D189" s="44" t="s">
        <v>21</v>
      </c>
      <c r="E189" s="45">
        <v>1</v>
      </c>
      <c r="F189" s="45"/>
      <c r="G189" s="724"/>
      <c r="H189" s="440"/>
      <c r="I189" s="440"/>
      <c r="J189" s="440"/>
      <c r="K189" s="723"/>
      <c r="L189" s="729"/>
      <c r="M189" s="335"/>
      <c r="N189" s="308"/>
      <c r="O189" s="335"/>
    </row>
    <row r="190" spans="1:15" ht="12.75">
      <c r="A190" s="441"/>
      <c r="B190" s="441"/>
      <c r="C190" s="503"/>
      <c r="D190" s="44"/>
      <c r="E190" s="37">
        <f>SUM(E187:E189)</f>
        <v>28</v>
      </c>
      <c r="F190" s="37"/>
      <c r="G190" s="724"/>
      <c r="H190" s="441"/>
      <c r="I190" s="441"/>
      <c r="J190" s="441"/>
      <c r="K190" s="723"/>
      <c r="L190" s="729"/>
      <c r="M190" s="335"/>
      <c r="N190" s="308"/>
      <c r="O190" s="335"/>
    </row>
    <row r="191" spans="1:15" ht="12.75" customHeight="1">
      <c r="A191" s="439">
        <v>50</v>
      </c>
      <c r="B191" s="439" t="s">
        <v>216</v>
      </c>
      <c r="C191" s="501" t="s">
        <v>217</v>
      </c>
      <c r="D191" s="44" t="s">
        <v>1</v>
      </c>
      <c r="E191" s="45">
        <v>21</v>
      </c>
      <c r="F191" s="45"/>
      <c r="G191" s="724">
        <f>E193*0.25</f>
        <v>5.5</v>
      </c>
      <c r="H191" s="439">
        <v>3</v>
      </c>
      <c r="I191" s="439">
        <v>16</v>
      </c>
      <c r="J191" s="439"/>
      <c r="K191" s="723" t="s">
        <v>215</v>
      </c>
      <c r="L191" s="729">
        <v>0.6</v>
      </c>
      <c r="M191" s="335" t="s">
        <v>686</v>
      </c>
      <c r="N191" s="308">
        <v>5.5</v>
      </c>
      <c r="O191" s="335"/>
    </row>
    <row r="192" spans="1:15" ht="12.75">
      <c r="A192" s="440"/>
      <c r="B192" s="440"/>
      <c r="C192" s="502"/>
      <c r="D192" s="44" t="s">
        <v>2</v>
      </c>
      <c r="E192" s="45">
        <v>1</v>
      </c>
      <c r="F192" s="45"/>
      <c r="G192" s="724"/>
      <c r="H192" s="440"/>
      <c r="I192" s="440"/>
      <c r="J192" s="440"/>
      <c r="K192" s="723"/>
      <c r="L192" s="729"/>
      <c r="M192" s="335"/>
      <c r="N192" s="308"/>
      <c r="O192" s="335"/>
    </row>
    <row r="193" spans="1:15" ht="12.75">
      <c r="A193" s="441"/>
      <c r="B193" s="441"/>
      <c r="C193" s="503"/>
      <c r="D193" s="44"/>
      <c r="E193" s="37">
        <f>SUM(E191:E192)</f>
        <v>22</v>
      </c>
      <c r="F193" s="37"/>
      <c r="G193" s="724"/>
      <c r="H193" s="441"/>
      <c r="I193" s="441"/>
      <c r="J193" s="441"/>
      <c r="K193" s="723"/>
      <c r="L193" s="729"/>
      <c r="M193" s="335"/>
      <c r="N193" s="308"/>
      <c r="O193" s="335"/>
    </row>
    <row r="194" spans="1:15" ht="12.75" customHeight="1">
      <c r="A194" s="439">
        <v>51</v>
      </c>
      <c r="B194" s="439" t="s">
        <v>218</v>
      </c>
      <c r="C194" s="501" t="s">
        <v>219</v>
      </c>
      <c r="D194" s="44" t="s">
        <v>1</v>
      </c>
      <c r="E194" s="45">
        <v>2</v>
      </c>
      <c r="F194" s="45"/>
      <c r="G194" s="724">
        <f>E194*0.25+E195*0.15+E196*0.25+E197*0.055</f>
        <v>4.005</v>
      </c>
      <c r="H194" s="439">
        <v>22</v>
      </c>
      <c r="I194" s="439"/>
      <c r="J194" s="439"/>
      <c r="K194" s="723" t="s">
        <v>220</v>
      </c>
      <c r="L194" s="729">
        <v>0.457</v>
      </c>
      <c r="M194" s="335" t="s">
        <v>689</v>
      </c>
      <c r="N194" s="308">
        <v>4.01</v>
      </c>
      <c r="O194" s="335"/>
    </row>
    <row r="195" spans="1:15" ht="12.75">
      <c r="A195" s="440"/>
      <c r="B195" s="440"/>
      <c r="C195" s="502"/>
      <c r="D195" s="44" t="s">
        <v>14</v>
      </c>
      <c r="E195" s="45">
        <v>3</v>
      </c>
      <c r="F195" s="45"/>
      <c r="G195" s="724"/>
      <c r="H195" s="440"/>
      <c r="I195" s="440"/>
      <c r="J195" s="440"/>
      <c r="K195" s="723"/>
      <c r="L195" s="729"/>
      <c r="M195" s="335"/>
      <c r="N195" s="308"/>
      <c r="O195" s="335"/>
    </row>
    <row r="196" spans="1:15" ht="12.75">
      <c r="A196" s="440"/>
      <c r="B196" s="440"/>
      <c r="C196" s="502"/>
      <c r="D196" s="44" t="s">
        <v>2</v>
      </c>
      <c r="E196" s="45">
        <v>12</v>
      </c>
      <c r="F196" s="45"/>
      <c r="G196" s="724"/>
      <c r="H196" s="440"/>
      <c r="I196" s="440"/>
      <c r="J196" s="440"/>
      <c r="K196" s="723"/>
      <c r="L196" s="729"/>
      <c r="M196" s="335"/>
      <c r="N196" s="308"/>
      <c r="O196" s="335"/>
    </row>
    <row r="197" spans="1:15" ht="12.75">
      <c r="A197" s="440"/>
      <c r="B197" s="440"/>
      <c r="C197" s="502"/>
      <c r="D197" s="44" t="s">
        <v>4</v>
      </c>
      <c r="E197" s="45">
        <v>1</v>
      </c>
      <c r="F197" s="45"/>
      <c r="G197" s="724"/>
      <c r="H197" s="440"/>
      <c r="I197" s="440"/>
      <c r="J197" s="440"/>
      <c r="K197" s="723"/>
      <c r="L197" s="729"/>
      <c r="M197" s="335"/>
      <c r="N197" s="308"/>
      <c r="O197" s="335"/>
    </row>
    <row r="198" spans="1:15" ht="12.75">
      <c r="A198" s="441"/>
      <c r="B198" s="441"/>
      <c r="C198" s="503"/>
      <c r="D198" s="44"/>
      <c r="E198" s="37">
        <f>SUM(E194:E197)</f>
        <v>18</v>
      </c>
      <c r="F198" s="37"/>
      <c r="G198" s="724"/>
      <c r="H198" s="441"/>
      <c r="I198" s="441"/>
      <c r="J198" s="441"/>
      <c r="K198" s="723"/>
      <c r="L198" s="729"/>
      <c r="M198" s="335"/>
      <c r="N198" s="308"/>
      <c r="O198" s="335"/>
    </row>
    <row r="199" spans="1:15" ht="12.75">
      <c r="A199" s="439">
        <v>52</v>
      </c>
      <c r="B199" s="439" t="s">
        <v>221</v>
      </c>
      <c r="C199" s="501" t="s">
        <v>727</v>
      </c>
      <c r="D199" s="44" t="s">
        <v>2</v>
      </c>
      <c r="E199" s="45">
        <v>24</v>
      </c>
      <c r="F199" s="45"/>
      <c r="G199" s="724">
        <f>E199*0.25+E200*0.055</f>
        <v>6.11</v>
      </c>
      <c r="H199" s="439">
        <v>26</v>
      </c>
      <c r="I199" s="439">
        <v>1</v>
      </c>
      <c r="J199" s="439"/>
      <c r="K199" s="723" t="s">
        <v>222</v>
      </c>
      <c r="L199" s="729">
        <v>1.7</v>
      </c>
      <c r="M199" s="335" t="s">
        <v>695</v>
      </c>
      <c r="N199" s="308">
        <v>6.11</v>
      </c>
      <c r="O199" s="335"/>
    </row>
    <row r="200" spans="1:15" ht="12.75">
      <c r="A200" s="440"/>
      <c r="B200" s="440"/>
      <c r="C200" s="502"/>
      <c r="D200" s="44" t="s">
        <v>4</v>
      </c>
      <c r="E200" s="45">
        <v>2</v>
      </c>
      <c r="F200" s="45"/>
      <c r="G200" s="724"/>
      <c r="H200" s="440"/>
      <c r="I200" s="440"/>
      <c r="J200" s="440"/>
      <c r="K200" s="723"/>
      <c r="L200" s="729"/>
      <c r="M200" s="335"/>
      <c r="N200" s="308"/>
      <c r="O200" s="335"/>
    </row>
    <row r="201" spans="1:15" ht="12.75">
      <c r="A201" s="441"/>
      <c r="B201" s="441"/>
      <c r="C201" s="503"/>
      <c r="D201" s="44"/>
      <c r="E201" s="37">
        <f>SUM(E199:E200)</f>
        <v>26</v>
      </c>
      <c r="F201" s="37"/>
      <c r="G201" s="724"/>
      <c r="H201" s="441"/>
      <c r="I201" s="441"/>
      <c r="J201" s="441"/>
      <c r="K201" s="723"/>
      <c r="L201" s="729"/>
      <c r="M201" s="335"/>
      <c r="N201" s="308"/>
      <c r="O201" s="335"/>
    </row>
    <row r="202" spans="1:15" ht="12.75">
      <c r="A202" s="439">
        <v>53</v>
      </c>
      <c r="B202" s="439" t="s">
        <v>223</v>
      </c>
      <c r="C202" s="501" t="s">
        <v>224</v>
      </c>
      <c r="D202" s="44" t="s">
        <v>2</v>
      </c>
      <c r="E202" s="45">
        <v>32</v>
      </c>
      <c r="F202" s="45"/>
      <c r="G202" s="724">
        <f>E202*0.25+E203*0.055</f>
        <v>8.165</v>
      </c>
      <c r="H202" s="439">
        <v>34</v>
      </c>
      <c r="I202" s="439"/>
      <c r="J202" s="439"/>
      <c r="K202" s="723" t="s">
        <v>225</v>
      </c>
      <c r="L202" s="729">
        <v>2.26</v>
      </c>
      <c r="M202" s="354"/>
      <c r="N202" s="316">
        <v>8.165</v>
      </c>
      <c r="O202" s="329"/>
    </row>
    <row r="203" spans="1:15" ht="12.75">
      <c r="A203" s="440"/>
      <c r="B203" s="440"/>
      <c r="C203" s="502"/>
      <c r="D203" s="44" t="s">
        <v>4</v>
      </c>
      <c r="E203" s="45">
        <v>3</v>
      </c>
      <c r="F203" s="45"/>
      <c r="G203" s="724"/>
      <c r="H203" s="440"/>
      <c r="I203" s="440"/>
      <c r="J203" s="440"/>
      <c r="K203" s="723"/>
      <c r="L203" s="729"/>
      <c r="M203" s="356"/>
      <c r="N203" s="317"/>
      <c r="O203" s="331"/>
    </row>
    <row r="204" spans="1:15" ht="12.75">
      <c r="A204" s="441"/>
      <c r="B204" s="441"/>
      <c r="C204" s="503"/>
      <c r="D204" s="44"/>
      <c r="E204" s="37">
        <f>SUM(E202:E203)</f>
        <v>35</v>
      </c>
      <c r="F204" s="37"/>
      <c r="G204" s="724"/>
      <c r="H204" s="441"/>
      <c r="I204" s="441"/>
      <c r="J204" s="441"/>
      <c r="K204" s="723"/>
      <c r="L204" s="729"/>
      <c r="M204" s="355"/>
      <c r="N204" s="318"/>
      <c r="O204" s="330"/>
    </row>
    <row r="205" spans="1:15" ht="12.75">
      <c r="A205" s="439">
        <v>54</v>
      </c>
      <c r="B205" s="439" t="s">
        <v>226</v>
      </c>
      <c r="C205" s="497" t="s">
        <v>227</v>
      </c>
      <c r="D205" s="44" t="s">
        <v>1</v>
      </c>
      <c r="E205" s="45">
        <v>78</v>
      </c>
      <c r="F205" s="45"/>
      <c r="G205" s="724">
        <f>E205*0.25+E206*0.25+E207*0.075</f>
        <v>23.825</v>
      </c>
      <c r="H205" s="439">
        <v>46</v>
      </c>
      <c r="I205" s="439">
        <v>10</v>
      </c>
      <c r="J205" s="439"/>
      <c r="K205" s="723" t="s">
        <v>228</v>
      </c>
      <c r="L205" s="729">
        <v>4.96</v>
      </c>
      <c r="M205" s="354"/>
      <c r="N205" s="316">
        <v>23.825</v>
      </c>
      <c r="O205" s="329"/>
    </row>
    <row r="206" spans="1:15" ht="12.75">
      <c r="A206" s="440"/>
      <c r="B206" s="440"/>
      <c r="C206" s="498"/>
      <c r="D206" s="44" t="s">
        <v>2</v>
      </c>
      <c r="E206" s="45">
        <v>17</v>
      </c>
      <c r="F206" s="45"/>
      <c r="G206" s="724"/>
      <c r="H206" s="440"/>
      <c r="I206" s="440"/>
      <c r="J206" s="440"/>
      <c r="K206" s="723"/>
      <c r="L206" s="729"/>
      <c r="M206" s="356"/>
      <c r="N206" s="317"/>
      <c r="O206" s="331"/>
    </row>
    <row r="207" spans="1:15" ht="12.75">
      <c r="A207" s="440"/>
      <c r="B207" s="440"/>
      <c r="C207" s="498"/>
      <c r="D207" s="44" t="s">
        <v>22</v>
      </c>
      <c r="E207" s="45">
        <v>1</v>
      </c>
      <c r="F207" s="45"/>
      <c r="G207" s="724"/>
      <c r="H207" s="440"/>
      <c r="I207" s="440"/>
      <c r="J207" s="440"/>
      <c r="K207" s="723"/>
      <c r="L207" s="729"/>
      <c r="M207" s="356"/>
      <c r="N207" s="317"/>
      <c r="O207" s="331"/>
    </row>
    <row r="208" spans="1:15" ht="28.5" customHeight="1">
      <c r="A208" s="441"/>
      <c r="B208" s="441"/>
      <c r="C208" s="499"/>
      <c r="D208" s="44"/>
      <c r="E208" s="37">
        <f>SUM(E205:E207)</f>
        <v>96</v>
      </c>
      <c r="F208" s="37"/>
      <c r="G208" s="724"/>
      <c r="H208" s="441"/>
      <c r="I208" s="441"/>
      <c r="J208" s="441"/>
      <c r="K208" s="723"/>
      <c r="L208" s="729"/>
      <c r="M208" s="355"/>
      <c r="N208" s="318"/>
      <c r="O208" s="330"/>
    </row>
    <row r="209" spans="1:15" ht="12.75">
      <c r="A209" s="439">
        <v>55</v>
      </c>
      <c r="B209" s="439" t="s">
        <v>229</v>
      </c>
      <c r="C209" s="501" t="s">
        <v>230</v>
      </c>
      <c r="D209" s="44" t="s">
        <v>2</v>
      </c>
      <c r="E209" s="219">
        <v>18</v>
      </c>
      <c r="F209" s="219"/>
      <c r="G209" s="538">
        <f>E210*0.25</f>
        <v>4.5</v>
      </c>
      <c r="H209" s="539">
        <v>21</v>
      </c>
      <c r="I209" s="539"/>
      <c r="J209" s="539"/>
      <c r="K209" s="599" t="s">
        <v>231</v>
      </c>
      <c r="L209" s="598">
        <v>1.245</v>
      </c>
      <c r="M209" s="333"/>
      <c r="N209" s="301">
        <v>4.5</v>
      </c>
      <c r="O209" s="313"/>
    </row>
    <row r="210" spans="1:15" ht="12.75">
      <c r="A210" s="441"/>
      <c r="B210" s="441"/>
      <c r="C210" s="503"/>
      <c r="D210" s="44"/>
      <c r="E210" s="171">
        <f>SUM(E209)</f>
        <v>18</v>
      </c>
      <c r="F210" s="171"/>
      <c r="G210" s="538"/>
      <c r="H210" s="541"/>
      <c r="I210" s="541"/>
      <c r="J210" s="541"/>
      <c r="K210" s="599"/>
      <c r="L210" s="598"/>
      <c r="M210" s="334"/>
      <c r="N210" s="303"/>
      <c r="O210" s="332"/>
    </row>
    <row r="211" spans="1:15" ht="12.75">
      <c r="A211" s="316">
        <v>56</v>
      </c>
      <c r="B211" s="316" t="s">
        <v>602</v>
      </c>
      <c r="C211" s="504" t="s">
        <v>603</v>
      </c>
      <c r="D211" s="89" t="s">
        <v>2</v>
      </c>
      <c r="E211" s="93">
        <v>9</v>
      </c>
      <c r="F211" s="93"/>
      <c r="G211" s="312">
        <f>E212*0.25</f>
        <v>2.25</v>
      </c>
      <c r="H211" s="301"/>
      <c r="I211" s="301">
        <v>9</v>
      </c>
      <c r="J211" s="301"/>
      <c r="K211" s="339" t="s">
        <v>604</v>
      </c>
      <c r="L211" s="319">
        <v>0.3</v>
      </c>
      <c r="M211" s="333"/>
      <c r="N211" s="301">
        <v>2.25</v>
      </c>
      <c r="O211" s="313"/>
    </row>
    <row r="212" spans="1:15" ht="12.75">
      <c r="A212" s="318"/>
      <c r="B212" s="318"/>
      <c r="C212" s="505"/>
      <c r="D212" s="89"/>
      <c r="E212" s="171">
        <f>SUM(E211)</f>
        <v>9</v>
      </c>
      <c r="F212" s="171"/>
      <c r="G212" s="312"/>
      <c r="H212" s="303"/>
      <c r="I212" s="303"/>
      <c r="J212" s="303"/>
      <c r="K212" s="339"/>
      <c r="L212" s="319"/>
      <c r="M212" s="334"/>
      <c r="N212" s="303"/>
      <c r="O212" s="332"/>
    </row>
    <row r="213" spans="1:15" ht="12.75">
      <c r="A213" s="439">
        <v>57</v>
      </c>
      <c r="B213" s="439" t="s">
        <v>232</v>
      </c>
      <c r="C213" s="501" t="s">
        <v>723</v>
      </c>
      <c r="D213" s="44" t="s">
        <v>1</v>
      </c>
      <c r="E213" s="219">
        <v>15</v>
      </c>
      <c r="F213" s="219"/>
      <c r="G213" s="538">
        <f>E213*0.25+E214*0.15+E215*0.25</f>
        <v>9.6</v>
      </c>
      <c r="H213" s="539">
        <v>38</v>
      </c>
      <c r="I213" s="539"/>
      <c r="J213" s="539"/>
      <c r="K213" s="599" t="s">
        <v>233</v>
      </c>
      <c r="L213" s="598">
        <v>2.33</v>
      </c>
      <c r="M213" s="333"/>
      <c r="N213" s="301">
        <v>10.05</v>
      </c>
      <c r="O213" s="313"/>
    </row>
    <row r="214" spans="1:15" ht="12.75">
      <c r="A214" s="440"/>
      <c r="B214" s="440"/>
      <c r="C214" s="502"/>
      <c r="D214" s="44" t="s">
        <v>14</v>
      </c>
      <c r="E214" s="219">
        <v>4</v>
      </c>
      <c r="F214" s="219"/>
      <c r="G214" s="538"/>
      <c r="H214" s="540"/>
      <c r="I214" s="540"/>
      <c r="J214" s="540"/>
      <c r="K214" s="599"/>
      <c r="L214" s="598"/>
      <c r="M214" s="353"/>
      <c r="N214" s="302"/>
      <c r="O214" s="314"/>
    </row>
    <row r="215" spans="1:15" ht="12.75">
      <c r="A215" s="440"/>
      <c r="B215" s="440"/>
      <c r="C215" s="502"/>
      <c r="D215" s="44" t="s">
        <v>2</v>
      </c>
      <c r="E215" s="219">
        <v>21</v>
      </c>
      <c r="F215" s="219"/>
      <c r="G215" s="538"/>
      <c r="H215" s="540"/>
      <c r="I215" s="540"/>
      <c r="J215" s="540"/>
      <c r="K215" s="599"/>
      <c r="L215" s="598"/>
      <c r="M215" s="353"/>
      <c r="N215" s="302"/>
      <c r="O215" s="314"/>
    </row>
    <row r="216" spans="1:15" ht="12.75">
      <c r="A216" s="441"/>
      <c r="B216" s="441"/>
      <c r="C216" s="503"/>
      <c r="D216" s="44"/>
      <c r="E216" s="171">
        <f>SUM(E213:E215)</f>
        <v>40</v>
      </c>
      <c r="F216" s="171"/>
      <c r="G216" s="538"/>
      <c r="H216" s="541"/>
      <c r="I216" s="541"/>
      <c r="J216" s="541"/>
      <c r="K216" s="599"/>
      <c r="L216" s="598"/>
      <c r="M216" s="334"/>
      <c r="N216" s="303"/>
      <c r="O216" s="332"/>
    </row>
    <row r="217" spans="1:15" ht="12.75">
      <c r="A217" s="439">
        <v>58</v>
      </c>
      <c r="B217" s="439" t="s">
        <v>234</v>
      </c>
      <c r="C217" s="497" t="s">
        <v>235</v>
      </c>
      <c r="D217" s="44" t="s">
        <v>1</v>
      </c>
      <c r="E217" s="219">
        <v>33</v>
      </c>
      <c r="F217" s="219"/>
      <c r="G217" s="538">
        <f>E217*0.25+E218*0.15</f>
        <v>9.15</v>
      </c>
      <c r="H217" s="539">
        <v>6</v>
      </c>
      <c r="I217" s="539"/>
      <c r="J217" s="539"/>
      <c r="K217" s="599" t="s">
        <v>236</v>
      </c>
      <c r="L217" s="598">
        <v>2.09</v>
      </c>
      <c r="M217" s="339" t="s">
        <v>699</v>
      </c>
      <c r="N217" s="319">
        <v>9.15</v>
      </c>
      <c r="O217" s="339"/>
    </row>
    <row r="218" spans="1:15" ht="12.75">
      <c r="A218" s="440"/>
      <c r="B218" s="440"/>
      <c r="C218" s="498"/>
      <c r="D218" s="44" t="s">
        <v>237</v>
      </c>
      <c r="E218" s="219">
        <v>6</v>
      </c>
      <c r="F218" s="219"/>
      <c r="G218" s="538"/>
      <c r="H218" s="540"/>
      <c r="I218" s="540"/>
      <c r="J218" s="540"/>
      <c r="K218" s="599"/>
      <c r="L218" s="598"/>
      <c r="M218" s="339"/>
      <c r="N218" s="319"/>
      <c r="O218" s="339"/>
    </row>
    <row r="219" spans="1:15" ht="12.75">
      <c r="A219" s="441"/>
      <c r="B219" s="441"/>
      <c r="C219" s="503"/>
      <c r="D219" s="44"/>
      <c r="E219" s="171">
        <f>SUM(E217:E218)</f>
        <v>39</v>
      </c>
      <c r="F219" s="171"/>
      <c r="G219" s="538"/>
      <c r="H219" s="541"/>
      <c r="I219" s="541"/>
      <c r="J219" s="541"/>
      <c r="K219" s="599"/>
      <c r="L219" s="598"/>
      <c r="M219" s="339"/>
      <c r="N219" s="319"/>
      <c r="O219" s="339"/>
    </row>
    <row r="220" spans="1:15" ht="12.75">
      <c r="A220" s="439">
        <v>59</v>
      </c>
      <c r="B220" s="439" t="s">
        <v>238</v>
      </c>
      <c r="C220" s="501" t="s">
        <v>239</v>
      </c>
      <c r="D220" s="44" t="s">
        <v>1</v>
      </c>
      <c r="E220" s="219">
        <v>2</v>
      </c>
      <c r="F220" s="219"/>
      <c r="G220" s="538">
        <f>E222*0.25</f>
        <v>0.75</v>
      </c>
      <c r="H220" s="539">
        <v>3</v>
      </c>
      <c r="I220" s="539"/>
      <c r="J220" s="539"/>
      <c r="K220" s="599" t="s">
        <v>240</v>
      </c>
      <c r="L220" s="598">
        <v>0.11</v>
      </c>
      <c r="M220" s="333"/>
      <c r="N220" s="301">
        <v>0.75</v>
      </c>
      <c r="O220" s="313"/>
    </row>
    <row r="221" spans="1:15" ht="12.75">
      <c r="A221" s="440"/>
      <c r="B221" s="440"/>
      <c r="C221" s="502"/>
      <c r="D221" s="44" t="s">
        <v>2</v>
      </c>
      <c r="E221" s="219">
        <v>1</v>
      </c>
      <c r="F221" s="219"/>
      <c r="G221" s="538"/>
      <c r="H221" s="540"/>
      <c r="I221" s="540"/>
      <c r="J221" s="540"/>
      <c r="K221" s="599"/>
      <c r="L221" s="598"/>
      <c r="M221" s="353"/>
      <c r="N221" s="302"/>
      <c r="O221" s="314"/>
    </row>
    <row r="222" spans="1:15" ht="12.75">
      <c r="A222" s="441"/>
      <c r="B222" s="441"/>
      <c r="C222" s="503"/>
      <c r="D222" s="44"/>
      <c r="E222" s="171">
        <f>SUM(E220:E221)</f>
        <v>3</v>
      </c>
      <c r="F222" s="171"/>
      <c r="G222" s="538"/>
      <c r="H222" s="541"/>
      <c r="I222" s="541"/>
      <c r="J222" s="541"/>
      <c r="K222" s="599"/>
      <c r="L222" s="598"/>
      <c r="M222" s="334"/>
      <c r="N222" s="303"/>
      <c r="O222" s="332"/>
    </row>
    <row r="223" spans="1:15" ht="12.75">
      <c r="A223" s="439">
        <v>60</v>
      </c>
      <c r="B223" s="107" t="s">
        <v>241</v>
      </c>
      <c r="C223" s="99" t="s">
        <v>242</v>
      </c>
      <c r="D223" s="47" t="s">
        <v>2</v>
      </c>
      <c r="E223" s="23">
        <v>27</v>
      </c>
      <c r="F223" s="23"/>
      <c r="G223" s="538">
        <f>E224*0.25</f>
        <v>6.75</v>
      </c>
      <c r="H223" s="439">
        <v>26</v>
      </c>
      <c r="I223" s="439"/>
      <c r="J223" s="439"/>
      <c r="K223" s="723" t="s">
        <v>243</v>
      </c>
      <c r="L223" s="729">
        <v>1.5</v>
      </c>
      <c r="M223" s="354"/>
      <c r="N223" s="316">
        <v>6.75</v>
      </c>
      <c r="O223" s="329"/>
    </row>
    <row r="224" spans="1:15" ht="12.75">
      <c r="A224" s="441"/>
      <c r="B224" s="108"/>
      <c r="C224" s="98"/>
      <c r="D224" s="47"/>
      <c r="E224" s="37">
        <f>SUM(E223)</f>
        <v>27</v>
      </c>
      <c r="F224" s="37"/>
      <c r="G224" s="538"/>
      <c r="H224" s="441"/>
      <c r="I224" s="441"/>
      <c r="J224" s="441"/>
      <c r="K224" s="723"/>
      <c r="L224" s="729"/>
      <c r="M224" s="355"/>
      <c r="N224" s="318"/>
      <c r="O224" s="330"/>
    </row>
    <row r="225" spans="1:15" ht="12.75">
      <c r="A225" s="439">
        <v>61</v>
      </c>
      <c r="B225" s="439" t="s">
        <v>244</v>
      </c>
      <c r="C225" s="497" t="s">
        <v>245</v>
      </c>
      <c r="D225" s="220" t="s">
        <v>1</v>
      </c>
      <c r="E225" s="221">
        <v>4</v>
      </c>
      <c r="F225" s="221"/>
      <c r="G225" s="538">
        <f>E225*0.25+E226*0.4+E227*0.25+E228*0.055</f>
        <v>21.305</v>
      </c>
      <c r="H225" s="539">
        <v>44</v>
      </c>
      <c r="I225" s="539">
        <v>8</v>
      </c>
      <c r="J225" s="539"/>
      <c r="K225" s="599" t="s">
        <v>246</v>
      </c>
      <c r="L225" s="598">
        <v>5.635</v>
      </c>
      <c r="M225" s="333"/>
      <c r="N225" s="301">
        <v>21.305</v>
      </c>
      <c r="O225" s="313"/>
    </row>
    <row r="226" spans="1:15" ht="12.75">
      <c r="A226" s="440"/>
      <c r="B226" s="440"/>
      <c r="C226" s="498"/>
      <c r="D226" s="220" t="s">
        <v>23</v>
      </c>
      <c r="E226" s="221">
        <v>31</v>
      </c>
      <c r="F226" s="221"/>
      <c r="G226" s="538"/>
      <c r="H226" s="540"/>
      <c r="I226" s="540"/>
      <c r="J226" s="540"/>
      <c r="K226" s="599"/>
      <c r="L226" s="598"/>
      <c r="M226" s="353"/>
      <c r="N226" s="302"/>
      <c r="O226" s="314"/>
    </row>
    <row r="227" spans="1:15" ht="12.75">
      <c r="A227" s="440"/>
      <c r="B227" s="440"/>
      <c r="C227" s="498"/>
      <c r="D227" s="220" t="s">
        <v>2</v>
      </c>
      <c r="E227" s="221">
        <v>27</v>
      </c>
      <c r="F227" s="221"/>
      <c r="G227" s="538"/>
      <c r="H227" s="540"/>
      <c r="I227" s="540"/>
      <c r="J227" s="540"/>
      <c r="K227" s="599"/>
      <c r="L227" s="598"/>
      <c r="M227" s="353"/>
      <c r="N227" s="302"/>
      <c r="O227" s="314"/>
    </row>
    <row r="228" spans="1:15" ht="12.75">
      <c r="A228" s="440"/>
      <c r="B228" s="440"/>
      <c r="C228" s="498"/>
      <c r="D228" s="220" t="s">
        <v>4</v>
      </c>
      <c r="E228" s="221">
        <v>21</v>
      </c>
      <c r="F228" s="221"/>
      <c r="G228" s="538"/>
      <c r="H228" s="540"/>
      <c r="I228" s="540"/>
      <c r="J228" s="540"/>
      <c r="K228" s="599"/>
      <c r="L228" s="598"/>
      <c r="M228" s="353"/>
      <c r="N228" s="302"/>
      <c r="O228" s="314"/>
    </row>
    <row r="229" spans="1:15" ht="12.75">
      <c r="A229" s="441"/>
      <c r="B229" s="441"/>
      <c r="C229" s="499"/>
      <c r="D229" s="220"/>
      <c r="E229" s="171">
        <f>SUM(E225:E228)</f>
        <v>83</v>
      </c>
      <c r="F229" s="171"/>
      <c r="G229" s="538"/>
      <c r="H229" s="541"/>
      <c r="I229" s="541"/>
      <c r="J229" s="541"/>
      <c r="K229" s="599"/>
      <c r="L229" s="598"/>
      <c r="M229" s="334"/>
      <c r="N229" s="303"/>
      <c r="O229" s="332"/>
    </row>
    <row r="230" spans="1:15" ht="12.75">
      <c r="A230" s="439">
        <v>62</v>
      </c>
      <c r="B230" s="439" t="s">
        <v>247</v>
      </c>
      <c r="C230" s="501" t="s">
        <v>728</v>
      </c>
      <c r="D230" s="220" t="s">
        <v>1</v>
      </c>
      <c r="E230" s="221">
        <v>1</v>
      </c>
      <c r="F230" s="221"/>
      <c r="G230" s="538">
        <f>E230*0.25+E231*0.25+E232*0.055</f>
        <v>3.775</v>
      </c>
      <c r="H230" s="539">
        <v>17</v>
      </c>
      <c r="I230" s="539">
        <v>3</v>
      </c>
      <c r="J230" s="539"/>
      <c r="K230" s="599" t="s">
        <v>248</v>
      </c>
      <c r="L230" s="598">
        <v>1.165</v>
      </c>
      <c r="M230" s="333"/>
      <c r="N230" s="301">
        <v>3.775</v>
      </c>
      <c r="O230" s="313"/>
    </row>
    <row r="231" spans="1:15" ht="12.75">
      <c r="A231" s="440"/>
      <c r="B231" s="440"/>
      <c r="C231" s="502"/>
      <c r="D231" s="220" t="s">
        <v>2</v>
      </c>
      <c r="E231" s="221">
        <v>13</v>
      </c>
      <c r="F231" s="221"/>
      <c r="G231" s="538"/>
      <c r="H231" s="540"/>
      <c r="I231" s="540"/>
      <c r="J231" s="540"/>
      <c r="K231" s="599"/>
      <c r="L231" s="598"/>
      <c r="M231" s="353"/>
      <c r="N231" s="302"/>
      <c r="O231" s="314"/>
    </row>
    <row r="232" spans="1:15" ht="12.75">
      <c r="A232" s="440"/>
      <c r="B232" s="440"/>
      <c r="C232" s="502"/>
      <c r="D232" s="220" t="s">
        <v>4</v>
      </c>
      <c r="E232" s="221">
        <v>5</v>
      </c>
      <c r="F232" s="221"/>
      <c r="G232" s="538"/>
      <c r="H232" s="540"/>
      <c r="I232" s="540"/>
      <c r="J232" s="540"/>
      <c r="K232" s="599"/>
      <c r="L232" s="598"/>
      <c r="M232" s="353"/>
      <c r="N232" s="302"/>
      <c r="O232" s="314"/>
    </row>
    <row r="233" spans="1:15" ht="12.75">
      <c r="A233" s="441"/>
      <c r="B233" s="441"/>
      <c r="C233" s="503"/>
      <c r="D233" s="220"/>
      <c r="E233" s="171">
        <f>SUM(E230:E232)</f>
        <v>19</v>
      </c>
      <c r="F233" s="171"/>
      <c r="G233" s="538"/>
      <c r="H233" s="541"/>
      <c r="I233" s="541"/>
      <c r="J233" s="541"/>
      <c r="K233" s="599"/>
      <c r="L233" s="598"/>
      <c r="M233" s="334"/>
      <c r="N233" s="303"/>
      <c r="O233" s="332"/>
    </row>
    <row r="234" spans="1:15" ht="12.75">
      <c r="A234" s="439">
        <v>63</v>
      </c>
      <c r="B234" s="439" t="s">
        <v>249</v>
      </c>
      <c r="C234" s="497" t="s">
        <v>605</v>
      </c>
      <c r="D234" s="220" t="s">
        <v>1</v>
      </c>
      <c r="E234" s="221">
        <v>3</v>
      </c>
      <c r="F234" s="221"/>
      <c r="G234" s="538">
        <f>E236*0.25</f>
        <v>1.5</v>
      </c>
      <c r="H234" s="539"/>
      <c r="I234" s="539">
        <v>6</v>
      </c>
      <c r="J234" s="539"/>
      <c r="K234" s="599" t="s">
        <v>250</v>
      </c>
      <c r="L234" s="598">
        <v>0.515</v>
      </c>
      <c r="M234" s="333"/>
      <c r="N234" s="301">
        <v>5.25</v>
      </c>
      <c r="O234" s="313"/>
    </row>
    <row r="235" spans="1:15" ht="12.75">
      <c r="A235" s="440"/>
      <c r="B235" s="440"/>
      <c r="C235" s="502"/>
      <c r="D235" s="220" t="s">
        <v>2</v>
      </c>
      <c r="E235" s="221">
        <v>3</v>
      </c>
      <c r="F235" s="221"/>
      <c r="G235" s="538"/>
      <c r="H235" s="540"/>
      <c r="I235" s="540"/>
      <c r="J235" s="540"/>
      <c r="K235" s="599"/>
      <c r="L235" s="598"/>
      <c r="M235" s="353"/>
      <c r="N235" s="302"/>
      <c r="O235" s="314"/>
    </row>
    <row r="236" spans="1:15" ht="12.75">
      <c r="A236" s="441"/>
      <c r="B236" s="441"/>
      <c r="C236" s="503"/>
      <c r="D236" s="220"/>
      <c r="E236" s="171">
        <f>SUM(E234:E235)</f>
        <v>6</v>
      </c>
      <c r="F236" s="171"/>
      <c r="G236" s="538"/>
      <c r="H236" s="541"/>
      <c r="I236" s="541"/>
      <c r="J236" s="541"/>
      <c r="K236" s="599"/>
      <c r="L236" s="598"/>
      <c r="M236" s="334"/>
      <c r="N236" s="303"/>
      <c r="O236" s="332"/>
    </row>
    <row r="237" spans="1:15" ht="12.75" customHeight="1">
      <c r="A237" s="439">
        <v>64</v>
      </c>
      <c r="B237" s="439" t="s">
        <v>251</v>
      </c>
      <c r="C237" s="497" t="s">
        <v>252</v>
      </c>
      <c r="D237" s="220" t="s">
        <v>1</v>
      </c>
      <c r="E237" s="221">
        <v>13</v>
      </c>
      <c r="F237" s="221"/>
      <c r="G237" s="538">
        <f>E237*0.25+E238*0.4+E239*0.25+E240*0.4</f>
        <v>15.7</v>
      </c>
      <c r="H237" s="539">
        <v>20</v>
      </c>
      <c r="I237" s="539">
        <v>1</v>
      </c>
      <c r="J237" s="539"/>
      <c r="K237" s="599" t="s">
        <v>253</v>
      </c>
      <c r="L237" s="598">
        <v>3.775</v>
      </c>
      <c r="M237" s="339" t="s">
        <v>701</v>
      </c>
      <c r="N237" s="319">
        <v>15.7</v>
      </c>
      <c r="O237" s="339"/>
    </row>
    <row r="238" spans="1:15" ht="12.75">
      <c r="A238" s="440"/>
      <c r="B238" s="440"/>
      <c r="C238" s="498"/>
      <c r="D238" s="220" t="s">
        <v>23</v>
      </c>
      <c r="E238" s="221">
        <v>9</v>
      </c>
      <c r="F238" s="221"/>
      <c r="G238" s="538"/>
      <c r="H238" s="540"/>
      <c r="I238" s="540"/>
      <c r="J238" s="540"/>
      <c r="K238" s="599"/>
      <c r="L238" s="598"/>
      <c r="M238" s="339"/>
      <c r="N238" s="319"/>
      <c r="O238" s="339"/>
    </row>
    <row r="239" spans="1:15" ht="12.75">
      <c r="A239" s="440"/>
      <c r="B239" s="440"/>
      <c r="C239" s="498"/>
      <c r="D239" s="220" t="s">
        <v>2</v>
      </c>
      <c r="E239" s="221">
        <v>13</v>
      </c>
      <c r="F239" s="221"/>
      <c r="G239" s="538"/>
      <c r="H239" s="540"/>
      <c r="I239" s="540"/>
      <c r="J239" s="540"/>
      <c r="K239" s="599"/>
      <c r="L239" s="598"/>
      <c r="M239" s="339"/>
      <c r="N239" s="319"/>
      <c r="O239" s="339"/>
    </row>
    <row r="240" spans="1:15" ht="12.75">
      <c r="A240" s="440"/>
      <c r="B240" s="440"/>
      <c r="C240" s="498"/>
      <c r="D240" s="220" t="s">
        <v>21</v>
      </c>
      <c r="E240" s="221">
        <v>14</v>
      </c>
      <c r="F240" s="221"/>
      <c r="G240" s="538"/>
      <c r="H240" s="540"/>
      <c r="I240" s="540"/>
      <c r="J240" s="540"/>
      <c r="K240" s="599"/>
      <c r="L240" s="598"/>
      <c r="M240" s="339"/>
      <c r="N240" s="319"/>
      <c r="O240" s="339"/>
    </row>
    <row r="241" spans="1:15" ht="12.75">
      <c r="A241" s="441"/>
      <c r="B241" s="441"/>
      <c r="C241" s="499"/>
      <c r="D241" s="220"/>
      <c r="E241" s="171">
        <f>SUM(E237:E240)</f>
        <v>49</v>
      </c>
      <c r="F241" s="171"/>
      <c r="G241" s="538"/>
      <c r="H241" s="541"/>
      <c r="I241" s="541"/>
      <c r="J241" s="541"/>
      <c r="K241" s="599"/>
      <c r="L241" s="598"/>
      <c r="M241" s="339"/>
      <c r="N241" s="319"/>
      <c r="O241" s="339"/>
    </row>
    <row r="242" spans="1:15" ht="12.75">
      <c r="A242" s="439">
        <v>65</v>
      </c>
      <c r="B242" s="439" t="s">
        <v>254</v>
      </c>
      <c r="C242" s="497" t="s">
        <v>606</v>
      </c>
      <c r="D242" s="222" t="s">
        <v>2</v>
      </c>
      <c r="E242" s="219">
        <v>3</v>
      </c>
      <c r="F242" s="219"/>
      <c r="G242" s="538">
        <f>E242*0.25+E243*0.25+E244*0.055</f>
        <v>3.525</v>
      </c>
      <c r="H242" s="539">
        <v>15</v>
      </c>
      <c r="I242" s="539">
        <v>12</v>
      </c>
      <c r="J242" s="539"/>
      <c r="K242" s="599" t="s">
        <v>255</v>
      </c>
      <c r="L242" s="598">
        <v>1</v>
      </c>
      <c r="M242" s="333"/>
      <c r="N242" s="301">
        <v>4</v>
      </c>
      <c r="O242" s="313"/>
    </row>
    <row r="243" spans="1:15" ht="12.75">
      <c r="A243" s="440"/>
      <c r="B243" s="440"/>
      <c r="C243" s="502"/>
      <c r="D243" s="222" t="s">
        <v>1</v>
      </c>
      <c r="E243" s="219">
        <v>10</v>
      </c>
      <c r="F243" s="219"/>
      <c r="G243" s="538"/>
      <c r="H243" s="540"/>
      <c r="I243" s="540"/>
      <c r="J243" s="540"/>
      <c r="K243" s="599"/>
      <c r="L243" s="598"/>
      <c r="M243" s="353"/>
      <c r="N243" s="302"/>
      <c r="O243" s="314"/>
    </row>
    <row r="244" spans="1:15" ht="12.75">
      <c r="A244" s="440"/>
      <c r="B244" s="440"/>
      <c r="C244" s="502"/>
      <c r="D244" s="222" t="s">
        <v>4</v>
      </c>
      <c r="E244" s="219">
        <v>5</v>
      </c>
      <c r="F244" s="219"/>
      <c r="G244" s="538"/>
      <c r="H244" s="540"/>
      <c r="I244" s="540"/>
      <c r="J244" s="540"/>
      <c r="K244" s="599"/>
      <c r="L244" s="598"/>
      <c r="M244" s="353"/>
      <c r="N244" s="302"/>
      <c r="O244" s="314"/>
    </row>
    <row r="245" spans="1:15" ht="12.75">
      <c r="A245" s="441"/>
      <c r="B245" s="441"/>
      <c r="C245" s="503"/>
      <c r="D245" s="222"/>
      <c r="E245" s="171">
        <f>SUM(E242:E244)</f>
        <v>18</v>
      </c>
      <c r="F245" s="171"/>
      <c r="G245" s="538"/>
      <c r="H245" s="541"/>
      <c r="I245" s="541"/>
      <c r="J245" s="541"/>
      <c r="K245" s="599"/>
      <c r="L245" s="598"/>
      <c r="M245" s="334"/>
      <c r="N245" s="303"/>
      <c r="O245" s="332"/>
    </row>
    <row r="246" spans="1:15" ht="12.75">
      <c r="A246" s="439">
        <v>66</v>
      </c>
      <c r="B246" s="439" t="s">
        <v>256</v>
      </c>
      <c r="C246" s="501" t="s">
        <v>257</v>
      </c>
      <c r="D246" s="222" t="s">
        <v>1</v>
      </c>
      <c r="E246" s="219">
        <v>4</v>
      </c>
      <c r="F246" s="219"/>
      <c r="G246" s="538">
        <f>E248*0.25</f>
        <v>2.25</v>
      </c>
      <c r="H246" s="539">
        <v>4</v>
      </c>
      <c r="I246" s="539">
        <v>16</v>
      </c>
      <c r="J246" s="539"/>
      <c r="K246" s="599" t="s">
        <v>258</v>
      </c>
      <c r="L246" s="598">
        <v>0.97</v>
      </c>
      <c r="M246" s="333"/>
      <c r="N246" s="301">
        <v>1.71</v>
      </c>
      <c r="O246" s="313"/>
    </row>
    <row r="247" spans="1:15" ht="12.75">
      <c r="A247" s="440"/>
      <c r="B247" s="440"/>
      <c r="C247" s="502"/>
      <c r="D247" s="222" t="s">
        <v>2</v>
      </c>
      <c r="E247" s="219">
        <v>5</v>
      </c>
      <c r="F247" s="219"/>
      <c r="G247" s="538"/>
      <c r="H247" s="540"/>
      <c r="I247" s="540"/>
      <c r="J247" s="540"/>
      <c r="K247" s="599"/>
      <c r="L247" s="598"/>
      <c r="M247" s="353"/>
      <c r="N247" s="302"/>
      <c r="O247" s="314"/>
    </row>
    <row r="248" spans="1:15" ht="12.75">
      <c r="A248" s="441"/>
      <c r="B248" s="441"/>
      <c r="C248" s="503"/>
      <c r="D248" s="222"/>
      <c r="E248" s="171">
        <f>SUM(E246:E247)</f>
        <v>9</v>
      </c>
      <c r="F248" s="171"/>
      <c r="G248" s="538"/>
      <c r="H248" s="541"/>
      <c r="I248" s="541"/>
      <c r="J248" s="541"/>
      <c r="K248" s="599"/>
      <c r="L248" s="598"/>
      <c r="M248" s="334"/>
      <c r="N248" s="303"/>
      <c r="O248" s="332"/>
    </row>
    <row r="249" spans="1:15" ht="12.75" customHeight="1">
      <c r="A249" s="439">
        <v>67</v>
      </c>
      <c r="B249" s="439" t="s">
        <v>259</v>
      </c>
      <c r="C249" s="501" t="s">
        <v>260</v>
      </c>
      <c r="D249" s="222" t="s">
        <v>1</v>
      </c>
      <c r="E249" s="219">
        <v>10</v>
      </c>
      <c r="F249" s="219"/>
      <c r="G249" s="538">
        <f>E251*0.25</f>
        <v>5.5</v>
      </c>
      <c r="H249" s="539">
        <v>8</v>
      </c>
      <c r="I249" s="539">
        <v>14</v>
      </c>
      <c r="J249" s="539"/>
      <c r="K249" s="599" t="s">
        <v>653</v>
      </c>
      <c r="L249" s="598">
        <v>0.35</v>
      </c>
      <c r="M249" s="339" t="s">
        <v>666</v>
      </c>
      <c r="N249" s="319">
        <v>5</v>
      </c>
      <c r="O249" s="339"/>
    </row>
    <row r="250" spans="1:15" ht="12.75">
      <c r="A250" s="440"/>
      <c r="B250" s="440"/>
      <c r="C250" s="502"/>
      <c r="D250" s="222" t="s">
        <v>2</v>
      </c>
      <c r="E250" s="219">
        <v>12</v>
      </c>
      <c r="F250" s="219"/>
      <c r="G250" s="538"/>
      <c r="H250" s="540"/>
      <c r="I250" s="540"/>
      <c r="J250" s="540"/>
      <c r="K250" s="599"/>
      <c r="L250" s="598"/>
      <c r="M250" s="339"/>
      <c r="N250" s="319"/>
      <c r="O250" s="339"/>
    </row>
    <row r="251" spans="1:15" ht="12.75">
      <c r="A251" s="441"/>
      <c r="B251" s="441"/>
      <c r="C251" s="503"/>
      <c r="D251" s="222"/>
      <c r="E251" s="171">
        <f>SUM(E249:E250)</f>
        <v>22</v>
      </c>
      <c r="F251" s="171"/>
      <c r="G251" s="538"/>
      <c r="H251" s="541"/>
      <c r="I251" s="541"/>
      <c r="J251" s="541"/>
      <c r="K251" s="599"/>
      <c r="L251" s="598"/>
      <c r="M251" s="339"/>
      <c r="N251" s="319"/>
      <c r="O251" s="339"/>
    </row>
    <row r="252" spans="1:15" ht="12.75">
      <c r="A252" s="439">
        <v>68</v>
      </c>
      <c r="B252" s="439" t="s">
        <v>262</v>
      </c>
      <c r="C252" s="497" t="s">
        <v>608</v>
      </c>
      <c r="D252" s="222" t="s">
        <v>1</v>
      </c>
      <c r="E252" s="93">
        <v>3</v>
      </c>
      <c r="F252" s="93"/>
      <c r="G252" s="538">
        <f>E254*0.25</f>
        <v>1.75</v>
      </c>
      <c r="H252" s="539"/>
      <c r="I252" s="539"/>
      <c r="J252" s="539"/>
      <c r="K252" s="720" t="s">
        <v>263</v>
      </c>
      <c r="L252" s="598">
        <v>0.265</v>
      </c>
      <c r="M252" s="339" t="s">
        <v>680</v>
      </c>
      <c r="N252" s="319">
        <v>3.5</v>
      </c>
      <c r="O252" s="339"/>
    </row>
    <row r="253" spans="1:15" ht="12.75">
      <c r="A253" s="440"/>
      <c r="B253" s="440"/>
      <c r="C253" s="498"/>
      <c r="D253" s="222" t="s">
        <v>2</v>
      </c>
      <c r="E253" s="93">
        <v>4</v>
      </c>
      <c r="F253" s="93"/>
      <c r="G253" s="538"/>
      <c r="H253" s="540"/>
      <c r="I253" s="540"/>
      <c r="J253" s="540"/>
      <c r="K253" s="721"/>
      <c r="L253" s="598"/>
      <c r="M253" s="339"/>
      <c r="N253" s="319"/>
      <c r="O253" s="339"/>
    </row>
    <row r="254" spans="1:15" ht="12.75">
      <c r="A254" s="441"/>
      <c r="B254" s="441"/>
      <c r="C254" s="499"/>
      <c r="D254" s="222"/>
      <c r="E254" s="171">
        <f>SUM(E252:E253)</f>
        <v>7</v>
      </c>
      <c r="F254" s="171"/>
      <c r="G254" s="538"/>
      <c r="H254" s="541"/>
      <c r="I254" s="541"/>
      <c r="J254" s="541"/>
      <c r="K254" s="722"/>
      <c r="L254" s="598"/>
      <c r="M254" s="339"/>
      <c r="N254" s="319"/>
      <c r="O254" s="339"/>
    </row>
    <row r="255" spans="1:15" ht="35.25" customHeight="1">
      <c r="A255" s="316">
        <v>69</v>
      </c>
      <c r="B255" s="101" t="s">
        <v>305</v>
      </c>
      <c r="C255" s="309" t="s">
        <v>306</v>
      </c>
      <c r="D255" s="92" t="s">
        <v>1</v>
      </c>
      <c r="E255" s="93">
        <v>66</v>
      </c>
      <c r="F255" s="93"/>
      <c r="G255" s="312">
        <f>E256*0.25</f>
        <v>16.5</v>
      </c>
      <c r="H255" s="301"/>
      <c r="I255" s="301"/>
      <c r="J255" s="301"/>
      <c r="K255" s="339" t="s">
        <v>307</v>
      </c>
      <c r="L255" s="319">
        <v>8.115</v>
      </c>
      <c r="M255" s="333"/>
      <c r="N255" s="301">
        <v>16.5</v>
      </c>
      <c r="O255" s="313"/>
    </row>
    <row r="256" spans="1:15" ht="54.75" customHeight="1">
      <c r="A256" s="318"/>
      <c r="B256" s="103"/>
      <c r="C256" s="500"/>
      <c r="D256" s="92"/>
      <c r="E256" s="171">
        <f>SUM(E255)</f>
        <v>66</v>
      </c>
      <c r="F256" s="171"/>
      <c r="G256" s="312"/>
      <c r="H256" s="303"/>
      <c r="I256" s="303"/>
      <c r="J256" s="303"/>
      <c r="K256" s="339"/>
      <c r="L256" s="319"/>
      <c r="M256" s="334"/>
      <c r="N256" s="303"/>
      <c r="O256" s="332"/>
    </row>
    <row r="257" spans="1:15" ht="12.75">
      <c r="A257" s="439">
        <v>70</v>
      </c>
      <c r="B257" s="439" t="s">
        <v>264</v>
      </c>
      <c r="C257" s="497" t="s">
        <v>265</v>
      </c>
      <c r="D257" s="44" t="s">
        <v>1</v>
      </c>
      <c r="E257" s="45">
        <v>9</v>
      </c>
      <c r="F257" s="162"/>
      <c r="G257" s="439">
        <f>E258*0.25</f>
        <v>2.25</v>
      </c>
      <c r="H257" s="439">
        <v>6</v>
      </c>
      <c r="I257" s="439"/>
      <c r="J257" s="439">
        <v>1</v>
      </c>
      <c r="K257" s="497" t="s">
        <v>266</v>
      </c>
      <c r="L257" s="718">
        <v>0.2</v>
      </c>
      <c r="M257" s="354"/>
      <c r="N257" s="316">
        <v>2.25</v>
      </c>
      <c r="O257" s="329"/>
    </row>
    <row r="258" spans="1:15" ht="12.75">
      <c r="A258" s="441"/>
      <c r="B258" s="441"/>
      <c r="C258" s="499"/>
      <c r="D258" s="44"/>
      <c r="E258" s="37">
        <f>SUM(E257)</f>
        <v>9</v>
      </c>
      <c r="F258" s="153"/>
      <c r="G258" s="441"/>
      <c r="H258" s="441"/>
      <c r="I258" s="441"/>
      <c r="J258" s="441"/>
      <c r="K258" s="499"/>
      <c r="L258" s="719"/>
      <c r="M258" s="355"/>
      <c r="N258" s="318"/>
      <c r="O258" s="330"/>
    </row>
    <row r="259" spans="1:15" ht="12.75">
      <c r="A259" s="439">
        <v>71</v>
      </c>
      <c r="B259" s="107" t="s">
        <v>267</v>
      </c>
      <c r="C259" s="720" t="s">
        <v>268</v>
      </c>
      <c r="D259" s="20" t="s">
        <v>1</v>
      </c>
      <c r="E259" s="46">
        <v>20</v>
      </c>
      <c r="F259" s="46"/>
      <c r="G259" s="538">
        <f>E261*0.25</f>
        <v>9.5</v>
      </c>
      <c r="H259" s="439">
        <v>21</v>
      </c>
      <c r="I259" s="439"/>
      <c r="J259" s="439"/>
      <c r="K259" s="723" t="s">
        <v>269</v>
      </c>
      <c r="L259" s="729">
        <v>1.455</v>
      </c>
      <c r="M259" s="354"/>
      <c r="N259" s="316">
        <v>9.5</v>
      </c>
      <c r="O259" s="329"/>
    </row>
    <row r="260" spans="1:15" ht="12.75">
      <c r="A260" s="440"/>
      <c r="B260" s="109"/>
      <c r="C260" s="727"/>
      <c r="D260" s="20" t="s">
        <v>2</v>
      </c>
      <c r="E260" s="46">
        <v>18</v>
      </c>
      <c r="F260" s="46"/>
      <c r="G260" s="538"/>
      <c r="H260" s="440"/>
      <c r="I260" s="440"/>
      <c r="J260" s="440"/>
      <c r="K260" s="723"/>
      <c r="L260" s="729"/>
      <c r="M260" s="356"/>
      <c r="N260" s="317"/>
      <c r="O260" s="331"/>
    </row>
    <row r="261" spans="1:15" ht="12.75">
      <c r="A261" s="441"/>
      <c r="B261" s="108"/>
      <c r="C261" s="728"/>
      <c r="D261" s="20"/>
      <c r="E261" s="37">
        <f>SUM(E259:E260)</f>
        <v>38</v>
      </c>
      <c r="F261" s="37"/>
      <c r="G261" s="538"/>
      <c r="H261" s="441"/>
      <c r="I261" s="441"/>
      <c r="J261" s="441"/>
      <c r="K261" s="723"/>
      <c r="L261" s="729"/>
      <c r="M261" s="355"/>
      <c r="N261" s="318"/>
      <c r="O261" s="330"/>
    </row>
    <row r="262" spans="1:15" ht="12.75" customHeight="1">
      <c r="A262" s="439">
        <v>72</v>
      </c>
      <c r="B262" s="439" t="s">
        <v>270</v>
      </c>
      <c r="C262" s="497" t="s">
        <v>271</v>
      </c>
      <c r="D262" s="16" t="s">
        <v>1</v>
      </c>
      <c r="E262" s="45">
        <v>2</v>
      </c>
      <c r="F262" s="45"/>
      <c r="G262" s="724">
        <f>E264*0.25</f>
        <v>4</v>
      </c>
      <c r="H262" s="439">
        <v>20</v>
      </c>
      <c r="I262" s="439"/>
      <c r="J262" s="439"/>
      <c r="K262" s="723" t="s">
        <v>272</v>
      </c>
      <c r="L262" s="729">
        <v>1.795</v>
      </c>
      <c r="M262" s="354"/>
      <c r="N262" s="316">
        <v>4</v>
      </c>
      <c r="O262" s="329"/>
    </row>
    <row r="263" spans="1:15" ht="12.75">
      <c r="A263" s="440"/>
      <c r="B263" s="440"/>
      <c r="C263" s="498"/>
      <c r="D263" s="16" t="s">
        <v>2</v>
      </c>
      <c r="E263" s="45">
        <v>14</v>
      </c>
      <c r="F263" s="45"/>
      <c r="G263" s="724"/>
      <c r="H263" s="440"/>
      <c r="I263" s="440"/>
      <c r="J263" s="440"/>
      <c r="K263" s="723"/>
      <c r="L263" s="729"/>
      <c r="M263" s="356"/>
      <c r="N263" s="317"/>
      <c r="O263" s="331"/>
    </row>
    <row r="264" spans="1:15" ht="12.75">
      <c r="A264" s="441"/>
      <c r="B264" s="441"/>
      <c r="C264" s="499"/>
      <c r="D264" s="16"/>
      <c r="E264" s="37">
        <f>SUM(E262:E263)</f>
        <v>16</v>
      </c>
      <c r="F264" s="37"/>
      <c r="G264" s="724"/>
      <c r="H264" s="441"/>
      <c r="I264" s="441"/>
      <c r="J264" s="441"/>
      <c r="K264" s="723"/>
      <c r="L264" s="729"/>
      <c r="M264" s="355"/>
      <c r="N264" s="318"/>
      <c r="O264" s="330"/>
    </row>
    <row r="265" spans="1:15" ht="12.75" customHeight="1">
      <c r="A265" s="428">
        <v>73</v>
      </c>
      <c r="B265" s="428" t="s">
        <v>273</v>
      </c>
      <c r="C265" s="436" t="s">
        <v>274</v>
      </c>
      <c r="D265" s="48" t="s">
        <v>1</v>
      </c>
      <c r="E265" s="49">
        <v>7</v>
      </c>
      <c r="F265" s="49"/>
      <c r="G265" s="715">
        <f>E267*0.25</f>
        <v>5.25</v>
      </c>
      <c r="H265" s="428">
        <v>37</v>
      </c>
      <c r="I265" s="428"/>
      <c r="J265" s="428"/>
      <c r="K265" s="716" t="s">
        <v>275</v>
      </c>
      <c r="L265" s="586">
        <v>1.61</v>
      </c>
      <c r="M265" s="335" t="s">
        <v>669</v>
      </c>
      <c r="N265" s="308">
        <v>5.25</v>
      </c>
      <c r="O265" s="335"/>
    </row>
    <row r="266" spans="1:15" ht="12.75">
      <c r="A266" s="429"/>
      <c r="B266" s="429"/>
      <c r="C266" s="437"/>
      <c r="D266" s="48" t="s">
        <v>2</v>
      </c>
      <c r="E266" s="49">
        <v>14</v>
      </c>
      <c r="F266" s="49"/>
      <c r="G266" s="715"/>
      <c r="H266" s="429"/>
      <c r="I266" s="429"/>
      <c r="J266" s="429"/>
      <c r="K266" s="716"/>
      <c r="L266" s="586"/>
      <c r="M266" s="335"/>
      <c r="N266" s="308"/>
      <c r="O266" s="335"/>
    </row>
    <row r="267" spans="1:15" ht="12.75">
      <c r="A267" s="430"/>
      <c r="B267" s="430"/>
      <c r="C267" s="438"/>
      <c r="D267" s="48"/>
      <c r="E267" s="37">
        <f>SUM(E265:E266)</f>
        <v>21</v>
      </c>
      <c r="F267" s="37"/>
      <c r="G267" s="715"/>
      <c r="H267" s="430"/>
      <c r="I267" s="430"/>
      <c r="J267" s="430"/>
      <c r="K267" s="716"/>
      <c r="L267" s="586"/>
      <c r="M267" s="335"/>
      <c r="N267" s="308"/>
      <c r="O267" s="335"/>
    </row>
    <row r="268" spans="1:15" ht="12.75">
      <c r="A268" s="428">
        <v>74</v>
      </c>
      <c r="B268" s="428" t="s">
        <v>276</v>
      </c>
      <c r="C268" s="448" t="s">
        <v>277</v>
      </c>
      <c r="D268" s="48" t="s">
        <v>1</v>
      </c>
      <c r="E268" s="49">
        <v>10</v>
      </c>
      <c r="F268" s="49"/>
      <c r="G268" s="715">
        <f>E268*0.25+E269*0.25+E270*0.15</f>
        <v>11.65</v>
      </c>
      <c r="H268" s="428">
        <v>85</v>
      </c>
      <c r="I268" s="428">
        <v>1</v>
      </c>
      <c r="J268" s="428"/>
      <c r="K268" s="716" t="s">
        <v>278</v>
      </c>
      <c r="L268" s="586">
        <v>3.37</v>
      </c>
      <c r="M268" s="354"/>
      <c r="N268" s="316">
        <v>11.65</v>
      </c>
      <c r="O268" s="329"/>
    </row>
    <row r="269" spans="1:15" ht="12.75">
      <c r="A269" s="429"/>
      <c r="B269" s="429"/>
      <c r="C269" s="449"/>
      <c r="D269" s="48" t="s">
        <v>2</v>
      </c>
      <c r="E269" s="49">
        <v>33</v>
      </c>
      <c r="F269" s="49"/>
      <c r="G269" s="715"/>
      <c r="H269" s="429"/>
      <c r="I269" s="429"/>
      <c r="J269" s="429"/>
      <c r="K269" s="716"/>
      <c r="L269" s="586"/>
      <c r="M269" s="356"/>
      <c r="N269" s="317"/>
      <c r="O269" s="331"/>
    </row>
    <row r="270" spans="1:15" ht="12.75">
      <c r="A270" s="429"/>
      <c r="B270" s="429"/>
      <c r="C270" s="449"/>
      <c r="D270" s="48" t="s">
        <v>14</v>
      </c>
      <c r="E270" s="49">
        <v>6</v>
      </c>
      <c r="F270" s="49"/>
      <c r="G270" s="715"/>
      <c r="H270" s="429"/>
      <c r="I270" s="429"/>
      <c r="J270" s="429"/>
      <c r="K270" s="716"/>
      <c r="L270" s="586"/>
      <c r="M270" s="356"/>
      <c r="N270" s="317"/>
      <c r="O270" s="331"/>
    </row>
    <row r="271" spans="1:15" ht="12.75">
      <c r="A271" s="430"/>
      <c r="B271" s="430"/>
      <c r="C271" s="590"/>
      <c r="D271" s="48"/>
      <c r="E271" s="37">
        <f>SUM(E268:E270)</f>
        <v>49</v>
      </c>
      <c r="F271" s="37"/>
      <c r="G271" s="715"/>
      <c r="H271" s="430"/>
      <c r="I271" s="430"/>
      <c r="J271" s="430"/>
      <c r="K271" s="716"/>
      <c r="L271" s="586"/>
      <c r="M271" s="355"/>
      <c r="N271" s="318"/>
      <c r="O271" s="330"/>
    </row>
    <row r="272" spans="1:15" ht="12.75">
      <c r="A272" s="428">
        <v>75</v>
      </c>
      <c r="B272" s="428" t="s">
        <v>279</v>
      </c>
      <c r="C272" s="448" t="s">
        <v>280</v>
      </c>
      <c r="D272" s="48" t="s">
        <v>2</v>
      </c>
      <c r="E272" s="49">
        <v>31</v>
      </c>
      <c r="F272" s="49"/>
      <c r="G272" s="715">
        <f>E272*0.25+E273*0.15+E274*0.055</f>
        <v>8.870000000000001</v>
      </c>
      <c r="H272" s="428">
        <v>39</v>
      </c>
      <c r="I272" s="428"/>
      <c r="J272" s="428"/>
      <c r="K272" s="448" t="s">
        <v>281</v>
      </c>
      <c r="L272" s="586">
        <v>2.79</v>
      </c>
      <c r="M272" s="354"/>
      <c r="N272" s="316">
        <v>8.87</v>
      </c>
      <c r="O272" s="329"/>
    </row>
    <row r="273" spans="1:15" ht="12.75">
      <c r="A273" s="429"/>
      <c r="B273" s="429"/>
      <c r="C273" s="449"/>
      <c r="D273" s="48" t="s">
        <v>14</v>
      </c>
      <c r="E273" s="49">
        <v>6</v>
      </c>
      <c r="F273" s="49"/>
      <c r="G273" s="715"/>
      <c r="H273" s="429"/>
      <c r="I273" s="429"/>
      <c r="J273" s="429"/>
      <c r="K273" s="449"/>
      <c r="L273" s="586"/>
      <c r="M273" s="356"/>
      <c r="N273" s="317"/>
      <c r="O273" s="331"/>
    </row>
    <row r="274" spans="1:15" ht="12.75">
      <c r="A274" s="429"/>
      <c r="B274" s="429"/>
      <c r="C274" s="449"/>
      <c r="D274" s="48" t="s">
        <v>4</v>
      </c>
      <c r="E274" s="49">
        <v>4</v>
      </c>
      <c r="F274" s="49"/>
      <c r="G274" s="715"/>
      <c r="H274" s="429"/>
      <c r="I274" s="429"/>
      <c r="J274" s="429"/>
      <c r="K274" s="449"/>
      <c r="L274" s="586"/>
      <c r="M274" s="356"/>
      <c r="N274" s="317"/>
      <c r="O274" s="331"/>
    </row>
    <row r="275" spans="1:15" ht="12.75">
      <c r="A275" s="430"/>
      <c r="B275" s="430"/>
      <c r="C275" s="438"/>
      <c r="D275" s="48"/>
      <c r="E275" s="37">
        <f>SUM(E272:E274)</f>
        <v>41</v>
      </c>
      <c r="F275" s="37"/>
      <c r="G275" s="715"/>
      <c r="H275" s="430"/>
      <c r="I275" s="430"/>
      <c r="J275" s="430"/>
      <c r="K275" s="590"/>
      <c r="L275" s="586"/>
      <c r="M275" s="355"/>
      <c r="N275" s="318"/>
      <c r="O275" s="330"/>
    </row>
    <row r="276" spans="1:15" ht="12.75">
      <c r="A276" s="428">
        <v>76</v>
      </c>
      <c r="B276" s="428" t="s">
        <v>282</v>
      </c>
      <c r="C276" s="436" t="s">
        <v>283</v>
      </c>
      <c r="D276" s="48" t="s">
        <v>1</v>
      </c>
      <c r="E276" s="49">
        <v>2</v>
      </c>
      <c r="F276" s="49"/>
      <c r="G276" s="715">
        <f>E276*0.25+E277*0.25+E278*0.055</f>
        <v>4.055</v>
      </c>
      <c r="H276" s="428">
        <v>15</v>
      </c>
      <c r="I276" s="428"/>
      <c r="J276" s="428"/>
      <c r="K276" s="716" t="s">
        <v>284</v>
      </c>
      <c r="L276" s="586">
        <v>1.13</v>
      </c>
      <c r="M276" s="354"/>
      <c r="N276" s="316">
        <v>4.005</v>
      </c>
      <c r="O276" s="329"/>
    </row>
    <row r="277" spans="1:15" ht="12.75">
      <c r="A277" s="429"/>
      <c r="B277" s="429"/>
      <c r="C277" s="437"/>
      <c r="D277" s="48" t="s">
        <v>2</v>
      </c>
      <c r="E277" s="49">
        <v>14</v>
      </c>
      <c r="F277" s="49"/>
      <c r="G277" s="715"/>
      <c r="H277" s="429"/>
      <c r="I277" s="429"/>
      <c r="J277" s="429"/>
      <c r="K277" s="716"/>
      <c r="L277" s="586"/>
      <c r="M277" s="356"/>
      <c r="N277" s="317"/>
      <c r="O277" s="331"/>
    </row>
    <row r="278" spans="1:15" ht="12.75">
      <c r="A278" s="429"/>
      <c r="B278" s="429"/>
      <c r="C278" s="437"/>
      <c r="D278" s="48" t="s">
        <v>4</v>
      </c>
      <c r="E278" s="49">
        <v>1</v>
      </c>
      <c r="F278" s="49"/>
      <c r="G278" s="715"/>
      <c r="H278" s="429"/>
      <c r="I278" s="429"/>
      <c r="J278" s="429"/>
      <c r="K278" s="716"/>
      <c r="L278" s="586"/>
      <c r="M278" s="356"/>
      <c r="N278" s="317"/>
      <c r="O278" s="331"/>
    </row>
    <row r="279" spans="1:15" ht="12.75">
      <c r="A279" s="430"/>
      <c r="B279" s="430"/>
      <c r="C279" s="438"/>
      <c r="D279" s="48"/>
      <c r="E279" s="37">
        <f>SUM(E276:E278)</f>
        <v>17</v>
      </c>
      <c r="F279" s="37"/>
      <c r="G279" s="715"/>
      <c r="H279" s="430"/>
      <c r="I279" s="430"/>
      <c r="J279" s="430"/>
      <c r="K279" s="716"/>
      <c r="L279" s="586"/>
      <c r="M279" s="355"/>
      <c r="N279" s="318"/>
      <c r="O279" s="330"/>
    </row>
    <row r="280" spans="1:15" ht="12.75">
      <c r="A280" s="428">
        <v>77</v>
      </c>
      <c r="B280" s="428" t="s">
        <v>285</v>
      </c>
      <c r="C280" s="448" t="s">
        <v>610</v>
      </c>
      <c r="D280" s="48" t="s">
        <v>1</v>
      </c>
      <c r="E280" s="49">
        <v>8</v>
      </c>
      <c r="F280" s="49"/>
      <c r="G280" s="715">
        <f>E280*0.25+E281*0.25+E282*0.25</f>
        <v>8.25</v>
      </c>
      <c r="H280" s="428">
        <v>35</v>
      </c>
      <c r="I280" s="428"/>
      <c r="J280" s="428"/>
      <c r="K280" s="716" t="s">
        <v>286</v>
      </c>
      <c r="L280" s="586">
        <v>1.61</v>
      </c>
      <c r="M280" s="354"/>
      <c r="N280" s="316">
        <v>8.25</v>
      </c>
      <c r="O280" s="329"/>
    </row>
    <row r="281" spans="1:15" ht="12.75">
      <c r="A281" s="429"/>
      <c r="B281" s="429"/>
      <c r="C281" s="449"/>
      <c r="D281" s="48" t="s">
        <v>2</v>
      </c>
      <c r="E281" s="49">
        <v>24</v>
      </c>
      <c r="F281" s="49"/>
      <c r="G281" s="715"/>
      <c r="H281" s="429"/>
      <c r="I281" s="429"/>
      <c r="J281" s="429"/>
      <c r="K281" s="716"/>
      <c r="L281" s="586"/>
      <c r="M281" s="356"/>
      <c r="N281" s="317"/>
      <c r="O281" s="331"/>
    </row>
    <row r="282" spans="1:15" ht="12.75">
      <c r="A282" s="429"/>
      <c r="B282" s="429"/>
      <c r="C282" s="449"/>
      <c r="D282" s="48" t="s">
        <v>24</v>
      </c>
      <c r="E282" s="49">
        <v>1</v>
      </c>
      <c r="F282" s="49"/>
      <c r="G282" s="715"/>
      <c r="H282" s="429"/>
      <c r="I282" s="429"/>
      <c r="J282" s="429"/>
      <c r="K282" s="716"/>
      <c r="L282" s="586"/>
      <c r="M282" s="356"/>
      <c r="N282" s="317"/>
      <c r="O282" s="331"/>
    </row>
    <row r="283" spans="1:15" ht="12.75">
      <c r="A283" s="430"/>
      <c r="B283" s="430"/>
      <c r="C283" s="590"/>
      <c r="D283" s="48"/>
      <c r="E283" s="37">
        <f>SUM(E280:E282)</f>
        <v>33</v>
      </c>
      <c r="F283" s="37"/>
      <c r="G283" s="715"/>
      <c r="H283" s="430"/>
      <c r="I283" s="430"/>
      <c r="J283" s="430"/>
      <c r="K283" s="716"/>
      <c r="L283" s="586"/>
      <c r="M283" s="355"/>
      <c r="N283" s="318"/>
      <c r="O283" s="330"/>
    </row>
    <row r="284" spans="1:15" ht="12.75">
      <c r="A284" s="428">
        <v>78</v>
      </c>
      <c r="B284" s="110" t="s">
        <v>287</v>
      </c>
      <c r="C284" s="445" t="s">
        <v>288</v>
      </c>
      <c r="D284" s="52" t="s">
        <v>1</v>
      </c>
      <c r="E284" s="50">
        <v>11</v>
      </c>
      <c r="F284" s="50"/>
      <c r="G284" s="486">
        <f>E286*0.25</f>
        <v>3.25</v>
      </c>
      <c r="H284" s="428">
        <v>6</v>
      </c>
      <c r="I284" s="428"/>
      <c r="J284" s="428">
        <v>2</v>
      </c>
      <c r="K284" s="716" t="s">
        <v>289</v>
      </c>
      <c r="L284" s="586">
        <v>0.385</v>
      </c>
      <c r="M284" s="354"/>
      <c r="N284" s="316">
        <v>3.25</v>
      </c>
      <c r="O284" s="329"/>
    </row>
    <row r="285" spans="1:15" ht="12.75">
      <c r="A285" s="429"/>
      <c r="B285" s="111"/>
      <c r="C285" s="446"/>
      <c r="D285" s="52" t="s">
        <v>2</v>
      </c>
      <c r="E285" s="50">
        <v>2</v>
      </c>
      <c r="F285" s="50"/>
      <c r="G285" s="486"/>
      <c r="H285" s="429"/>
      <c r="I285" s="429"/>
      <c r="J285" s="429"/>
      <c r="K285" s="716"/>
      <c r="L285" s="586"/>
      <c r="M285" s="356"/>
      <c r="N285" s="317"/>
      <c r="O285" s="331"/>
    </row>
    <row r="286" spans="1:15" ht="12.75">
      <c r="A286" s="430"/>
      <c r="B286" s="112"/>
      <c r="C286" s="100"/>
      <c r="D286" s="52"/>
      <c r="E286" s="37">
        <f>SUM(E284:E285)</f>
        <v>13</v>
      </c>
      <c r="F286" s="37"/>
      <c r="G286" s="486"/>
      <c r="H286" s="430"/>
      <c r="I286" s="430"/>
      <c r="J286" s="430"/>
      <c r="K286" s="716"/>
      <c r="L286" s="586"/>
      <c r="M286" s="355"/>
      <c r="N286" s="318"/>
      <c r="O286" s="330"/>
    </row>
    <row r="287" spans="1:15" ht="12.75">
      <c r="A287" s="428">
        <v>79</v>
      </c>
      <c r="B287" s="110" t="s">
        <v>290</v>
      </c>
      <c r="C287" s="445" t="s">
        <v>291</v>
      </c>
      <c r="D287" s="52" t="s">
        <v>1</v>
      </c>
      <c r="E287" s="223">
        <v>8</v>
      </c>
      <c r="F287" s="223"/>
      <c r="G287" s="486">
        <f>E287*0.25+E288*0.25+E289*0.15</f>
        <v>6.3</v>
      </c>
      <c r="H287" s="431">
        <v>12</v>
      </c>
      <c r="I287" s="431"/>
      <c r="J287" s="431">
        <v>2</v>
      </c>
      <c r="K287" s="587" t="s">
        <v>292</v>
      </c>
      <c r="L287" s="588">
        <v>1.555</v>
      </c>
      <c r="M287" s="333"/>
      <c r="N287" s="301">
        <v>6.3</v>
      </c>
      <c r="O287" s="313"/>
    </row>
    <row r="288" spans="1:15" ht="12.75">
      <c r="A288" s="429"/>
      <c r="B288" s="111"/>
      <c r="C288" s="446"/>
      <c r="D288" s="52" t="s">
        <v>2</v>
      </c>
      <c r="E288" s="223">
        <v>7</v>
      </c>
      <c r="F288" s="223"/>
      <c r="G288" s="486"/>
      <c r="H288" s="432"/>
      <c r="I288" s="432"/>
      <c r="J288" s="432"/>
      <c r="K288" s="587"/>
      <c r="L288" s="588"/>
      <c r="M288" s="353"/>
      <c r="N288" s="302"/>
      <c r="O288" s="314"/>
    </row>
    <row r="289" spans="1:15" ht="12.75">
      <c r="A289" s="429"/>
      <c r="B289" s="111"/>
      <c r="C289" s="446"/>
      <c r="D289" s="52" t="s">
        <v>237</v>
      </c>
      <c r="E289" s="223">
        <v>17</v>
      </c>
      <c r="F289" s="223"/>
      <c r="G289" s="486"/>
      <c r="H289" s="432"/>
      <c r="I289" s="432"/>
      <c r="J289" s="432"/>
      <c r="K289" s="587"/>
      <c r="L289" s="588"/>
      <c r="M289" s="353"/>
      <c r="N289" s="302"/>
      <c r="O289" s="314"/>
    </row>
    <row r="290" spans="1:15" ht="12.75">
      <c r="A290" s="430"/>
      <c r="B290" s="112"/>
      <c r="C290" s="447"/>
      <c r="D290" s="52"/>
      <c r="E290" s="171">
        <f>SUM(E287:E289)</f>
        <v>32</v>
      </c>
      <c r="F290" s="171"/>
      <c r="G290" s="486"/>
      <c r="H290" s="433"/>
      <c r="I290" s="433"/>
      <c r="J290" s="433"/>
      <c r="K290" s="587"/>
      <c r="L290" s="588"/>
      <c r="M290" s="334"/>
      <c r="N290" s="303"/>
      <c r="O290" s="332"/>
    </row>
    <row r="291" spans="1:15" ht="12.75">
      <c r="A291" s="428">
        <v>80</v>
      </c>
      <c r="B291" s="428" t="s">
        <v>293</v>
      </c>
      <c r="C291" s="448" t="s">
        <v>721</v>
      </c>
      <c r="D291" s="48" t="s">
        <v>21</v>
      </c>
      <c r="E291" s="223">
        <v>2</v>
      </c>
      <c r="F291" s="223"/>
      <c r="G291" s="486">
        <f>E291*0.4+E292*0.25+E293*0.055</f>
        <v>17.875</v>
      </c>
      <c r="H291" s="431">
        <v>68</v>
      </c>
      <c r="I291" s="431"/>
      <c r="J291" s="431"/>
      <c r="K291" s="587" t="s">
        <v>656</v>
      </c>
      <c r="L291" s="588">
        <v>3.07</v>
      </c>
      <c r="M291" s="333"/>
      <c r="N291" s="301">
        <v>17.875</v>
      </c>
      <c r="O291" s="313"/>
    </row>
    <row r="292" spans="1:15" ht="12.75">
      <c r="A292" s="429"/>
      <c r="B292" s="429"/>
      <c r="C292" s="449"/>
      <c r="D292" s="48" t="s">
        <v>2</v>
      </c>
      <c r="E292" s="223">
        <v>65</v>
      </c>
      <c r="F292" s="223"/>
      <c r="G292" s="486"/>
      <c r="H292" s="432"/>
      <c r="I292" s="432"/>
      <c r="J292" s="432"/>
      <c r="K292" s="587"/>
      <c r="L292" s="588"/>
      <c r="M292" s="353"/>
      <c r="N292" s="302"/>
      <c r="O292" s="314"/>
    </row>
    <row r="293" spans="1:15" ht="12.75">
      <c r="A293" s="429"/>
      <c r="B293" s="429"/>
      <c r="C293" s="449"/>
      <c r="D293" s="48" t="s">
        <v>4</v>
      </c>
      <c r="E293" s="223">
        <v>15</v>
      </c>
      <c r="F293" s="223"/>
      <c r="G293" s="486"/>
      <c r="H293" s="432"/>
      <c r="I293" s="432"/>
      <c r="J293" s="432"/>
      <c r="K293" s="587"/>
      <c r="L293" s="588"/>
      <c r="M293" s="353"/>
      <c r="N293" s="302"/>
      <c r="O293" s="314"/>
    </row>
    <row r="294" spans="1:15" ht="12.75">
      <c r="A294" s="429"/>
      <c r="B294" s="429"/>
      <c r="C294" s="449"/>
      <c r="D294" s="48" t="s">
        <v>1</v>
      </c>
      <c r="E294" s="224">
        <v>1</v>
      </c>
      <c r="F294" s="224"/>
      <c r="G294" s="486"/>
      <c r="H294" s="432"/>
      <c r="I294" s="432"/>
      <c r="J294" s="432"/>
      <c r="K294" s="587"/>
      <c r="L294" s="588"/>
      <c r="M294" s="353"/>
      <c r="N294" s="302"/>
      <c r="O294" s="314"/>
    </row>
    <row r="295" spans="1:15" ht="12.75">
      <c r="A295" s="430"/>
      <c r="B295" s="430"/>
      <c r="C295" s="590"/>
      <c r="D295" s="48"/>
      <c r="E295" s="171">
        <f>SUM(E291:E294)</f>
        <v>83</v>
      </c>
      <c r="F295" s="171"/>
      <c r="G295" s="486"/>
      <c r="H295" s="433"/>
      <c r="I295" s="433"/>
      <c r="J295" s="433"/>
      <c r="K295" s="587"/>
      <c r="L295" s="588"/>
      <c r="M295" s="334"/>
      <c r="N295" s="303"/>
      <c r="O295" s="332"/>
    </row>
    <row r="296" spans="1:15" ht="12.75">
      <c r="A296" s="428">
        <v>81</v>
      </c>
      <c r="B296" s="428" t="s">
        <v>294</v>
      </c>
      <c r="C296" s="436" t="s">
        <v>295</v>
      </c>
      <c r="D296" s="48" t="s">
        <v>1</v>
      </c>
      <c r="E296" s="223">
        <v>1</v>
      </c>
      <c r="F296" s="223"/>
      <c r="G296" s="486">
        <f>E296*0.25+E297*0.07+E298*0.25+E299*0.055</f>
        <v>4.305</v>
      </c>
      <c r="H296" s="431">
        <v>12</v>
      </c>
      <c r="I296" s="431"/>
      <c r="J296" s="431"/>
      <c r="K296" s="592" t="s">
        <v>296</v>
      </c>
      <c r="L296" s="588">
        <v>0.455</v>
      </c>
      <c r="M296" s="333"/>
      <c r="N296" s="301">
        <v>3.815</v>
      </c>
      <c r="O296" s="313"/>
    </row>
    <row r="297" spans="1:15" ht="12.75">
      <c r="A297" s="429"/>
      <c r="B297" s="429"/>
      <c r="C297" s="437"/>
      <c r="D297" s="48" t="s">
        <v>18</v>
      </c>
      <c r="E297" s="223">
        <v>7</v>
      </c>
      <c r="F297" s="223"/>
      <c r="G297" s="486"/>
      <c r="H297" s="432"/>
      <c r="I297" s="432"/>
      <c r="J297" s="432"/>
      <c r="K297" s="593"/>
      <c r="L297" s="588"/>
      <c r="M297" s="353"/>
      <c r="N297" s="302"/>
      <c r="O297" s="314"/>
    </row>
    <row r="298" spans="1:15" ht="12.75">
      <c r="A298" s="429"/>
      <c r="B298" s="429"/>
      <c r="C298" s="97" t="s">
        <v>297</v>
      </c>
      <c r="D298" s="48" t="s">
        <v>2</v>
      </c>
      <c r="E298" s="223">
        <v>7</v>
      </c>
      <c r="F298" s="223"/>
      <c r="G298" s="486"/>
      <c r="H298" s="432"/>
      <c r="I298" s="432"/>
      <c r="J298" s="432"/>
      <c r="K298" s="593"/>
      <c r="L298" s="588"/>
      <c r="M298" s="353"/>
      <c r="N298" s="302"/>
      <c r="O298" s="314"/>
    </row>
    <row r="299" spans="1:15" ht="12.75">
      <c r="A299" s="429"/>
      <c r="B299" s="429"/>
      <c r="C299" s="437" t="s">
        <v>298</v>
      </c>
      <c r="D299" s="48" t="s">
        <v>4</v>
      </c>
      <c r="E299" s="223">
        <v>33</v>
      </c>
      <c r="F299" s="223"/>
      <c r="G299" s="486"/>
      <c r="H299" s="432"/>
      <c r="I299" s="432"/>
      <c r="J299" s="432"/>
      <c r="K299" s="593"/>
      <c r="L299" s="588"/>
      <c r="M299" s="353"/>
      <c r="N299" s="302"/>
      <c r="O299" s="314"/>
    </row>
    <row r="300" spans="1:15" ht="12.75">
      <c r="A300" s="430"/>
      <c r="B300" s="430"/>
      <c r="C300" s="438"/>
      <c r="D300" s="48"/>
      <c r="E300" s="171">
        <f>SUM(E296:E299)</f>
        <v>48</v>
      </c>
      <c r="F300" s="171"/>
      <c r="G300" s="486"/>
      <c r="H300" s="433"/>
      <c r="I300" s="433"/>
      <c r="J300" s="433"/>
      <c r="K300" s="447"/>
      <c r="L300" s="588"/>
      <c r="M300" s="334"/>
      <c r="N300" s="303"/>
      <c r="O300" s="332"/>
    </row>
    <row r="301" spans="1:15" ht="12.75">
      <c r="A301" s="428">
        <v>82</v>
      </c>
      <c r="B301" s="110" t="s">
        <v>299</v>
      </c>
      <c r="C301" s="445" t="s">
        <v>300</v>
      </c>
      <c r="D301" s="52" t="s">
        <v>21</v>
      </c>
      <c r="E301" s="223">
        <v>59</v>
      </c>
      <c r="F301" s="223"/>
      <c r="G301" s="486">
        <f>E301*0.4+E302*0.25</f>
        <v>38.35</v>
      </c>
      <c r="H301" s="431"/>
      <c r="I301" s="431"/>
      <c r="J301" s="431"/>
      <c r="K301" s="592" t="s">
        <v>301</v>
      </c>
      <c r="L301" s="595">
        <v>50.4</v>
      </c>
      <c r="M301" s="333"/>
      <c r="N301" s="312">
        <v>38.35</v>
      </c>
      <c r="O301" s="313"/>
    </row>
    <row r="302" spans="1:15" ht="12.75">
      <c r="A302" s="429"/>
      <c r="B302" s="111"/>
      <c r="C302" s="446"/>
      <c r="D302" s="52" t="s">
        <v>1</v>
      </c>
      <c r="E302" s="223">
        <v>59</v>
      </c>
      <c r="F302" s="223"/>
      <c r="G302" s="486"/>
      <c r="H302" s="432"/>
      <c r="I302" s="432"/>
      <c r="J302" s="432"/>
      <c r="K302" s="593"/>
      <c r="L302" s="596"/>
      <c r="M302" s="353"/>
      <c r="N302" s="312"/>
      <c r="O302" s="314"/>
    </row>
    <row r="303" spans="1:15" ht="12.75">
      <c r="A303" s="430"/>
      <c r="B303" s="112"/>
      <c r="C303" s="447"/>
      <c r="D303" s="52"/>
      <c r="E303" s="171">
        <f>SUM(E301:E302)</f>
        <v>118</v>
      </c>
      <c r="F303" s="171"/>
      <c r="G303" s="486"/>
      <c r="H303" s="433"/>
      <c r="I303" s="433"/>
      <c r="J303" s="433"/>
      <c r="K303" s="593"/>
      <c r="L303" s="596"/>
      <c r="M303" s="353"/>
      <c r="N303" s="312"/>
      <c r="O303" s="314"/>
    </row>
    <row r="304" spans="1:15" ht="12.75">
      <c r="A304" s="428">
        <v>83</v>
      </c>
      <c r="B304" s="110" t="s">
        <v>302</v>
      </c>
      <c r="C304" s="445" t="s">
        <v>303</v>
      </c>
      <c r="D304" s="52" t="s">
        <v>21</v>
      </c>
      <c r="E304" s="223">
        <v>53</v>
      </c>
      <c r="F304" s="223"/>
      <c r="G304" s="486">
        <f>E304*0.4+E305*0.25</f>
        <v>34.45</v>
      </c>
      <c r="H304" s="432"/>
      <c r="I304" s="432"/>
      <c r="J304" s="432"/>
      <c r="K304" s="593"/>
      <c r="L304" s="596"/>
      <c r="M304" s="353"/>
      <c r="N304" s="301"/>
      <c r="O304" s="315"/>
    </row>
    <row r="305" spans="1:15" ht="12.75">
      <c r="A305" s="429"/>
      <c r="B305" s="111"/>
      <c r="C305" s="446"/>
      <c r="D305" s="52" t="s">
        <v>1</v>
      </c>
      <c r="E305" s="223">
        <v>53</v>
      </c>
      <c r="F305" s="223"/>
      <c r="G305" s="486"/>
      <c r="H305" s="432"/>
      <c r="I305" s="432"/>
      <c r="J305" s="432"/>
      <c r="K305" s="593"/>
      <c r="L305" s="596"/>
      <c r="M305" s="353"/>
      <c r="N305" s="302"/>
      <c r="O305" s="315"/>
    </row>
    <row r="306" spans="1:15" ht="12.75">
      <c r="A306" s="430"/>
      <c r="B306" s="112"/>
      <c r="C306" s="51"/>
      <c r="D306" s="52"/>
      <c r="E306" s="171">
        <f>SUM(E304:E305)</f>
        <v>106</v>
      </c>
      <c r="F306" s="171"/>
      <c r="G306" s="486"/>
      <c r="H306" s="433"/>
      <c r="I306" s="433"/>
      <c r="J306" s="433"/>
      <c r="K306" s="447"/>
      <c r="L306" s="597"/>
      <c r="M306" s="334"/>
      <c r="N306" s="303"/>
      <c r="O306" s="315"/>
    </row>
    <row r="307" spans="1:15" ht="12.75">
      <c r="A307" s="712" t="s">
        <v>304</v>
      </c>
      <c r="B307" s="713"/>
      <c r="C307" s="713"/>
      <c r="D307" s="53"/>
      <c r="E307" s="53"/>
      <c r="F307" s="53"/>
      <c r="G307" s="53"/>
      <c r="H307" s="53"/>
      <c r="I307" s="53"/>
      <c r="J307" s="53"/>
      <c r="K307" s="124"/>
      <c r="L307" s="295"/>
      <c r="M307" s="137"/>
      <c r="N307" s="91"/>
      <c r="O307" s="195"/>
    </row>
    <row r="308" spans="1:15" ht="12.75">
      <c r="A308" s="316">
        <v>84</v>
      </c>
      <c r="B308" s="101" t="s">
        <v>386</v>
      </c>
      <c r="C308" s="309" t="s">
        <v>612</v>
      </c>
      <c r="D308" s="92" t="s">
        <v>2</v>
      </c>
      <c r="E308" s="93">
        <v>74</v>
      </c>
      <c r="F308" s="93"/>
      <c r="G308" s="312">
        <f>E308*0.25+E309*0.2+E310*0.15+E311*0.07+E312*0.25</f>
        <v>23.34</v>
      </c>
      <c r="H308" s="316">
        <v>20</v>
      </c>
      <c r="I308" s="316"/>
      <c r="J308" s="316"/>
      <c r="K308" s="335" t="s">
        <v>613</v>
      </c>
      <c r="L308" s="308">
        <v>6.32</v>
      </c>
      <c r="M308" s="354"/>
      <c r="N308" s="316">
        <v>23.34</v>
      </c>
      <c r="O308" s="329"/>
    </row>
    <row r="309" spans="1:15" ht="12.75">
      <c r="A309" s="317"/>
      <c r="B309" s="102"/>
      <c r="C309" s="310"/>
      <c r="D309" s="92" t="s">
        <v>611</v>
      </c>
      <c r="E309" s="93">
        <v>4</v>
      </c>
      <c r="F309" s="93"/>
      <c r="G309" s="312"/>
      <c r="H309" s="317"/>
      <c r="I309" s="317"/>
      <c r="J309" s="317"/>
      <c r="K309" s="335"/>
      <c r="L309" s="308"/>
      <c r="M309" s="356"/>
      <c r="N309" s="317"/>
      <c r="O309" s="331"/>
    </row>
    <row r="310" spans="1:15" ht="12.75">
      <c r="A310" s="317"/>
      <c r="B310" s="102"/>
      <c r="C310" s="310"/>
      <c r="D310" s="92" t="s">
        <v>14</v>
      </c>
      <c r="E310" s="93">
        <v>6</v>
      </c>
      <c r="F310" s="93"/>
      <c r="G310" s="312"/>
      <c r="H310" s="317"/>
      <c r="I310" s="317"/>
      <c r="J310" s="317"/>
      <c r="K310" s="335"/>
      <c r="L310" s="308"/>
      <c r="M310" s="356"/>
      <c r="N310" s="317"/>
      <c r="O310" s="331"/>
    </row>
    <row r="311" spans="1:15" ht="12.75">
      <c r="A311" s="317"/>
      <c r="B311" s="102"/>
      <c r="C311" s="310"/>
      <c r="D311" s="92" t="s">
        <v>18</v>
      </c>
      <c r="E311" s="93">
        <v>2</v>
      </c>
      <c r="F311" s="93"/>
      <c r="G311" s="312"/>
      <c r="H311" s="317"/>
      <c r="I311" s="317"/>
      <c r="J311" s="317"/>
      <c r="K311" s="335"/>
      <c r="L311" s="308"/>
      <c r="M311" s="356"/>
      <c r="N311" s="317"/>
      <c r="O311" s="331"/>
    </row>
    <row r="312" spans="1:15" ht="12.75">
      <c r="A312" s="317"/>
      <c r="B312" s="102"/>
      <c r="C312" s="310"/>
      <c r="D312" s="92" t="s">
        <v>1</v>
      </c>
      <c r="E312" s="93">
        <v>12</v>
      </c>
      <c r="F312" s="93"/>
      <c r="G312" s="312"/>
      <c r="H312" s="317"/>
      <c r="I312" s="317"/>
      <c r="J312" s="317"/>
      <c r="K312" s="335"/>
      <c r="L312" s="308"/>
      <c r="M312" s="356"/>
      <c r="N312" s="317"/>
      <c r="O312" s="331"/>
    </row>
    <row r="313" spans="1:15" ht="12.75">
      <c r="A313" s="318"/>
      <c r="B313" s="103"/>
      <c r="C313" s="311"/>
      <c r="D313" s="92"/>
      <c r="E313" s="94">
        <f>SUM(E308:E312)</f>
        <v>98</v>
      </c>
      <c r="F313" s="94"/>
      <c r="G313" s="312"/>
      <c r="H313" s="318"/>
      <c r="I313" s="318"/>
      <c r="J313" s="318"/>
      <c r="K313" s="335"/>
      <c r="L313" s="308"/>
      <c r="M313" s="355"/>
      <c r="N313" s="318"/>
      <c r="O313" s="330"/>
    </row>
    <row r="314" spans="1:15" ht="12.75">
      <c r="A314" s="301">
        <v>85</v>
      </c>
      <c r="B314" s="183" t="s">
        <v>223</v>
      </c>
      <c r="C314" s="309" t="s">
        <v>614</v>
      </c>
      <c r="D314" s="92" t="s">
        <v>615</v>
      </c>
      <c r="E314" s="93">
        <v>6</v>
      </c>
      <c r="F314" s="93"/>
      <c r="G314" s="312">
        <f>E314*0.25+E315*0.07+E316*0.055*E317*0.25</f>
        <v>6.515000000000001</v>
      </c>
      <c r="H314" s="301"/>
      <c r="I314" s="301"/>
      <c r="J314" s="301"/>
      <c r="K314" s="309" t="s">
        <v>616</v>
      </c>
      <c r="L314" s="319">
        <v>4.5</v>
      </c>
      <c r="M314" s="333"/>
      <c r="N314" s="301">
        <v>6.53</v>
      </c>
      <c r="O314" s="313"/>
    </row>
    <row r="315" spans="1:15" ht="12.75">
      <c r="A315" s="302"/>
      <c r="B315" s="184"/>
      <c r="C315" s="310"/>
      <c r="D315" s="92" t="s">
        <v>18</v>
      </c>
      <c r="E315" s="96">
        <v>8</v>
      </c>
      <c r="F315" s="96"/>
      <c r="G315" s="312"/>
      <c r="H315" s="302"/>
      <c r="I315" s="302"/>
      <c r="J315" s="302"/>
      <c r="K315" s="310"/>
      <c r="L315" s="319"/>
      <c r="M315" s="353"/>
      <c r="N315" s="302"/>
      <c r="O315" s="314"/>
    </row>
    <row r="316" spans="1:15" ht="12.75">
      <c r="A316" s="302"/>
      <c r="B316" s="184"/>
      <c r="C316" s="310"/>
      <c r="D316" s="92" t="s">
        <v>4</v>
      </c>
      <c r="E316" s="93">
        <v>54</v>
      </c>
      <c r="F316" s="93"/>
      <c r="G316" s="312"/>
      <c r="H316" s="302"/>
      <c r="I316" s="302"/>
      <c r="J316" s="302"/>
      <c r="K316" s="310"/>
      <c r="L316" s="319"/>
      <c r="M316" s="353"/>
      <c r="N316" s="302"/>
      <c r="O316" s="314"/>
    </row>
    <row r="317" spans="1:15" ht="12.75">
      <c r="A317" s="302"/>
      <c r="B317" s="184"/>
      <c r="C317" s="310"/>
      <c r="D317" s="92" t="s">
        <v>2</v>
      </c>
      <c r="E317" s="93">
        <v>6</v>
      </c>
      <c r="F317" s="93"/>
      <c r="G317" s="312"/>
      <c r="H317" s="302"/>
      <c r="I317" s="302"/>
      <c r="J317" s="302"/>
      <c r="K317" s="310"/>
      <c r="L317" s="319"/>
      <c r="M317" s="353"/>
      <c r="N317" s="302"/>
      <c r="O317" s="314"/>
    </row>
    <row r="318" spans="1:15" ht="12.75">
      <c r="A318" s="302"/>
      <c r="B318" s="184"/>
      <c r="C318" s="310"/>
      <c r="D318" s="92"/>
      <c r="E318" s="93"/>
      <c r="F318" s="93"/>
      <c r="G318" s="312"/>
      <c r="H318" s="302"/>
      <c r="I318" s="302"/>
      <c r="J318" s="302"/>
      <c r="K318" s="310"/>
      <c r="L318" s="319"/>
      <c r="M318" s="353"/>
      <c r="N318" s="302"/>
      <c r="O318" s="314"/>
    </row>
    <row r="319" spans="1:15" ht="12.75">
      <c r="A319" s="302"/>
      <c r="B319" s="184"/>
      <c r="C319" s="310"/>
      <c r="D319" s="92"/>
      <c r="E319" s="93"/>
      <c r="F319" s="93"/>
      <c r="G319" s="312"/>
      <c r="H319" s="302"/>
      <c r="I319" s="302"/>
      <c r="J319" s="302"/>
      <c r="K319" s="310"/>
      <c r="L319" s="319"/>
      <c r="M319" s="353"/>
      <c r="N319" s="302"/>
      <c r="O319" s="314"/>
    </row>
    <row r="320" spans="1:15" ht="12.75">
      <c r="A320" s="303"/>
      <c r="B320" s="185"/>
      <c r="C320" s="311"/>
      <c r="D320" s="92"/>
      <c r="E320" s="94">
        <f>SUM(E314:E319)</f>
        <v>74</v>
      </c>
      <c r="F320" s="94"/>
      <c r="G320" s="312"/>
      <c r="H320" s="303"/>
      <c r="I320" s="303"/>
      <c r="J320" s="303"/>
      <c r="K320" s="311"/>
      <c r="L320" s="319"/>
      <c r="M320" s="334"/>
      <c r="N320" s="303"/>
      <c r="O320" s="332"/>
    </row>
    <row r="321" spans="1:15" ht="12.75">
      <c r="A321" s="301">
        <v>86</v>
      </c>
      <c r="B321" s="301" t="s">
        <v>232</v>
      </c>
      <c r="C321" s="309" t="s">
        <v>630</v>
      </c>
      <c r="D321" s="92" t="s">
        <v>615</v>
      </c>
      <c r="E321" s="94">
        <v>45</v>
      </c>
      <c r="F321" s="164"/>
      <c r="G321" s="301">
        <v>11.25</v>
      </c>
      <c r="H321" s="301">
        <v>45</v>
      </c>
      <c r="I321" s="301"/>
      <c r="J321" s="301"/>
      <c r="K321" s="340"/>
      <c r="L321" s="323"/>
      <c r="M321" s="333"/>
      <c r="N321" s="301">
        <v>11.4</v>
      </c>
      <c r="O321" s="313"/>
    </row>
    <row r="322" spans="1:15" ht="12.75">
      <c r="A322" s="303"/>
      <c r="B322" s="303"/>
      <c r="C322" s="311"/>
      <c r="D322" s="92"/>
      <c r="E322" s="94">
        <v>45</v>
      </c>
      <c r="F322" s="165"/>
      <c r="G322" s="303"/>
      <c r="H322" s="303"/>
      <c r="I322" s="303"/>
      <c r="J322" s="303"/>
      <c r="K322" s="342"/>
      <c r="L322" s="325"/>
      <c r="M322" s="334"/>
      <c r="N322" s="303"/>
      <c r="O322" s="332"/>
    </row>
    <row r="323" spans="1:15" ht="12.75">
      <c r="A323" s="302">
        <v>87</v>
      </c>
      <c r="B323" s="301" t="s">
        <v>389</v>
      </c>
      <c r="C323" s="309" t="s">
        <v>390</v>
      </c>
      <c r="D323" s="92" t="s">
        <v>615</v>
      </c>
      <c r="E323" s="94">
        <v>10</v>
      </c>
      <c r="F323" s="164"/>
      <c r="G323" s="301">
        <v>2.5</v>
      </c>
      <c r="H323" s="302">
        <v>10</v>
      </c>
      <c r="I323" s="302"/>
      <c r="J323" s="302"/>
      <c r="K323" s="340" t="s">
        <v>629</v>
      </c>
      <c r="L323" s="323">
        <v>0.63</v>
      </c>
      <c r="M323" s="333"/>
      <c r="N323" s="301">
        <v>2.5</v>
      </c>
      <c r="O323" s="313"/>
    </row>
    <row r="324" spans="1:15" ht="12.75">
      <c r="A324" s="303"/>
      <c r="B324" s="303"/>
      <c r="C324" s="311"/>
      <c r="D324" s="92"/>
      <c r="E324" s="94">
        <v>10</v>
      </c>
      <c r="F324" s="165"/>
      <c r="G324" s="303"/>
      <c r="H324" s="303"/>
      <c r="I324" s="303"/>
      <c r="J324" s="303"/>
      <c r="K324" s="342"/>
      <c r="L324" s="325"/>
      <c r="M324" s="334"/>
      <c r="N324" s="303"/>
      <c r="O324" s="332"/>
    </row>
    <row r="325" spans="1:15" ht="12.75">
      <c r="A325" s="301">
        <v>88</v>
      </c>
      <c r="B325" s="302" t="s">
        <v>631</v>
      </c>
      <c r="C325" s="186" t="s">
        <v>633</v>
      </c>
      <c r="D325" s="92" t="s">
        <v>615</v>
      </c>
      <c r="E325" s="94">
        <v>15</v>
      </c>
      <c r="F325" s="164"/>
      <c r="G325" s="301">
        <v>3.75</v>
      </c>
      <c r="H325" s="301"/>
      <c r="I325" s="301"/>
      <c r="J325" s="301"/>
      <c r="K325" s="340" t="s">
        <v>632</v>
      </c>
      <c r="L325" s="323">
        <v>0.66</v>
      </c>
      <c r="M325" s="333"/>
      <c r="N325" s="301">
        <v>4.25</v>
      </c>
      <c r="O325" s="313"/>
    </row>
    <row r="326" spans="1:15" ht="12.75">
      <c r="A326" s="303"/>
      <c r="B326" s="303"/>
      <c r="C326" s="186"/>
      <c r="D326" s="92"/>
      <c r="E326" s="94">
        <v>15</v>
      </c>
      <c r="F326" s="165"/>
      <c r="G326" s="303"/>
      <c r="H326" s="303"/>
      <c r="I326" s="303"/>
      <c r="J326" s="303"/>
      <c r="K326" s="342"/>
      <c r="L326" s="325"/>
      <c r="M326" s="334"/>
      <c r="N326" s="303"/>
      <c r="O326" s="332"/>
    </row>
    <row r="327" spans="1:15" ht="12.75">
      <c r="A327" s="582">
        <v>89</v>
      </c>
      <c r="B327" s="582" t="s">
        <v>244</v>
      </c>
      <c r="C327" s="415" t="s">
        <v>308</v>
      </c>
      <c r="D327" s="225" t="s">
        <v>2</v>
      </c>
      <c r="E327" s="226">
        <v>62</v>
      </c>
      <c r="F327" s="226"/>
      <c r="G327" s="717">
        <f>E327*0.25+E328*0.15</f>
        <v>19.1</v>
      </c>
      <c r="H327" s="582">
        <v>28</v>
      </c>
      <c r="I327" s="582">
        <v>1</v>
      </c>
      <c r="J327" s="582"/>
      <c r="K327" s="594" t="s">
        <v>309</v>
      </c>
      <c r="L327" s="581">
        <v>8.215</v>
      </c>
      <c r="M327" s="333"/>
      <c r="N327" s="301">
        <v>19.1</v>
      </c>
      <c r="O327" s="313"/>
    </row>
    <row r="328" spans="1:15" ht="12.75">
      <c r="A328" s="583"/>
      <c r="B328" s="583"/>
      <c r="C328" s="416"/>
      <c r="D328" s="225" t="s">
        <v>14</v>
      </c>
      <c r="E328" s="226">
        <v>24</v>
      </c>
      <c r="F328" s="226"/>
      <c r="G328" s="717"/>
      <c r="H328" s="583"/>
      <c r="I328" s="583"/>
      <c r="J328" s="583"/>
      <c r="K328" s="594"/>
      <c r="L328" s="581"/>
      <c r="M328" s="353"/>
      <c r="N328" s="302"/>
      <c r="O328" s="314"/>
    </row>
    <row r="329" spans="1:15" ht="12.75">
      <c r="A329" s="584"/>
      <c r="B329" s="584"/>
      <c r="C329" s="714"/>
      <c r="D329" s="225"/>
      <c r="E329" s="171">
        <f>SUM(E327:E328)</f>
        <v>86</v>
      </c>
      <c r="F329" s="171"/>
      <c r="G329" s="717"/>
      <c r="H329" s="584"/>
      <c r="I329" s="584"/>
      <c r="J329" s="584"/>
      <c r="K329" s="594"/>
      <c r="L329" s="581"/>
      <c r="M329" s="334"/>
      <c r="N329" s="303"/>
      <c r="O329" s="332"/>
    </row>
    <row r="330" spans="1:15" ht="12.75">
      <c r="A330" s="491">
        <v>90</v>
      </c>
      <c r="B330" s="491" t="s">
        <v>261</v>
      </c>
      <c r="C330" s="507" t="s">
        <v>730</v>
      </c>
      <c r="D330" s="56" t="s">
        <v>2</v>
      </c>
      <c r="E330" s="57">
        <v>26</v>
      </c>
      <c r="F330" s="57"/>
      <c r="G330" s="589">
        <f>E330*0.25+E331*0.15</f>
        <v>7.1</v>
      </c>
      <c r="H330" s="491">
        <v>22</v>
      </c>
      <c r="I330" s="491">
        <v>1</v>
      </c>
      <c r="J330" s="491"/>
      <c r="K330" s="591" t="s">
        <v>310</v>
      </c>
      <c r="L330" s="585">
        <v>1.93</v>
      </c>
      <c r="M330" s="354"/>
      <c r="N330" s="316">
        <v>7.1</v>
      </c>
      <c r="O330" s="329"/>
    </row>
    <row r="331" spans="1:15" ht="12.75">
      <c r="A331" s="492"/>
      <c r="B331" s="492"/>
      <c r="C331" s="508"/>
      <c r="D331" s="56" t="s">
        <v>14</v>
      </c>
      <c r="E331" s="57">
        <v>4</v>
      </c>
      <c r="F331" s="57"/>
      <c r="G331" s="589"/>
      <c r="H331" s="492"/>
      <c r="I331" s="492"/>
      <c r="J331" s="492"/>
      <c r="K331" s="591"/>
      <c r="L331" s="585"/>
      <c r="M331" s="356"/>
      <c r="N331" s="317"/>
      <c r="O331" s="331"/>
    </row>
    <row r="332" spans="1:15" ht="12.75">
      <c r="A332" s="493"/>
      <c r="B332" s="493"/>
      <c r="C332" s="509"/>
      <c r="D332" s="56"/>
      <c r="E332" s="37">
        <f>SUM(E330:E331)</f>
        <v>30</v>
      </c>
      <c r="F332" s="37"/>
      <c r="G332" s="589"/>
      <c r="H332" s="493"/>
      <c r="I332" s="493"/>
      <c r="J332" s="493"/>
      <c r="K332" s="591"/>
      <c r="L332" s="585"/>
      <c r="M332" s="355"/>
      <c r="N332" s="318"/>
      <c r="O332" s="330"/>
    </row>
    <row r="333" spans="1:15" ht="12.75">
      <c r="A333" s="491">
        <v>91</v>
      </c>
      <c r="B333" s="491" t="s">
        <v>311</v>
      </c>
      <c r="C333" s="507" t="s">
        <v>312</v>
      </c>
      <c r="D333" s="56" t="s">
        <v>2</v>
      </c>
      <c r="E333" s="57">
        <v>60</v>
      </c>
      <c r="F333" s="161"/>
      <c r="G333" s="491">
        <f>E333*0.25+E334*0.25+E335*0.1+E336*0.3</f>
        <v>16.400000000000002</v>
      </c>
      <c r="H333" s="491"/>
      <c r="I333" s="491"/>
      <c r="J333" s="491"/>
      <c r="K333" s="507" t="s">
        <v>313</v>
      </c>
      <c r="L333" s="585">
        <v>3.9</v>
      </c>
      <c r="M333" s="354"/>
      <c r="N333" s="316">
        <v>16.4</v>
      </c>
      <c r="O333" s="329"/>
    </row>
    <row r="334" spans="1:15" ht="12.75">
      <c r="A334" s="492"/>
      <c r="B334" s="492"/>
      <c r="C334" s="508"/>
      <c r="D334" s="56" t="s">
        <v>1</v>
      </c>
      <c r="E334" s="57">
        <v>2</v>
      </c>
      <c r="F334" s="160"/>
      <c r="G334" s="492"/>
      <c r="H334" s="492"/>
      <c r="I334" s="492"/>
      <c r="J334" s="492"/>
      <c r="K334" s="508"/>
      <c r="L334" s="585"/>
      <c r="M334" s="356"/>
      <c r="N334" s="317"/>
      <c r="O334" s="331"/>
    </row>
    <row r="335" spans="1:15" ht="12.75">
      <c r="A335" s="492"/>
      <c r="B335" s="492"/>
      <c r="C335" s="508"/>
      <c r="D335" s="56" t="s">
        <v>20</v>
      </c>
      <c r="E335" s="57">
        <v>6</v>
      </c>
      <c r="F335" s="160"/>
      <c r="G335" s="492"/>
      <c r="H335" s="492"/>
      <c r="I335" s="492"/>
      <c r="J335" s="492"/>
      <c r="K335" s="508"/>
      <c r="L335" s="585"/>
      <c r="M335" s="356"/>
      <c r="N335" s="317"/>
      <c r="O335" s="331"/>
    </row>
    <row r="336" spans="1:15" ht="12.75">
      <c r="A336" s="492"/>
      <c r="B336" s="492"/>
      <c r="C336" s="508"/>
      <c r="D336" s="56" t="s">
        <v>19</v>
      </c>
      <c r="E336" s="57">
        <v>1</v>
      </c>
      <c r="F336" s="160"/>
      <c r="G336" s="492"/>
      <c r="H336" s="492"/>
      <c r="I336" s="492"/>
      <c r="J336" s="492"/>
      <c r="K336" s="508"/>
      <c r="L336" s="585"/>
      <c r="M336" s="356"/>
      <c r="N336" s="317"/>
      <c r="O336" s="331"/>
    </row>
    <row r="337" spans="1:15" ht="12.75">
      <c r="A337" s="493"/>
      <c r="B337" s="493"/>
      <c r="C337" s="509"/>
      <c r="D337" s="56"/>
      <c r="E337" s="37">
        <f>SUM(E333:E336)</f>
        <v>69</v>
      </c>
      <c r="F337" s="153"/>
      <c r="G337" s="493"/>
      <c r="H337" s="493"/>
      <c r="I337" s="493"/>
      <c r="J337" s="493"/>
      <c r="K337" s="509"/>
      <c r="L337" s="585"/>
      <c r="M337" s="355"/>
      <c r="N337" s="318"/>
      <c r="O337" s="330"/>
    </row>
    <row r="338" spans="1:15" ht="12.75">
      <c r="A338" s="492">
        <v>92</v>
      </c>
      <c r="B338" s="494" t="s">
        <v>314</v>
      </c>
      <c r="C338" s="507" t="s">
        <v>315</v>
      </c>
      <c r="D338" s="56" t="s">
        <v>2</v>
      </c>
      <c r="E338" s="226">
        <v>16</v>
      </c>
      <c r="F338" s="218"/>
      <c r="G338" s="582">
        <f>E338*0.25+E339*0.07+E340*0.15</f>
        <v>4.89</v>
      </c>
      <c r="H338" s="582"/>
      <c r="I338" s="582"/>
      <c r="J338" s="582"/>
      <c r="K338" s="415" t="s">
        <v>316</v>
      </c>
      <c r="L338" s="581">
        <v>1.1</v>
      </c>
      <c r="M338" s="333"/>
      <c r="N338" s="301">
        <v>5.25</v>
      </c>
      <c r="O338" s="313"/>
    </row>
    <row r="339" spans="1:15" ht="12.75">
      <c r="A339" s="492"/>
      <c r="B339" s="495"/>
      <c r="C339" s="508"/>
      <c r="D339" s="56" t="s">
        <v>18</v>
      </c>
      <c r="E339" s="226">
        <v>2</v>
      </c>
      <c r="F339" s="217"/>
      <c r="G339" s="583"/>
      <c r="H339" s="583"/>
      <c r="I339" s="583"/>
      <c r="J339" s="583"/>
      <c r="K339" s="416"/>
      <c r="L339" s="581"/>
      <c r="M339" s="353"/>
      <c r="N339" s="302"/>
      <c r="O339" s="314"/>
    </row>
    <row r="340" spans="1:15" ht="12.75">
      <c r="A340" s="492"/>
      <c r="B340" s="495"/>
      <c r="C340" s="508"/>
      <c r="D340" s="56" t="s">
        <v>14</v>
      </c>
      <c r="E340" s="226">
        <v>5</v>
      </c>
      <c r="F340" s="217"/>
      <c r="G340" s="583"/>
      <c r="H340" s="583"/>
      <c r="I340" s="583"/>
      <c r="J340" s="583"/>
      <c r="K340" s="416"/>
      <c r="L340" s="581"/>
      <c r="M340" s="353"/>
      <c r="N340" s="302"/>
      <c r="O340" s="314"/>
    </row>
    <row r="341" spans="1:15" ht="12.75">
      <c r="A341" s="493"/>
      <c r="B341" s="496"/>
      <c r="C341" s="509"/>
      <c r="D341" s="56"/>
      <c r="E341" s="171">
        <f>SUM(E338:E340)</f>
        <v>23</v>
      </c>
      <c r="F341" s="174"/>
      <c r="G341" s="584"/>
      <c r="H341" s="584"/>
      <c r="I341" s="584"/>
      <c r="J341" s="584"/>
      <c r="K341" s="417"/>
      <c r="L341" s="581"/>
      <c r="M341" s="334"/>
      <c r="N341" s="303"/>
      <c r="O341" s="332"/>
    </row>
    <row r="342" spans="1:15" ht="12.75">
      <c r="A342" s="491">
        <v>93</v>
      </c>
      <c r="B342" s="494" t="s">
        <v>317</v>
      </c>
      <c r="C342" s="507" t="s">
        <v>318</v>
      </c>
      <c r="D342" s="54" t="s">
        <v>2</v>
      </c>
      <c r="E342" s="227">
        <v>37</v>
      </c>
      <c r="F342" s="217"/>
      <c r="G342" s="582">
        <f>E342*0.25+E343*0.07+E344*0.25+E345*0.1+E346*0.3</f>
        <v>13.010000000000002</v>
      </c>
      <c r="H342" s="582"/>
      <c r="I342" s="582"/>
      <c r="J342" s="582"/>
      <c r="K342" s="415" t="s">
        <v>319</v>
      </c>
      <c r="L342" s="581">
        <v>3</v>
      </c>
      <c r="M342" s="333"/>
      <c r="N342" s="301">
        <v>13.6</v>
      </c>
      <c r="O342" s="313"/>
    </row>
    <row r="343" spans="1:15" ht="12.75">
      <c r="A343" s="492"/>
      <c r="B343" s="495"/>
      <c r="C343" s="508"/>
      <c r="D343" s="56" t="s">
        <v>18</v>
      </c>
      <c r="E343" s="226">
        <v>13</v>
      </c>
      <c r="F343" s="217"/>
      <c r="G343" s="583"/>
      <c r="H343" s="583"/>
      <c r="I343" s="583"/>
      <c r="J343" s="583"/>
      <c r="K343" s="416"/>
      <c r="L343" s="581"/>
      <c r="M343" s="353"/>
      <c r="N343" s="302"/>
      <c r="O343" s="314"/>
    </row>
    <row r="344" spans="1:15" ht="12.75">
      <c r="A344" s="492"/>
      <c r="B344" s="495"/>
      <c r="C344" s="508"/>
      <c r="D344" s="56" t="s">
        <v>1</v>
      </c>
      <c r="E344" s="226">
        <v>5</v>
      </c>
      <c r="F344" s="217"/>
      <c r="G344" s="583"/>
      <c r="H344" s="583"/>
      <c r="I344" s="583"/>
      <c r="J344" s="583"/>
      <c r="K344" s="416"/>
      <c r="L344" s="581"/>
      <c r="M344" s="353"/>
      <c r="N344" s="302"/>
      <c r="O344" s="314"/>
    </row>
    <row r="345" spans="1:15" ht="12.75">
      <c r="A345" s="492"/>
      <c r="B345" s="495"/>
      <c r="C345" s="508"/>
      <c r="D345" s="56" t="s">
        <v>20</v>
      </c>
      <c r="E345" s="226">
        <v>13</v>
      </c>
      <c r="F345" s="217"/>
      <c r="G345" s="583"/>
      <c r="H345" s="583"/>
      <c r="I345" s="583"/>
      <c r="J345" s="583"/>
      <c r="K345" s="416"/>
      <c r="L345" s="581"/>
      <c r="M345" s="353"/>
      <c r="N345" s="302"/>
      <c r="O345" s="314"/>
    </row>
    <row r="346" spans="1:15" ht="12.75">
      <c r="A346" s="492"/>
      <c r="B346" s="495"/>
      <c r="C346" s="508"/>
      <c r="D346" s="56" t="s">
        <v>19</v>
      </c>
      <c r="E346" s="226">
        <v>1</v>
      </c>
      <c r="F346" s="217"/>
      <c r="G346" s="583"/>
      <c r="H346" s="583"/>
      <c r="I346" s="583"/>
      <c r="J346" s="583"/>
      <c r="K346" s="416"/>
      <c r="L346" s="581"/>
      <c r="M346" s="353"/>
      <c r="N346" s="302"/>
      <c r="O346" s="314"/>
    </row>
    <row r="347" spans="1:15" ht="12.75">
      <c r="A347" s="493"/>
      <c r="B347" s="496"/>
      <c r="C347" s="509"/>
      <c r="D347" s="56"/>
      <c r="E347" s="171">
        <f>SUM(E342:E346)</f>
        <v>69</v>
      </c>
      <c r="F347" s="174"/>
      <c r="G347" s="584"/>
      <c r="H347" s="584"/>
      <c r="I347" s="584"/>
      <c r="J347" s="584"/>
      <c r="K347" s="417"/>
      <c r="L347" s="581"/>
      <c r="M347" s="334"/>
      <c r="N347" s="303"/>
      <c r="O347" s="332"/>
    </row>
    <row r="348" spans="1:15" ht="12.75">
      <c r="A348" s="488" t="s">
        <v>345</v>
      </c>
      <c r="B348" s="489"/>
      <c r="C348" s="489"/>
      <c r="D348" s="58"/>
      <c r="E348" s="228"/>
      <c r="F348" s="228"/>
      <c r="G348" s="228"/>
      <c r="H348" s="228"/>
      <c r="I348" s="228"/>
      <c r="J348" s="228"/>
      <c r="K348" s="229"/>
      <c r="L348" s="296"/>
      <c r="M348" s="230"/>
      <c r="N348" s="187"/>
      <c r="O348" s="231"/>
    </row>
    <row r="349" spans="1:15" ht="12.75">
      <c r="A349" s="490">
        <v>94</v>
      </c>
      <c r="B349" s="403" t="s">
        <v>346</v>
      </c>
      <c r="C349" s="487" t="s">
        <v>347</v>
      </c>
      <c r="D349" s="59" t="s">
        <v>2</v>
      </c>
      <c r="E349" s="232">
        <v>17</v>
      </c>
      <c r="F349" s="232"/>
      <c r="G349" s="411">
        <f>E350*0.25</f>
        <v>4.25</v>
      </c>
      <c r="H349" s="411">
        <v>13</v>
      </c>
      <c r="I349" s="411"/>
      <c r="J349" s="411"/>
      <c r="K349" s="573" t="s">
        <v>348</v>
      </c>
      <c r="L349" s="574">
        <v>0.9</v>
      </c>
      <c r="M349" s="333"/>
      <c r="N349" s="301">
        <v>4.25</v>
      </c>
      <c r="O349" s="313"/>
    </row>
    <row r="350" spans="1:15" ht="12.75">
      <c r="A350" s="490"/>
      <c r="B350" s="403"/>
      <c r="C350" s="487"/>
      <c r="D350" s="59"/>
      <c r="E350" s="171">
        <f>SUM(E349)</f>
        <v>17</v>
      </c>
      <c r="F350" s="171"/>
      <c r="G350" s="411"/>
      <c r="H350" s="411"/>
      <c r="I350" s="411"/>
      <c r="J350" s="411"/>
      <c r="K350" s="573"/>
      <c r="L350" s="574"/>
      <c r="M350" s="334"/>
      <c r="N350" s="303"/>
      <c r="O350" s="332"/>
    </row>
    <row r="351" spans="1:15" ht="12.75">
      <c r="A351" s="403">
        <v>95</v>
      </c>
      <c r="B351" s="403" t="s">
        <v>349</v>
      </c>
      <c r="C351" s="487" t="s">
        <v>350</v>
      </c>
      <c r="D351" s="60" t="s">
        <v>2</v>
      </c>
      <c r="E351" s="233">
        <v>51</v>
      </c>
      <c r="F351" s="233"/>
      <c r="G351" s="574">
        <f>E351*0.25+E352*0.25+E353*0.1+E354*0.3</f>
        <v>20.650000000000002</v>
      </c>
      <c r="H351" s="574">
        <v>5</v>
      </c>
      <c r="I351" s="574"/>
      <c r="J351" s="574"/>
      <c r="K351" s="573" t="s">
        <v>351</v>
      </c>
      <c r="L351" s="574">
        <v>5</v>
      </c>
      <c r="M351" s="333"/>
      <c r="N351" s="301">
        <v>20.65</v>
      </c>
      <c r="O351" s="340" t="s">
        <v>712</v>
      </c>
    </row>
    <row r="352" spans="1:15" ht="12.75">
      <c r="A352" s="403"/>
      <c r="B352" s="403"/>
      <c r="C352" s="487"/>
      <c r="D352" s="60" t="s">
        <v>1</v>
      </c>
      <c r="E352" s="233">
        <v>24</v>
      </c>
      <c r="F352" s="233"/>
      <c r="G352" s="574"/>
      <c r="H352" s="574"/>
      <c r="I352" s="574"/>
      <c r="J352" s="574"/>
      <c r="K352" s="573"/>
      <c r="L352" s="574"/>
      <c r="M352" s="353"/>
      <c r="N352" s="302"/>
      <c r="O352" s="341"/>
    </row>
    <row r="353" spans="1:15" ht="12.75">
      <c r="A353" s="403"/>
      <c r="B353" s="403"/>
      <c r="C353" s="487"/>
      <c r="D353" s="60" t="s">
        <v>20</v>
      </c>
      <c r="E353" s="233">
        <v>13</v>
      </c>
      <c r="F353" s="233"/>
      <c r="G353" s="574"/>
      <c r="H353" s="574"/>
      <c r="I353" s="574"/>
      <c r="J353" s="574"/>
      <c r="K353" s="573"/>
      <c r="L353" s="574"/>
      <c r="M353" s="353"/>
      <c r="N353" s="302"/>
      <c r="O353" s="341"/>
    </row>
    <row r="354" spans="1:15" ht="12.75">
      <c r="A354" s="403"/>
      <c r="B354" s="403"/>
      <c r="C354" s="487"/>
      <c r="D354" s="60" t="s">
        <v>19</v>
      </c>
      <c r="E354" s="233">
        <v>2</v>
      </c>
      <c r="F354" s="233"/>
      <c r="G354" s="574"/>
      <c r="H354" s="574"/>
      <c r="I354" s="574"/>
      <c r="J354" s="574"/>
      <c r="K354" s="573"/>
      <c r="L354" s="574"/>
      <c r="M354" s="353"/>
      <c r="N354" s="302"/>
      <c r="O354" s="341"/>
    </row>
    <row r="355" spans="1:15" ht="12.75">
      <c r="A355" s="403"/>
      <c r="B355" s="403"/>
      <c r="C355" s="487"/>
      <c r="D355" s="59"/>
      <c r="E355" s="171">
        <f>SUM(E351:E354)</f>
        <v>90</v>
      </c>
      <c r="F355" s="171"/>
      <c r="G355" s="574"/>
      <c r="H355" s="574"/>
      <c r="I355" s="574"/>
      <c r="J355" s="574"/>
      <c r="K355" s="573"/>
      <c r="L355" s="574"/>
      <c r="M355" s="334"/>
      <c r="N355" s="303"/>
      <c r="O355" s="342"/>
    </row>
    <row r="356" spans="1:15" ht="12.75">
      <c r="A356" s="403">
        <v>96</v>
      </c>
      <c r="B356" s="403" t="s">
        <v>352</v>
      </c>
      <c r="C356" s="487" t="s">
        <v>353</v>
      </c>
      <c r="D356" s="60" t="s">
        <v>2</v>
      </c>
      <c r="E356" s="13">
        <v>41</v>
      </c>
      <c r="F356" s="13"/>
      <c r="G356" s="403">
        <f>E356*0.25+E357*0.07+E358*0.15</f>
        <v>10.610000000000001</v>
      </c>
      <c r="H356" s="403">
        <v>2</v>
      </c>
      <c r="I356" s="403"/>
      <c r="J356" s="403"/>
      <c r="K356" s="487" t="s">
        <v>354</v>
      </c>
      <c r="L356" s="403">
        <v>2</v>
      </c>
      <c r="M356" s="354"/>
      <c r="N356" s="316">
        <v>10.6</v>
      </c>
      <c r="O356" s="329"/>
    </row>
    <row r="357" spans="1:15" ht="12.75">
      <c r="A357" s="403"/>
      <c r="B357" s="403"/>
      <c r="C357" s="487"/>
      <c r="D357" s="60" t="s">
        <v>18</v>
      </c>
      <c r="E357" s="13">
        <v>3</v>
      </c>
      <c r="F357" s="13"/>
      <c r="G357" s="403"/>
      <c r="H357" s="403"/>
      <c r="I357" s="403"/>
      <c r="J357" s="403"/>
      <c r="K357" s="487"/>
      <c r="L357" s="403"/>
      <c r="M357" s="356"/>
      <c r="N357" s="317"/>
      <c r="O357" s="331"/>
    </row>
    <row r="358" spans="1:15" ht="12.75">
      <c r="A358" s="403"/>
      <c r="B358" s="403"/>
      <c r="C358" s="487"/>
      <c r="D358" s="60" t="s">
        <v>14</v>
      </c>
      <c r="E358" s="13">
        <v>1</v>
      </c>
      <c r="F358" s="13"/>
      <c r="G358" s="403"/>
      <c r="H358" s="403"/>
      <c r="I358" s="403"/>
      <c r="J358" s="403"/>
      <c r="K358" s="487"/>
      <c r="L358" s="403"/>
      <c r="M358" s="356"/>
      <c r="N358" s="317"/>
      <c r="O358" s="331"/>
    </row>
    <row r="359" spans="1:15" ht="12.75">
      <c r="A359" s="403"/>
      <c r="B359" s="403"/>
      <c r="C359" s="487"/>
      <c r="D359" s="59"/>
      <c r="E359" s="37">
        <f>SUM(E356:E358)</f>
        <v>45</v>
      </c>
      <c r="F359" s="37"/>
      <c r="G359" s="403"/>
      <c r="H359" s="403"/>
      <c r="I359" s="403"/>
      <c r="J359" s="403"/>
      <c r="K359" s="487"/>
      <c r="L359" s="403"/>
      <c r="M359" s="355"/>
      <c r="N359" s="318"/>
      <c r="O359" s="330"/>
    </row>
    <row r="360" spans="1:15" ht="12.75">
      <c r="A360" s="403">
        <v>97</v>
      </c>
      <c r="B360" s="403" t="s">
        <v>355</v>
      </c>
      <c r="C360" s="487" t="s">
        <v>724</v>
      </c>
      <c r="D360" s="60" t="s">
        <v>2</v>
      </c>
      <c r="E360" s="13">
        <v>9</v>
      </c>
      <c r="F360" s="144"/>
      <c r="G360" s="570">
        <f>E360*0.25+E361*0.045</f>
        <v>2.295</v>
      </c>
      <c r="H360" s="570"/>
      <c r="I360" s="570"/>
      <c r="J360" s="570"/>
      <c r="K360" s="575" t="s">
        <v>356</v>
      </c>
      <c r="L360" s="570">
        <v>0.6</v>
      </c>
      <c r="M360" s="354"/>
      <c r="N360" s="316">
        <v>2.3</v>
      </c>
      <c r="O360" s="329"/>
    </row>
    <row r="361" spans="1:15" ht="12.75">
      <c r="A361" s="403"/>
      <c r="B361" s="403"/>
      <c r="C361" s="487"/>
      <c r="D361" s="60" t="s">
        <v>28</v>
      </c>
      <c r="E361" s="13">
        <v>1</v>
      </c>
      <c r="F361" s="145"/>
      <c r="G361" s="571"/>
      <c r="H361" s="571"/>
      <c r="I361" s="571"/>
      <c r="J361" s="571"/>
      <c r="K361" s="576"/>
      <c r="L361" s="571"/>
      <c r="M361" s="356"/>
      <c r="N361" s="317"/>
      <c r="O361" s="331"/>
    </row>
    <row r="362" spans="1:15" ht="12.75">
      <c r="A362" s="403"/>
      <c r="B362" s="403"/>
      <c r="C362" s="487"/>
      <c r="D362" s="61"/>
      <c r="E362" s="37">
        <f>SUM(E360:E361)</f>
        <v>10</v>
      </c>
      <c r="F362" s="153"/>
      <c r="G362" s="572"/>
      <c r="H362" s="572"/>
      <c r="I362" s="572"/>
      <c r="J362" s="572"/>
      <c r="K362" s="577"/>
      <c r="L362" s="572"/>
      <c r="M362" s="355"/>
      <c r="N362" s="318"/>
      <c r="O362" s="330"/>
    </row>
    <row r="363" spans="1:15" ht="12.75">
      <c r="A363" s="403">
        <v>98</v>
      </c>
      <c r="B363" s="403" t="s">
        <v>357</v>
      </c>
      <c r="C363" s="483" t="s">
        <v>358</v>
      </c>
      <c r="D363" s="60" t="s">
        <v>2</v>
      </c>
      <c r="E363" s="13">
        <v>39</v>
      </c>
      <c r="F363" s="144"/>
      <c r="G363" s="570">
        <f>E363*0.25+E364*0.25+E365*0.1</f>
        <v>12.75</v>
      </c>
      <c r="H363" s="570"/>
      <c r="I363" s="570"/>
      <c r="J363" s="570"/>
      <c r="K363" s="575" t="s">
        <v>182</v>
      </c>
      <c r="L363" s="570">
        <v>2.6</v>
      </c>
      <c r="M363" s="354"/>
      <c r="N363" s="316">
        <v>12.75</v>
      </c>
      <c r="O363" s="329"/>
    </row>
    <row r="364" spans="1:15" ht="12.75">
      <c r="A364" s="403"/>
      <c r="B364" s="403"/>
      <c r="C364" s="483"/>
      <c r="D364" s="60" t="s">
        <v>1</v>
      </c>
      <c r="E364" s="13">
        <v>10</v>
      </c>
      <c r="F364" s="145"/>
      <c r="G364" s="571"/>
      <c r="H364" s="571"/>
      <c r="I364" s="571"/>
      <c r="J364" s="571"/>
      <c r="K364" s="576"/>
      <c r="L364" s="571"/>
      <c r="M364" s="356"/>
      <c r="N364" s="317"/>
      <c r="O364" s="331"/>
    </row>
    <row r="365" spans="1:15" ht="12.75">
      <c r="A365" s="403"/>
      <c r="B365" s="403"/>
      <c r="C365" s="483"/>
      <c r="D365" s="60" t="s">
        <v>20</v>
      </c>
      <c r="E365" s="13">
        <v>5</v>
      </c>
      <c r="F365" s="145"/>
      <c r="G365" s="571"/>
      <c r="H365" s="571"/>
      <c r="I365" s="571"/>
      <c r="J365" s="571"/>
      <c r="K365" s="576"/>
      <c r="L365" s="571"/>
      <c r="M365" s="356"/>
      <c r="N365" s="317"/>
      <c r="O365" s="331"/>
    </row>
    <row r="366" spans="1:15" ht="12.75">
      <c r="A366" s="403"/>
      <c r="B366" s="403"/>
      <c r="C366" s="483"/>
      <c r="D366" s="61"/>
      <c r="E366" s="37">
        <f>SUM(E363:E365)</f>
        <v>54</v>
      </c>
      <c r="F366" s="153"/>
      <c r="G366" s="572"/>
      <c r="H366" s="572"/>
      <c r="I366" s="572"/>
      <c r="J366" s="572"/>
      <c r="K366" s="577"/>
      <c r="L366" s="572"/>
      <c r="M366" s="355"/>
      <c r="N366" s="318"/>
      <c r="O366" s="330"/>
    </row>
    <row r="367" spans="1:15" ht="12.75">
      <c r="A367" s="403">
        <v>99</v>
      </c>
      <c r="B367" s="403" t="s">
        <v>359</v>
      </c>
      <c r="C367" s="483" t="s">
        <v>360</v>
      </c>
      <c r="D367" s="60" t="s">
        <v>2</v>
      </c>
      <c r="E367" s="13">
        <v>20</v>
      </c>
      <c r="F367" s="144"/>
      <c r="G367" s="570">
        <f>E367*0.25+E368*0.1</f>
        <v>5.2</v>
      </c>
      <c r="H367" s="570"/>
      <c r="I367" s="570"/>
      <c r="J367" s="570"/>
      <c r="K367" s="575" t="s">
        <v>316</v>
      </c>
      <c r="L367" s="570">
        <v>1.1</v>
      </c>
      <c r="M367" s="354"/>
      <c r="N367" s="316">
        <v>5.2</v>
      </c>
      <c r="O367" s="329"/>
    </row>
    <row r="368" spans="1:15" ht="12.75">
      <c r="A368" s="403"/>
      <c r="B368" s="403"/>
      <c r="C368" s="483"/>
      <c r="D368" s="60" t="s">
        <v>20</v>
      </c>
      <c r="E368" s="13">
        <v>2</v>
      </c>
      <c r="F368" s="145"/>
      <c r="G368" s="571"/>
      <c r="H368" s="571"/>
      <c r="I368" s="571"/>
      <c r="J368" s="571"/>
      <c r="K368" s="576"/>
      <c r="L368" s="571"/>
      <c r="M368" s="356"/>
      <c r="N368" s="317"/>
      <c r="O368" s="331"/>
    </row>
    <row r="369" spans="1:15" ht="12.75">
      <c r="A369" s="403"/>
      <c r="B369" s="403"/>
      <c r="C369" s="483"/>
      <c r="D369" s="61"/>
      <c r="E369" s="37">
        <f>SUM(E367:E368)</f>
        <v>22</v>
      </c>
      <c r="F369" s="153"/>
      <c r="G369" s="572"/>
      <c r="H369" s="572"/>
      <c r="I369" s="572"/>
      <c r="J369" s="572"/>
      <c r="K369" s="577"/>
      <c r="L369" s="572"/>
      <c r="M369" s="355"/>
      <c r="N369" s="318"/>
      <c r="O369" s="330"/>
    </row>
    <row r="370" spans="1:15" ht="12.75">
      <c r="A370" s="403">
        <v>100</v>
      </c>
      <c r="B370" s="403" t="s">
        <v>361</v>
      </c>
      <c r="C370" s="483" t="s">
        <v>362</v>
      </c>
      <c r="D370" s="60" t="s">
        <v>2</v>
      </c>
      <c r="E370" s="13">
        <v>50</v>
      </c>
      <c r="F370" s="144"/>
      <c r="G370" s="570">
        <v>16.55</v>
      </c>
      <c r="H370" s="570"/>
      <c r="I370" s="570"/>
      <c r="J370" s="570"/>
      <c r="K370" s="575" t="s">
        <v>363</v>
      </c>
      <c r="L370" s="570">
        <v>3.4</v>
      </c>
      <c r="M370" s="354"/>
      <c r="N370" s="316">
        <v>16.55</v>
      </c>
      <c r="O370" s="329"/>
    </row>
    <row r="371" spans="1:15" ht="12.75">
      <c r="A371" s="403"/>
      <c r="B371" s="403"/>
      <c r="C371" s="483"/>
      <c r="D371" s="60" t="s">
        <v>1</v>
      </c>
      <c r="E371" s="13">
        <v>15</v>
      </c>
      <c r="F371" s="145"/>
      <c r="G371" s="571"/>
      <c r="H371" s="571"/>
      <c r="I371" s="571"/>
      <c r="J371" s="571"/>
      <c r="K371" s="576"/>
      <c r="L371" s="571"/>
      <c r="M371" s="356"/>
      <c r="N371" s="317"/>
      <c r="O371" s="331"/>
    </row>
    <row r="372" spans="1:15" ht="12.75">
      <c r="A372" s="403"/>
      <c r="B372" s="403"/>
      <c r="C372" s="483"/>
      <c r="D372" s="60" t="s">
        <v>20</v>
      </c>
      <c r="E372" s="13">
        <v>3</v>
      </c>
      <c r="F372" s="145"/>
      <c r="G372" s="571"/>
      <c r="H372" s="571"/>
      <c r="I372" s="571"/>
      <c r="J372" s="571"/>
      <c r="K372" s="576"/>
      <c r="L372" s="571"/>
      <c r="M372" s="356"/>
      <c r="N372" s="317"/>
      <c r="O372" s="331"/>
    </row>
    <row r="373" spans="1:15" ht="12.75">
      <c r="A373" s="403"/>
      <c r="B373" s="403"/>
      <c r="C373" s="483"/>
      <c r="D373" s="61"/>
      <c r="E373" s="37">
        <f>SUM(E370:E372)</f>
        <v>68</v>
      </c>
      <c r="F373" s="153"/>
      <c r="G373" s="572"/>
      <c r="H373" s="572"/>
      <c r="I373" s="572"/>
      <c r="J373" s="572"/>
      <c r="K373" s="577"/>
      <c r="L373" s="572"/>
      <c r="M373" s="355"/>
      <c r="N373" s="318"/>
      <c r="O373" s="330"/>
    </row>
    <row r="374" spans="1:15" ht="12.75">
      <c r="A374" s="403">
        <v>101</v>
      </c>
      <c r="B374" s="403" t="s">
        <v>364</v>
      </c>
      <c r="C374" s="483" t="s">
        <v>365</v>
      </c>
      <c r="D374" s="60" t="s">
        <v>2</v>
      </c>
      <c r="E374" s="13">
        <v>24</v>
      </c>
      <c r="F374" s="144"/>
      <c r="G374" s="705">
        <f>E374*0.25+E375*0.25+E376*0.055+E377*0.1+E378*0.3</f>
        <v>8.155</v>
      </c>
      <c r="H374" s="570"/>
      <c r="I374" s="570"/>
      <c r="J374" s="570"/>
      <c r="K374" s="575" t="s">
        <v>366</v>
      </c>
      <c r="L374" s="570">
        <v>1.8</v>
      </c>
      <c r="M374" s="354"/>
      <c r="N374" s="320">
        <v>7.855</v>
      </c>
      <c r="O374" s="329"/>
    </row>
    <row r="375" spans="1:15" ht="12.75">
      <c r="A375" s="403"/>
      <c r="B375" s="403"/>
      <c r="C375" s="483"/>
      <c r="D375" s="60" t="s">
        <v>1</v>
      </c>
      <c r="E375" s="13">
        <v>6</v>
      </c>
      <c r="F375" s="145"/>
      <c r="G375" s="706"/>
      <c r="H375" s="571"/>
      <c r="I375" s="571"/>
      <c r="J375" s="571"/>
      <c r="K375" s="576"/>
      <c r="L375" s="571"/>
      <c r="M375" s="356"/>
      <c r="N375" s="321"/>
      <c r="O375" s="331"/>
    </row>
    <row r="376" spans="1:15" ht="12.75">
      <c r="A376" s="403"/>
      <c r="B376" s="403"/>
      <c r="C376" s="483"/>
      <c r="D376" s="60" t="s">
        <v>29</v>
      </c>
      <c r="E376" s="13">
        <v>1</v>
      </c>
      <c r="F376" s="145"/>
      <c r="G376" s="706"/>
      <c r="H376" s="571"/>
      <c r="I376" s="571"/>
      <c r="J376" s="571"/>
      <c r="K376" s="576"/>
      <c r="L376" s="571"/>
      <c r="M376" s="356"/>
      <c r="N376" s="321"/>
      <c r="O376" s="331"/>
    </row>
    <row r="377" spans="1:15" ht="12.75">
      <c r="A377" s="403"/>
      <c r="B377" s="403"/>
      <c r="C377" s="483"/>
      <c r="D377" s="60" t="s">
        <v>20</v>
      </c>
      <c r="E377" s="13">
        <v>3</v>
      </c>
      <c r="F377" s="145"/>
      <c r="G377" s="706"/>
      <c r="H377" s="571"/>
      <c r="I377" s="571"/>
      <c r="J377" s="571"/>
      <c r="K377" s="576"/>
      <c r="L377" s="571"/>
      <c r="M377" s="356"/>
      <c r="N377" s="321"/>
      <c r="O377" s="331"/>
    </row>
    <row r="378" spans="1:15" ht="12.75">
      <c r="A378" s="403"/>
      <c r="B378" s="403"/>
      <c r="C378" s="483"/>
      <c r="D378" s="60" t="s">
        <v>19</v>
      </c>
      <c r="E378" s="13">
        <v>1</v>
      </c>
      <c r="F378" s="145"/>
      <c r="G378" s="706"/>
      <c r="H378" s="571"/>
      <c r="I378" s="571"/>
      <c r="J378" s="571"/>
      <c r="K378" s="576"/>
      <c r="L378" s="571"/>
      <c r="M378" s="356"/>
      <c r="N378" s="321"/>
      <c r="O378" s="331"/>
    </row>
    <row r="379" spans="1:15" ht="12.75">
      <c r="A379" s="403"/>
      <c r="B379" s="403"/>
      <c r="C379" s="483"/>
      <c r="D379" s="61"/>
      <c r="E379" s="37">
        <f>SUM(E374:E378)</f>
        <v>35</v>
      </c>
      <c r="F379" s="153"/>
      <c r="G379" s="707"/>
      <c r="H379" s="572"/>
      <c r="I379" s="572"/>
      <c r="J379" s="572"/>
      <c r="K379" s="577"/>
      <c r="L379" s="572"/>
      <c r="M379" s="355"/>
      <c r="N379" s="322"/>
      <c r="O379" s="330"/>
    </row>
    <row r="380" spans="1:15" ht="12.75">
      <c r="A380" s="403">
        <v>102</v>
      </c>
      <c r="B380" s="403" t="s">
        <v>367</v>
      </c>
      <c r="C380" s="711" t="s">
        <v>368</v>
      </c>
      <c r="D380" s="60" t="s">
        <v>2</v>
      </c>
      <c r="E380" s="13">
        <v>73</v>
      </c>
      <c r="F380" s="144"/>
      <c r="G380" s="570">
        <f>E380*0.25+E381*0.25+E382*0.1+E383*0.3</f>
        <v>24.1</v>
      </c>
      <c r="H380" s="570"/>
      <c r="I380" s="570"/>
      <c r="J380" s="708"/>
      <c r="K380" s="575" t="s">
        <v>369</v>
      </c>
      <c r="L380" s="570">
        <v>6</v>
      </c>
      <c r="M380" s="354"/>
      <c r="N380" s="316">
        <v>24.1</v>
      </c>
      <c r="O380" s="329"/>
    </row>
    <row r="381" spans="1:15" ht="12.75">
      <c r="A381" s="403"/>
      <c r="B381" s="403"/>
      <c r="C381" s="711"/>
      <c r="D381" s="60" t="s">
        <v>1</v>
      </c>
      <c r="E381" s="13">
        <v>7</v>
      </c>
      <c r="F381" s="145"/>
      <c r="G381" s="571"/>
      <c r="H381" s="571"/>
      <c r="I381" s="571"/>
      <c r="J381" s="709"/>
      <c r="K381" s="576"/>
      <c r="L381" s="571"/>
      <c r="M381" s="356"/>
      <c r="N381" s="317"/>
      <c r="O381" s="331"/>
    </row>
    <row r="382" spans="1:15" ht="12.75">
      <c r="A382" s="403"/>
      <c r="B382" s="403"/>
      <c r="C382" s="711"/>
      <c r="D382" s="60" t="s">
        <v>20</v>
      </c>
      <c r="E382" s="13">
        <v>38</v>
      </c>
      <c r="F382" s="145"/>
      <c r="G382" s="571"/>
      <c r="H382" s="571"/>
      <c r="I382" s="571"/>
      <c r="J382" s="709"/>
      <c r="K382" s="576"/>
      <c r="L382" s="571"/>
      <c r="M382" s="356"/>
      <c r="N382" s="317"/>
      <c r="O382" s="331"/>
    </row>
    <row r="383" spans="1:15" ht="12.75">
      <c r="A383" s="403"/>
      <c r="B383" s="403"/>
      <c r="C383" s="711"/>
      <c r="D383" s="60" t="s">
        <v>19</v>
      </c>
      <c r="E383" s="13">
        <v>1</v>
      </c>
      <c r="F383" s="145"/>
      <c r="G383" s="571"/>
      <c r="H383" s="571"/>
      <c r="I383" s="571"/>
      <c r="J383" s="709"/>
      <c r="K383" s="576"/>
      <c r="L383" s="571"/>
      <c r="M383" s="356"/>
      <c r="N383" s="317"/>
      <c r="O383" s="331"/>
    </row>
    <row r="384" spans="1:15" ht="12.75">
      <c r="A384" s="403"/>
      <c r="B384" s="403"/>
      <c r="C384" s="711"/>
      <c r="D384" s="61"/>
      <c r="E384" s="37">
        <f>SUM(E380:E383)</f>
        <v>119</v>
      </c>
      <c r="F384" s="153"/>
      <c r="G384" s="572"/>
      <c r="H384" s="572"/>
      <c r="I384" s="572"/>
      <c r="J384" s="710"/>
      <c r="K384" s="577"/>
      <c r="L384" s="572"/>
      <c r="M384" s="355"/>
      <c r="N384" s="318"/>
      <c r="O384" s="330"/>
    </row>
    <row r="385" spans="1:15" ht="12.75">
      <c r="A385" s="403">
        <v>103</v>
      </c>
      <c r="B385" s="403" t="s">
        <v>370</v>
      </c>
      <c r="C385" s="487" t="s">
        <v>371</v>
      </c>
      <c r="D385" s="60" t="s">
        <v>2</v>
      </c>
      <c r="E385" s="13">
        <v>21</v>
      </c>
      <c r="F385" s="144"/>
      <c r="G385" s="570">
        <f>E385*0.25+E386*0.25+E387*0.1</f>
        <v>6.2</v>
      </c>
      <c r="H385" s="570">
        <v>3</v>
      </c>
      <c r="I385" s="570"/>
      <c r="J385" s="570"/>
      <c r="K385" s="575" t="s">
        <v>372</v>
      </c>
      <c r="L385" s="570">
        <v>1.6</v>
      </c>
      <c r="M385" s="354"/>
      <c r="N385" s="316">
        <v>6.2</v>
      </c>
      <c r="O385" s="329"/>
    </row>
    <row r="386" spans="1:15" ht="12.75">
      <c r="A386" s="403"/>
      <c r="B386" s="403"/>
      <c r="C386" s="487"/>
      <c r="D386" s="60" t="s">
        <v>1</v>
      </c>
      <c r="E386" s="13">
        <v>1</v>
      </c>
      <c r="F386" s="145"/>
      <c r="G386" s="571"/>
      <c r="H386" s="571"/>
      <c r="I386" s="571"/>
      <c r="J386" s="571"/>
      <c r="K386" s="576"/>
      <c r="L386" s="571"/>
      <c r="M386" s="356"/>
      <c r="N386" s="317"/>
      <c r="O386" s="331"/>
    </row>
    <row r="387" spans="1:15" ht="12.75">
      <c r="A387" s="403"/>
      <c r="B387" s="403"/>
      <c r="C387" s="487"/>
      <c r="D387" s="60" t="s">
        <v>20</v>
      </c>
      <c r="E387" s="13">
        <v>7</v>
      </c>
      <c r="F387" s="145"/>
      <c r="G387" s="571"/>
      <c r="H387" s="571"/>
      <c r="I387" s="571"/>
      <c r="J387" s="571"/>
      <c r="K387" s="576"/>
      <c r="L387" s="571"/>
      <c r="M387" s="356"/>
      <c r="N387" s="317"/>
      <c r="O387" s="331"/>
    </row>
    <row r="388" spans="1:15" ht="12.75">
      <c r="A388" s="403"/>
      <c r="B388" s="403"/>
      <c r="C388" s="487"/>
      <c r="D388" s="61"/>
      <c r="E388" s="37">
        <f>SUM(E385:E387)</f>
        <v>29</v>
      </c>
      <c r="F388" s="153"/>
      <c r="G388" s="572"/>
      <c r="H388" s="572"/>
      <c r="I388" s="572"/>
      <c r="J388" s="572"/>
      <c r="K388" s="577"/>
      <c r="L388" s="572"/>
      <c r="M388" s="355"/>
      <c r="N388" s="318"/>
      <c r="O388" s="330"/>
    </row>
    <row r="389" spans="1:15" ht="12.75">
      <c r="A389" s="403">
        <v>104</v>
      </c>
      <c r="B389" s="574" t="s">
        <v>373</v>
      </c>
      <c r="C389" s="483" t="s">
        <v>374</v>
      </c>
      <c r="D389" s="60" t="s">
        <v>2</v>
      </c>
      <c r="E389" s="15">
        <v>46</v>
      </c>
      <c r="F389" s="146"/>
      <c r="G389" s="473">
        <v>13.55</v>
      </c>
      <c r="H389" s="570"/>
      <c r="I389" s="570"/>
      <c r="J389" s="570"/>
      <c r="K389" s="575" t="s">
        <v>620</v>
      </c>
      <c r="L389" s="570">
        <v>4.1</v>
      </c>
      <c r="M389" s="354"/>
      <c r="N389" s="316">
        <v>13.55</v>
      </c>
      <c r="O389" s="329"/>
    </row>
    <row r="390" spans="1:15" ht="12.75">
      <c r="A390" s="403"/>
      <c r="B390" s="574"/>
      <c r="C390" s="483"/>
      <c r="D390" s="60" t="s">
        <v>1</v>
      </c>
      <c r="E390" s="15">
        <v>3</v>
      </c>
      <c r="F390" s="147"/>
      <c r="G390" s="474"/>
      <c r="H390" s="571"/>
      <c r="I390" s="571"/>
      <c r="J390" s="571"/>
      <c r="K390" s="576"/>
      <c r="L390" s="571"/>
      <c r="M390" s="356"/>
      <c r="N390" s="317"/>
      <c r="O390" s="331"/>
    </row>
    <row r="391" spans="1:15" ht="12.75">
      <c r="A391" s="403"/>
      <c r="B391" s="574"/>
      <c r="C391" s="483"/>
      <c r="D391" s="60" t="s">
        <v>20</v>
      </c>
      <c r="E391" s="15">
        <v>13</v>
      </c>
      <c r="F391" s="147"/>
      <c r="G391" s="474"/>
      <c r="H391" s="571"/>
      <c r="I391" s="571"/>
      <c r="J391" s="571"/>
      <c r="K391" s="576"/>
      <c r="L391" s="571"/>
      <c r="M391" s="356"/>
      <c r="N391" s="317"/>
      <c r="O391" s="331"/>
    </row>
    <row r="392" spans="1:15" ht="12.75">
      <c r="A392" s="403"/>
      <c r="B392" s="574"/>
      <c r="C392" s="483"/>
      <c r="D392" s="61"/>
      <c r="E392" s="37">
        <f>SUM(E389:E391)</f>
        <v>62</v>
      </c>
      <c r="F392" s="153"/>
      <c r="G392" s="475"/>
      <c r="H392" s="572"/>
      <c r="I392" s="572"/>
      <c r="J392" s="572"/>
      <c r="K392" s="577"/>
      <c r="L392" s="572"/>
      <c r="M392" s="355"/>
      <c r="N392" s="318"/>
      <c r="O392" s="330"/>
    </row>
    <row r="393" spans="1:15" ht="12.75">
      <c r="A393" s="403">
        <v>105</v>
      </c>
      <c r="B393" s="574" t="s">
        <v>652</v>
      </c>
      <c r="C393" s="573" t="s">
        <v>375</v>
      </c>
      <c r="D393" s="60" t="s">
        <v>2</v>
      </c>
      <c r="E393" s="15">
        <v>17</v>
      </c>
      <c r="F393" s="234"/>
      <c r="G393" s="473">
        <v>4.25</v>
      </c>
      <c r="H393" s="473"/>
      <c r="I393" s="473"/>
      <c r="J393" s="473"/>
      <c r="K393" s="412" t="s">
        <v>376</v>
      </c>
      <c r="L393" s="473">
        <v>5.8</v>
      </c>
      <c r="M393" s="333"/>
      <c r="N393" s="301">
        <v>4.25</v>
      </c>
      <c r="O393" s="313"/>
    </row>
    <row r="394" spans="1:15" ht="12.75">
      <c r="A394" s="403"/>
      <c r="B394" s="574"/>
      <c r="C394" s="573"/>
      <c r="D394" s="61"/>
      <c r="E394" s="37">
        <f>SUM(E393)</f>
        <v>17</v>
      </c>
      <c r="F394" s="174"/>
      <c r="G394" s="475"/>
      <c r="H394" s="475"/>
      <c r="I394" s="475"/>
      <c r="J394" s="475"/>
      <c r="K394" s="414"/>
      <c r="L394" s="475"/>
      <c r="M394" s="334"/>
      <c r="N394" s="303"/>
      <c r="O394" s="332"/>
    </row>
    <row r="395" spans="1:15" ht="12.75">
      <c r="A395" s="403">
        <v>106</v>
      </c>
      <c r="B395" s="403" t="s">
        <v>713</v>
      </c>
      <c r="C395" s="483" t="s">
        <v>377</v>
      </c>
      <c r="D395" s="60" t="s">
        <v>2</v>
      </c>
      <c r="E395" s="13">
        <v>55</v>
      </c>
      <c r="F395" s="234"/>
      <c r="G395" s="473">
        <v>28.96</v>
      </c>
      <c r="H395" s="473">
        <v>39</v>
      </c>
      <c r="I395" s="473"/>
      <c r="J395" s="473"/>
      <c r="K395" s="412"/>
      <c r="L395" s="473"/>
      <c r="M395" s="333"/>
      <c r="N395" s="301">
        <v>28.75</v>
      </c>
      <c r="O395" s="309" t="s">
        <v>714</v>
      </c>
    </row>
    <row r="396" spans="1:15" ht="12.75">
      <c r="A396" s="403"/>
      <c r="B396" s="403"/>
      <c r="C396" s="483"/>
      <c r="D396" s="60" t="s">
        <v>18</v>
      </c>
      <c r="E396" s="13">
        <v>3</v>
      </c>
      <c r="F396" s="235"/>
      <c r="G396" s="474"/>
      <c r="H396" s="474"/>
      <c r="I396" s="474"/>
      <c r="J396" s="474"/>
      <c r="K396" s="413"/>
      <c r="L396" s="474"/>
      <c r="M396" s="353"/>
      <c r="N396" s="302"/>
      <c r="O396" s="310"/>
    </row>
    <row r="397" spans="1:15" ht="12.75">
      <c r="A397" s="403"/>
      <c r="B397" s="403"/>
      <c r="C397" s="483"/>
      <c r="D397" s="60" t="s">
        <v>1</v>
      </c>
      <c r="E397" s="13">
        <v>54</v>
      </c>
      <c r="F397" s="235"/>
      <c r="G397" s="474"/>
      <c r="H397" s="474"/>
      <c r="I397" s="474"/>
      <c r="J397" s="474"/>
      <c r="K397" s="413"/>
      <c r="L397" s="474"/>
      <c r="M397" s="353"/>
      <c r="N397" s="302"/>
      <c r="O397" s="310"/>
    </row>
    <row r="398" spans="1:15" ht="12.75">
      <c r="A398" s="403"/>
      <c r="B398" s="403"/>
      <c r="C398" s="483"/>
      <c r="D398" s="60" t="s">
        <v>20</v>
      </c>
      <c r="E398" s="13">
        <v>15</v>
      </c>
      <c r="F398" s="235"/>
      <c r="G398" s="474"/>
      <c r="H398" s="474"/>
      <c r="I398" s="474"/>
      <c r="J398" s="474"/>
      <c r="K398" s="413"/>
      <c r="L398" s="474"/>
      <c r="M398" s="353"/>
      <c r="N398" s="302"/>
      <c r="O398" s="310"/>
    </row>
    <row r="399" spans="1:15" ht="12.75">
      <c r="A399" s="403"/>
      <c r="B399" s="403"/>
      <c r="C399" s="483"/>
      <c r="D399" s="61"/>
      <c r="E399" s="37">
        <f>SUM(E395:E398)</f>
        <v>127</v>
      </c>
      <c r="F399" s="174"/>
      <c r="G399" s="475"/>
      <c r="H399" s="475"/>
      <c r="I399" s="475"/>
      <c r="J399" s="475"/>
      <c r="K399" s="414"/>
      <c r="L399" s="475"/>
      <c r="M399" s="334"/>
      <c r="N399" s="303"/>
      <c r="O399" s="311"/>
    </row>
    <row r="400" spans="1:15" ht="12.75">
      <c r="A400" s="403">
        <v>107</v>
      </c>
      <c r="B400" s="403" t="s">
        <v>378</v>
      </c>
      <c r="C400" s="483" t="s">
        <v>379</v>
      </c>
      <c r="D400" s="60" t="s">
        <v>2</v>
      </c>
      <c r="E400" s="13">
        <v>26</v>
      </c>
      <c r="F400" s="234"/>
      <c r="G400" s="473">
        <v>9.55</v>
      </c>
      <c r="H400" s="473"/>
      <c r="I400" s="473"/>
      <c r="J400" s="473"/>
      <c r="K400" s="412" t="s">
        <v>380</v>
      </c>
      <c r="L400" s="473">
        <v>1.5</v>
      </c>
      <c r="M400" s="333"/>
      <c r="N400" s="301">
        <v>8.8</v>
      </c>
      <c r="O400" s="313"/>
    </row>
    <row r="401" spans="1:15" ht="12.75">
      <c r="A401" s="403"/>
      <c r="B401" s="403"/>
      <c r="C401" s="483"/>
      <c r="D401" s="60" t="s">
        <v>1</v>
      </c>
      <c r="E401" s="13">
        <v>9</v>
      </c>
      <c r="F401" s="235"/>
      <c r="G401" s="474"/>
      <c r="H401" s="474"/>
      <c r="I401" s="474"/>
      <c r="J401" s="474"/>
      <c r="K401" s="413"/>
      <c r="L401" s="474"/>
      <c r="M401" s="353"/>
      <c r="N401" s="302"/>
      <c r="O401" s="314"/>
    </row>
    <row r="402" spans="1:15" ht="12.75">
      <c r="A402" s="403"/>
      <c r="B402" s="403"/>
      <c r="C402" s="483"/>
      <c r="D402" s="60" t="s">
        <v>20</v>
      </c>
      <c r="E402" s="13">
        <v>8</v>
      </c>
      <c r="F402" s="235"/>
      <c r="G402" s="474"/>
      <c r="H402" s="474"/>
      <c r="I402" s="474"/>
      <c r="J402" s="474"/>
      <c r="K402" s="413"/>
      <c r="L402" s="474"/>
      <c r="M402" s="353"/>
      <c r="N402" s="302"/>
      <c r="O402" s="314"/>
    </row>
    <row r="403" spans="1:15" ht="12.75">
      <c r="A403" s="403"/>
      <c r="B403" s="403"/>
      <c r="C403" s="483"/>
      <c r="D403" s="61"/>
      <c r="E403" s="37">
        <f>SUM(E400:E402)</f>
        <v>43</v>
      </c>
      <c r="F403" s="174"/>
      <c r="G403" s="475"/>
      <c r="H403" s="475"/>
      <c r="I403" s="475"/>
      <c r="J403" s="475"/>
      <c r="K403" s="414"/>
      <c r="L403" s="475"/>
      <c r="M403" s="334"/>
      <c r="N403" s="303"/>
      <c r="O403" s="332"/>
    </row>
    <row r="404" spans="1:15" ht="12.75">
      <c r="A404" s="403">
        <v>108</v>
      </c>
      <c r="B404" s="403" t="s">
        <v>381</v>
      </c>
      <c r="C404" s="487" t="s">
        <v>382</v>
      </c>
      <c r="D404" s="60" t="s">
        <v>2</v>
      </c>
      <c r="E404" s="13">
        <v>21</v>
      </c>
      <c r="F404" s="234"/>
      <c r="G404" s="473">
        <v>5.95</v>
      </c>
      <c r="H404" s="473"/>
      <c r="I404" s="473"/>
      <c r="J404" s="473"/>
      <c r="K404" s="412" t="s">
        <v>380</v>
      </c>
      <c r="L404" s="473">
        <v>1.5</v>
      </c>
      <c r="M404" s="333"/>
      <c r="N404" s="301">
        <v>5.95</v>
      </c>
      <c r="O404" s="313"/>
    </row>
    <row r="405" spans="1:15" ht="12.75">
      <c r="A405" s="403"/>
      <c r="B405" s="403"/>
      <c r="C405" s="487"/>
      <c r="D405" s="60" t="s">
        <v>18</v>
      </c>
      <c r="E405" s="13">
        <v>10</v>
      </c>
      <c r="F405" s="235"/>
      <c r="G405" s="474"/>
      <c r="H405" s="474"/>
      <c r="I405" s="474"/>
      <c r="J405" s="474"/>
      <c r="K405" s="413"/>
      <c r="L405" s="474"/>
      <c r="M405" s="353"/>
      <c r="N405" s="302"/>
      <c r="O405" s="314"/>
    </row>
    <row r="406" spans="1:15" ht="12.75">
      <c r="A406" s="403"/>
      <c r="B406" s="403"/>
      <c r="C406" s="487"/>
      <c r="D406" s="61"/>
      <c r="E406" s="37">
        <f>SUM(E404:E405)</f>
        <v>31</v>
      </c>
      <c r="F406" s="174"/>
      <c r="G406" s="475"/>
      <c r="H406" s="475"/>
      <c r="I406" s="475"/>
      <c r="J406" s="475"/>
      <c r="K406" s="414"/>
      <c r="L406" s="475"/>
      <c r="M406" s="334"/>
      <c r="N406" s="303"/>
      <c r="O406" s="332"/>
    </row>
    <row r="407" spans="1:15" ht="12.75">
      <c r="A407" s="403">
        <v>109</v>
      </c>
      <c r="B407" s="403" t="s">
        <v>383</v>
      </c>
      <c r="C407" s="483" t="s">
        <v>384</v>
      </c>
      <c r="D407" s="139" t="s">
        <v>2</v>
      </c>
      <c r="E407" s="13">
        <v>27</v>
      </c>
      <c r="F407" s="234"/>
      <c r="G407" s="473">
        <v>9.015</v>
      </c>
      <c r="H407" s="473"/>
      <c r="I407" s="473"/>
      <c r="J407" s="473"/>
      <c r="K407" s="412" t="s">
        <v>344</v>
      </c>
      <c r="L407" s="473">
        <v>2.1</v>
      </c>
      <c r="M407" s="333"/>
      <c r="N407" s="301">
        <v>8.555</v>
      </c>
      <c r="O407" s="313"/>
    </row>
    <row r="408" spans="1:15" ht="12.75">
      <c r="A408" s="403"/>
      <c r="B408" s="403"/>
      <c r="C408" s="483"/>
      <c r="D408" s="60" t="s">
        <v>18</v>
      </c>
      <c r="E408" s="13">
        <v>3</v>
      </c>
      <c r="F408" s="235"/>
      <c r="G408" s="474"/>
      <c r="H408" s="474"/>
      <c r="I408" s="474"/>
      <c r="J408" s="474"/>
      <c r="K408" s="413"/>
      <c r="L408" s="474"/>
      <c r="M408" s="353"/>
      <c r="N408" s="302"/>
      <c r="O408" s="314"/>
    </row>
    <row r="409" spans="1:15" ht="12.75">
      <c r="A409" s="403"/>
      <c r="B409" s="403"/>
      <c r="C409" s="483"/>
      <c r="D409" s="60" t="s">
        <v>1</v>
      </c>
      <c r="E409" s="13">
        <v>4</v>
      </c>
      <c r="F409" s="235"/>
      <c r="G409" s="474"/>
      <c r="H409" s="474"/>
      <c r="I409" s="474"/>
      <c r="J409" s="474"/>
      <c r="K409" s="413"/>
      <c r="L409" s="474"/>
      <c r="M409" s="353"/>
      <c r="N409" s="302"/>
      <c r="O409" s="314"/>
    </row>
    <row r="410" spans="1:15" ht="12.75">
      <c r="A410" s="403"/>
      <c r="B410" s="403"/>
      <c r="C410" s="483"/>
      <c r="D410" s="60" t="s">
        <v>29</v>
      </c>
      <c r="E410" s="13">
        <v>1</v>
      </c>
      <c r="F410" s="235"/>
      <c r="G410" s="474"/>
      <c r="H410" s="474"/>
      <c r="I410" s="474"/>
      <c r="J410" s="474"/>
      <c r="K410" s="413"/>
      <c r="L410" s="474"/>
      <c r="M410" s="353"/>
      <c r="N410" s="302"/>
      <c r="O410" s="314"/>
    </row>
    <row r="411" spans="1:15" ht="12.75">
      <c r="A411" s="403"/>
      <c r="B411" s="403"/>
      <c r="C411" s="483"/>
      <c r="D411" s="60" t="s">
        <v>20</v>
      </c>
      <c r="E411" s="13">
        <v>10</v>
      </c>
      <c r="F411" s="235"/>
      <c r="G411" s="474"/>
      <c r="H411" s="474"/>
      <c r="I411" s="474"/>
      <c r="J411" s="474"/>
      <c r="K411" s="413"/>
      <c r="L411" s="474"/>
      <c r="M411" s="353"/>
      <c r="N411" s="302"/>
      <c r="O411" s="314"/>
    </row>
    <row r="412" spans="1:15" ht="12.75" customHeight="1">
      <c r="A412" s="403"/>
      <c r="B412" s="403"/>
      <c r="C412" s="483"/>
      <c r="D412" s="61"/>
      <c r="E412" s="37">
        <f>SUM(E407:E411)</f>
        <v>45</v>
      </c>
      <c r="F412" s="174"/>
      <c r="G412" s="475"/>
      <c r="H412" s="475"/>
      <c r="I412" s="475"/>
      <c r="J412" s="475"/>
      <c r="K412" s="414"/>
      <c r="L412" s="475"/>
      <c r="M412" s="334"/>
      <c r="N412" s="303"/>
      <c r="O412" s="332"/>
    </row>
    <row r="413" spans="1:15" ht="12.75" customHeight="1">
      <c r="A413" s="490">
        <v>110</v>
      </c>
      <c r="B413" s="490" t="s">
        <v>221</v>
      </c>
      <c r="C413" s="704" t="s">
        <v>729</v>
      </c>
      <c r="D413" s="59" t="s">
        <v>1</v>
      </c>
      <c r="E413" s="14">
        <v>47</v>
      </c>
      <c r="F413" s="232"/>
      <c r="G413" s="411">
        <v>25.47</v>
      </c>
      <c r="H413" s="411">
        <v>69</v>
      </c>
      <c r="I413" s="411"/>
      <c r="J413" s="411"/>
      <c r="K413" s="412" t="s">
        <v>385</v>
      </c>
      <c r="L413" s="574">
        <v>4.74</v>
      </c>
      <c r="M413" s="339" t="s">
        <v>674</v>
      </c>
      <c r="N413" s="319">
        <v>25.47</v>
      </c>
      <c r="O413" s="339"/>
    </row>
    <row r="414" spans="1:15" ht="12.75">
      <c r="A414" s="490"/>
      <c r="B414" s="490"/>
      <c r="C414" s="704"/>
      <c r="D414" s="59" t="s">
        <v>2</v>
      </c>
      <c r="E414" s="14">
        <v>43</v>
      </c>
      <c r="F414" s="232"/>
      <c r="G414" s="411"/>
      <c r="H414" s="411"/>
      <c r="I414" s="411"/>
      <c r="J414" s="411"/>
      <c r="K414" s="413"/>
      <c r="L414" s="574"/>
      <c r="M414" s="339"/>
      <c r="N414" s="319"/>
      <c r="O414" s="339"/>
    </row>
    <row r="415" spans="1:15" ht="12.75">
      <c r="A415" s="490"/>
      <c r="B415" s="490"/>
      <c r="C415" s="704"/>
      <c r="D415" s="59" t="s">
        <v>14</v>
      </c>
      <c r="E415" s="14">
        <v>8</v>
      </c>
      <c r="F415" s="232"/>
      <c r="G415" s="411"/>
      <c r="H415" s="411"/>
      <c r="I415" s="411"/>
      <c r="J415" s="411"/>
      <c r="K415" s="413"/>
      <c r="L415" s="574"/>
      <c r="M415" s="339"/>
      <c r="N415" s="319"/>
      <c r="O415" s="339"/>
    </row>
    <row r="416" spans="1:15" ht="12.75">
      <c r="A416" s="490"/>
      <c r="B416" s="490"/>
      <c r="C416" s="704"/>
      <c r="D416" s="59" t="s">
        <v>8</v>
      </c>
      <c r="E416" s="14">
        <v>4</v>
      </c>
      <c r="F416" s="232"/>
      <c r="G416" s="411"/>
      <c r="H416" s="411"/>
      <c r="I416" s="411"/>
      <c r="J416" s="411"/>
      <c r="K416" s="413"/>
      <c r="L416" s="574"/>
      <c r="M416" s="339"/>
      <c r="N416" s="319"/>
      <c r="O416" s="339"/>
    </row>
    <row r="417" spans="1:15" ht="12.75">
      <c r="A417" s="490"/>
      <c r="B417" s="490"/>
      <c r="C417" s="704"/>
      <c r="D417" s="59" t="s">
        <v>4</v>
      </c>
      <c r="E417" s="14">
        <v>26</v>
      </c>
      <c r="F417" s="232"/>
      <c r="G417" s="411"/>
      <c r="H417" s="411"/>
      <c r="I417" s="411"/>
      <c r="J417" s="411"/>
      <c r="K417" s="413"/>
      <c r="L417" s="574"/>
      <c r="M417" s="339"/>
      <c r="N417" s="319"/>
      <c r="O417" s="339"/>
    </row>
    <row r="418" spans="1:15" ht="12.75">
      <c r="A418" s="490"/>
      <c r="B418" s="490"/>
      <c r="C418" s="704"/>
      <c r="D418" s="59"/>
      <c r="E418" s="37">
        <f>SUM(E413:E417)</f>
        <v>128</v>
      </c>
      <c r="F418" s="171"/>
      <c r="G418" s="411"/>
      <c r="H418" s="411"/>
      <c r="I418" s="411"/>
      <c r="J418" s="411"/>
      <c r="K418" s="414"/>
      <c r="L418" s="574"/>
      <c r="M418" s="339"/>
      <c r="N418" s="319"/>
      <c r="O418" s="339"/>
    </row>
    <row r="419" spans="1:15" ht="12.75">
      <c r="A419" s="490">
        <v>11</v>
      </c>
      <c r="B419" s="490" t="s">
        <v>386</v>
      </c>
      <c r="C419" s="704" t="s">
        <v>387</v>
      </c>
      <c r="D419" s="59" t="s">
        <v>1</v>
      </c>
      <c r="E419" s="14">
        <v>4</v>
      </c>
      <c r="F419" s="14"/>
      <c r="G419" s="490">
        <v>3.5</v>
      </c>
      <c r="H419" s="490">
        <v>12</v>
      </c>
      <c r="I419" s="490"/>
      <c r="J419" s="490"/>
      <c r="K419" s="487" t="s">
        <v>388</v>
      </c>
      <c r="L419" s="403">
        <v>1.12</v>
      </c>
      <c r="M419" s="335" t="s">
        <v>673</v>
      </c>
      <c r="N419" s="308">
        <v>3.5</v>
      </c>
      <c r="O419" s="335"/>
    </row>
    <row r="420" spans="1:15" ht="12.75">
      <c r="A420" s="490"/>
      <c r="B420" s="490"/>
      <c r="C420" s="704"/>
      <c r="D420" s="59" t="s">
        <v>2</v>
      </c>
      <c r="E420" s="14">
        <v>10</v>
      </c>
      <c r="F420" s="14"/>
      <c r="G420" s="490"/>
      <c r="H420" s="490"/>
      <c r="I420" s="490"/>
      <c r="J420" s="490"/>
      <c r="K420" s="487"/>
      <c r="L420" s="403"/>
      <c r="M420" s="335"/>
      <c r="N420" s="308"/>
      <c r="O420" s="335"/>
    </row>
    <row r="421" spans="1:15" ht="12.75">
      <c r="A421" s="490"/>
      <c r="B421" s="490"/>
      <c r="C421" s="704"/>
      <c r="D421" s="59"/>
      <c r="E421" s="37">
        <f>SUM(E419:E420)</f>
        <v>14</v>
      </c>
      <c r="F421" s="37"/>
      <c r="G421" s="490"/>
      <c r="H421" s="490"/>
      <c r="I421" s="490"/>
      <c r="J421" s="490"/>
      <c r="K421" s="487"/>
      <c r="L421" s="403"/>
      <c r="M421" s="335"/>
      <c r="N421" s="308"/>
      <c r="O421" s="335"/>
    </row>
    <row r="422" spans="1:15" ht="38.25" customHeight="1">
      <c r="A422" s="411">
        <v>112</v>
      </c>
      <c r="B422" s="411" t="s">
        <v>389</v>
      </c>
      <c r="C422" s="482" t="s">
        <v>390</v>
      </c>
      <c r="D422" s="236" t="s">
        <v>1</v>
      </c>
      <c r="E422" s="232">
        <v>10</v>
      </c>
      <c r="F422" s="232"/>
      <c r="G422" s="411">
        <v>2.5</v>
      </c>
      <c r="H422" s="411">
        <v>11</v>
      </c>
      <c r="I422" s="411"/>
      <c r="J422" s="411"/>
      <c r="K422" s="573" t="s">
        <v>391</v>
      </c>
      <c r="L422" s="574">
        <v>0.63</v>
      </c>
      <c r="M422" s="339" t="s">
        <v>700</v>
      </c>
      <c r="N422" s="319">
        <v>2.5</v>
      </c>
      <c r="O422" s="339" t="s">
        <v>709</v>
      </c>
    </row>
    <row r="423" spans="1:15" ht="12.75">
      <c r="A423" s="411"/>
      <c r="B423" s="411"/>
      <c r="C423" s="482"/>
      <c r="D423" s="236"/>
      <c r="E423" s="171">
        <f>SUM(E422)</f>
        <v>10</v>
      </c>
      <c r="F423" s="171"/>
      <c r="G423" s="411"/>
      <c r="H423" s="411"/>
      <c r="I423" s="411"/>
      <c r="J423" s="411"/>
      <c r="K423" s="573"/>
      <c r="L423" s="574"/>
      <c r="M423" s="339"/>
      <c r="N423" s="319"/>
      <c r="O423" s="339"/>
    </row>
    <row r="424" spans="1:15" ht="38.25">
      <c r="A424" s="232">
        <v>113</v>
      </c>
      <c r="B424" s="232" t="s">
        <v>392</v>
      </c>
      <c r="C424" s="237" t="s">
        <v>393</v>
      </c>
      <c r="D424" s="236"/>
      <c r="E424" s="238"/>
      <c r="F424" s="238"/>
      <c r="G424" s="232"/>
      <c r="H424" s="232">
        <v>34</v>
      </c>
      <c r="I424" s="232"/>
      <c r="J424" s="232"/>
      <c r="K424" s="237"/>
      <c r="L424" s="233"/>
      <c r="M424" s="239" t="s">
        <v>678</v>
      </c>
      <c r="N424" s="240">
        <v>0.5</v>
      </c>
      <c r="O424" s="239" t="s">
        <v>710</v>
      </c>
    </row>
    <row r="425" spans="1:15" ht="15" customHeight="1">
      <c r="A425" s="408">
        <v>114</v>
      </c>
      <c r="B425" s="408" t="s">
        <v>251</v>
      </c>
      <c r="C425" s="412" t="s">
        <v>394</v>
      </c>
      <c r="D425" s="236" t="s">
        <v>1</v>
      </c>
      <c r="E425" s="232">
        <v>18</v>
      </c>
      <c r="F425" s="241"/>
      <c r="G425" s="408">
        <v>8</v>
      </c>
      <c r="H425" s="408">
        <v>16</v>
      </c>
      <c r="I425" s="408"/>
      <c r="J425" s="408"/>
      <c r="K425" s="412" t="s">
        <v>395</v>
      </c>
      <c r="L425" s="473">
        <v>2.26</v>
      </c>
      <c r="M425" s="339" t="s">
        <v>681</v>
      </c>
      <c r="N425" s="319">
        <v>8</v>
      </c>
      <c r="O425" s="339"/>
    </row>
    <row r="426" spans="1:15" ht="12.75">
      <c r="A426" s="409"/>
      <c r="B426" s="409"/>
      <c r="C426" s="413"/>
      <c r="D426" s="236" t="s">
        <v>2</v>
      </c>
      <c r="E426" s="232">
        <v>14</v>
      </c>
      <c r="F426" s="242"/>
      <c r="G426" s="409"/>
      <c r="H426" s="409"/>
      <c r="I426" s="409"/>
      <c r="J426" s="409"/>
      <c r="K426" s="413"/>
      <c r="L426" s="474"/>
      <c r="M426" s="339"/>
      <c r="N426" s="319"/>
      <c r="O426" s="339"/>
    </row>
    <row r="427" spans="1:15" ht="12.75">
      <c r="A427" s="410"/>
      <c r="B427" s="410"/>
      <c r="C427" s="414"/>
      <c r="D427" s="236"/>
      <c r="E427" s="238">
        <f>SUM(E425:E426)</f>
        <v>32</v>
      </c>
      <c r="F427" s="243"/>
      <c r="G427" s="410"/>
      <c r="H427" s="410"/>
      <c r="I427" s="410"/>
      <c r="J427" s="410"/>
      <c r="K427" s="414"/>
      <c r="L427" s="475"/>
      <c r="M427" s="339"/>
      <c r="N427" s="319"/>
      <c r="O427" s="339"/>
    </row>
    <row r="428" spans="1:15" ht="12.75">
      <c r="A428" s="633">
        <v>115</v>
      </c>
      <c r="B428" s="634" t="s">
        <v>481</v>
      </c>
      <c r="C428" s="635" t="s">
        <v>482</v>
      </c>
      <c r="D428" s="82" t="s">
        <v>2</v>
      </c>
      <c r="E428" s="9">
        <v>21</v>
      </c>
      <c r="F428" s="9"/>
      <c r="G428" s="633">
        <v>5.25</v>
      </c>
      <c r="H428" s="633"/>
      <c r="I428" s="633"/>
      <c r="J428" s="633"/>
      <c r="K428" s="635" t="s">
        <v>483</v>
      </c>
      <c r="L428" s="634">
        <v>1.15</v>
      </c>
      <c r="M428" s="354"/>
      <c r="N428" s="316">
        <v>5.25</v>
      </c>
      <c r="O428" s="329"/>
    </row>
    <row r="429" spans="1:15" ht="12.75">
      <c r="A429" s="633"/>
      <c r="B429" s="634"/>
      <c r="C429" s="635"/>
      <c r="D429" s="82"/>
      <c r="E429" s="37">
        <f>SUM(E428)</f>
        <v>21</v>
      </c>
      <c r="F429" s="37"/>
      <c r="G429" s="633"/>
      <c r="H429" s="633"/>
      <c r="I429" s="633"/>
      <c r="J429" s="633"/>
      <c r="K429" s="635"/>
      <c r="L429" s="634"/>
      <c r="M429" s="355"/>
      <c r="N429" s="318"/>
      <c r="O429" s="330"/>
    </row>
    <row r="430" spans="1:15" ht="12.75">
      <c r="A430" s="633">
        <v>116</v>
      </c>
      <c r="B430" s="634" t="s">
        <v>484</v>
      </c>
      <c r="C430" s="635" t="s">
        <v>485</v>
      </c>
      <c r="D430" s="82" t="s">
        <v>2</v>
      </c>
      <c r="E430" s="9">
        <v>23</v>
      </c>
      <c r="F430" s="244"/>
      <c r="G430" s="407">
        <v>5.75</v>
      </c>
      <c r="H430" s="407"/>
      <c r="I430" s="407"/>
      <c r="J430" s="407"/>
      <c r="K430" s="406" t="s">
        <v>486</v>
      </c>
      <c r="L430" s="420">
        <v>0.79</v>
      </c>
      <c r="M430" s="333"/>
      <c r="N430" s="301">
        <v>5.75</v>
      </c>
      <c r="O430" s="313"/>
    </row>
    <row r="431" spans="1:15" ht="12.75">
      <c r="A431" s="633"/>
      <c r="B431" s="634"/>
      <c r="C431" s="635"/>
      <c r="D431" s="82"/>
      <c r="E431" s="37">
        <f>SUM(E430)</f>
        <v>23</v>
      </c>
      <c r="F431" s="171"/>
      <c r="G431" s="407"/>
      <c r="H431" s="407"/>
      <c r="I431" s="407"/>
      <c r="J431" s="407"/>
      <c r="K431" s="406"/>
      <c r="L431" s="420"/>
      <c r="M431" s="334"/>
      <c r="N431" s="303"/>
      <c r="O431" s="332"/>
    </row>
    <row r="432" spans="1:15" ht="12.75">
      <c r="A432" s="633">
        <v>117</v>
      </c>
      <c r="B432" s="633" t="s">
        <v>487</v>
      </c>
      <c r="C432" s="635" t="s">
        <v>488</v>
      </c>
      <c r="D432" s="82" t="s">
        <v>2</v>
      </c>
      <c r="E432" s="9">
        <v>36</v>
      </c>
      <c r="F432" s="244"/>
      <c r="G432" s="407">
        <v>9</v>
      </c>
      <c r="H432" s="407"/>
      <c r="I432" s="407"/>
      <c r="J432" s="407">
        <v>5</v>
      </c>
      <c r="K432" s="406" t="s">
        <v>489</v>
      </c>
      <c r="L432" s="420">
        <v>2.515</v>
      </c>
      <c r="M432" s="333"/>
      <c r="N432" s="301">
        <v>7.4</v>
      </c>
      <c r="O432" s="313"/>
    </row>
    <row r="433" spans="1:15" ht="12.75">
      <c r="A433" s="633"/>
      <c r="B433" s="633"/>
      <c r="C433" s="635"/>
      <c r="D433" s="82"/>
      <c r="E433" s="37">
        <f>SUM(E432)</f>
        <v>36</v>
      </c>
      <c r="F433" s="171"/>
      <c r="G433" s="407"/>
      <c r="H433" s="407"/>
      <c r="I433" s="407"/>
      <c r="J433" s="407"/>
      <c r="K433" s="406"/>
      <c r="L433" s="420"/>
      <c r="M433" s="334"/>
      <c r="N433" s="303"/>
      <c r="O433" s="332"/>
    </row>
    <row r="434" spans="1:15" ht="12.75">
      <c r="A434" s="633">
        <v>118</v>
      </c>
      <c r="B434" s="634" t="s">
        <v>490</v>
      </c>
      <c r="C434" s="635" t="s">
        <v>491</v>
      </c>
      <c r="D434" s="82" t="s">
        <v>2</v>
      </c>
      <c r="E434" s="9">
        <v>14</v>
      </c>
      <c r="F434" s="244"/>
      <c r="G434" s="407">
        <v>3.5</v>
      </c>
      <c r="H434" s="407"/>
      <c r="I434" s="407"/>
      <c r="J434" s="407"/>
      <c r="K434" s="406" t="s">
        <v>492</v>
      </c>
      <c r="L434" s="420">
        <v>2.91</v>
      </c>
      <c r="M434" s="333"/>
      <c r="N434" s="301">
        <v>5.05</v>
      </c>
      <c r="O434" s="313"/>
    </row>
    <row r="435" spans="1:15" ht="12.75">
      <c r="A435" s="633"/>
      <c r="B435" s="634"/>
      <c r="C435" s="635"/>
      <c r="D435" s="82"/>
      <c r="E435" s="37">
        <f>SUM(E434)</f>
        <v>14</v>
      </c>
      <c r="F435" s="171"/>
      <c r="G435" s="407"/>
      <c r="H435" s="407"/>
      <c r="I435" s="407"/>
      <c r="J435" s="407"/>
      <c r="K435" s="406"/>
      <c r="L435" s="420"/>
      <c r="M435" s="334"/>
      <c r="N435" s="303"/>
      <c r="O435" s="332"/>
    </row>
    <row r="436" spans="1:15" ht="12.75">
      <c r="A436" s="633">
        <v>119</v>
      </c>
      <c r="B436" s="634" t="s">
        <v>493</v>
      </c>
      <c r="C436" s="635" t="s">
        <v>494</v>
      </c>
      <c r="D436" s="82" t="s">
        <v>2</v>
      </c>
      <c r="E436" s="9">
        <v>59</v>
      </c>
      <c r="F436" s="244"/>
      <c r="G436" s="407">
        <v>14.75</v>
      </c>
      <c r="H436" s="407"/>
      <c r="I436" s="407"/>
      <c r="J436" s="407"/>
      <c r="K436" s="406" t="s">
        <v>495</v>
      </c>
      <c r="L436" s="420">
        <v>4.17</v>
      </c>
      <c r="M436" s="333"/>
      <c r="N436" s="301">
        <v>14.75</v>
      </c>
      <c r="O436" s="313"/>
    </row>
    <row r="437" spans="1:15" ht="12.75">
      <c r="A437" s="633"/>
      <c r="B437" s="634"/>
      <c r="C437" s="635"/>
      <c r="D437" s="82"/>
      <c r="E437" s="37">
        <f>SUM(E436)</f>
        <v>59</v>
      </c>
      <c r="F437" s="171"/>
      <c r="G437" s="407"/>
      <c r="H437" s="407"/>
      <c r="I437" s="407"/>
      <c r="J437" s="407"/>
      <c r="K437" s="406"/>
      <c r="L437" s="420"/>
      <c r="M437" s="353"/>
      <c r="N437" s="302"/>
      <c r="O437" s="314"/>
    </row>
    <row r="438" spans="1:15" ht="12.75">
      <c r="A438" s="633"/>
      <c r="B438" s="634"/>
      <c r="C438" s="635"/>
      <c r="D438" s="82" t="s">
        <v>2</v>
      </c>
      <c r="E438" s="9">
        <v>3</v>
      </c>
      <c r="F438" s="244"/>
      <c r="G438" s="407">
        <v>0.75</v>
      </c>
      <c r="H438" s="407"/>
      <c r="I438" s="407"/>
      <c r="J438" s="407"/>
      <c r="K438" s="406"/>
      <c r="L438" s="420"/>
      <c r="M438" s="353"/>
      <c r="N438" s="312">
        <v>1.5</v>
      </c>
      <c r="O438" s="314"/>
    </row>
    <row r="439" spans="1:15" ht="12.75">
      <c r="A439" s="633"/>
      <c r="B439" s="634"/>
      <c r="C439" s="635"/>
      <c r="D439" s="82"/>
      <c r="E439" s="37">
        <f>SUM(E438)</f>
        <v>3</v>
      </c>
      <c r="F439" s="171"/>
      <c r="G439" s="407"/>
      <c r="H439" s="407"/>
      <c r="I439" s="407"/>
      <c r="J439" s="407"/>
      <c r="K439" s="406"/>
      <c r="L439" s="420"/>
      <c r="M439" s="334"/>
      <c r="N439" s="312"/>
      <c r="O439" s="332"/>
    </row>
    <row r="440" spans="1:15" ht="12.75">
      <c r="A440" s="633"/>
      <c r="B440" s="634"/>
      <c r="C440" s="566" t="s">
        <v>496</v>
      </c>
      <c r="D440" s="82" t="s">
        <v>2</v>
      </c>
      <c r="E440" s="9">
        <v>4</v>
      </c>
      <c r="F440" s="244"/>
      <c r="G440" s="407">
        <v>1</v>
      </c>
      <c r="H440" s="407"/>
      <c r="I440" s="407"/>
      <c r="J440" s="407"/>
      <c r="K440" s="406"/>
      <c r="L440" s="420"/>
      <c r="M440" s="333"/>
      <c r="N440" s="301">
        <v>5.75</v>
      </c>
      <c r="O440" s="313"/>
    </row>
    <row r="441" spans="1:15" ht="12.75">
      <c r="A441" s="633"/>
      <c r="B441" s="634"/>
      <c r="C441" s="567"/>
      <c r="D441" s="82"/>
      <c r="E441" s="37">
        <f>SUM(E440)</f>
        <v>4</v>
      </c>
      <c r="F441" s="171"/>
      <c r="G441" s="407"/>
      <c r="H441" s="407"/>
      <c r="I441" s="407"/>
      <c r="J441" s="407"/>
      <c r="K441" s="406"/>
      <c r="L441" s="420"/>
      <c r="M441" s="334"/>
      <c r="N441" s="303"/>
      <c r="O441" s="332"/>
    </row>
    <row r="442" spans="1:15" ht="12.75">
      <c r="A442" s="484">
        <v>120</v>
      </c>
      <c r="B442" s="564" t="s">
        <v>254</v>
      </c>
      <c r="C442" s="566" t="s">
        <v>497</v>
      </c>
      <c r="D442" s="82" t="s">
        <v>1</v>
      </c>
      <c r="E442" s="9">
        <v>26</v>
      </c>
      <c r="F442" s="245"/>
      <c r="G442" s="465">
        <v>6.5</v>
      </c>
      <c r="H442" s="465"/>
      <c r="I442" s="465"/>
      <c r="J442" s="465"/>
      <c r="K442" s="463"/>
      <c r="L442" s="477"/>
      <c r="M442" s="333"/>
      <c r="N442" s="301">
        <v>6.5</v>
      </c>
      <c r="O442" s="313"/>
    </row>
    <row r="443" spans="1:15" ht="12.75">
      <c r="A443" s="485"/>
      <c r="B443" s="565"/>
      <c r="C443" s="567"/>
      <c r="D443" s="82"/>
      <c r="E443" s="37">
        <f>SUM(E442)</f>
        <v>26</v>
      </c>
      <c r="F443" s="174"/>
      <c r="G443" s="466"/>
      <c r="H443" s="466"/>
      <c r="I443" s="466"/>
      <c r="J443" s="466"/>
      <c r="K443" s="464"/>
      <c r="L443" s="478"/>
      <c r="M443" s="334"/>
      <c r="N443" s="303"/>
      <c r="O443" s="332"/>
    </row>
    <row r="444" spans="1:15" ht="12.75">
      <c r="A444" s="569" t="s">
        <v>396</v>
      </c>
      <c r="B444" s="569"/>
      <c r="C444" s="569"/>
      <c r="D444" s="12"/>
      <c r="E444" s="12"/>
      <c r="F444" s="246"/>
      <c r="G444" s="246"/>
      <c r="H444" s="246"/>
      <c r="I444" s="246"/>
      <c r="J444" s="246"/>
      <c r="K444" s="247"/>
      <c r="L444" s="297"/>
      <c r="M444" s="230"/>
      <c r="N444" s="187"/>
      <c r="O444" s="231"/>
    </row>
    <row r="445" spans="1:15" ht="12.75">
      <c r="A445" s="695">
        <v>121</v>
      </c>
      <c r="B445" s="397" t="s">
        <v>207</v>
      </c>
      <c r="C445" s="400" t="s">
        <v>397</v>
      </c>
      <c r="D445" s="62" t="s">
        <v>2</v>
      </c>
      <c r="E445" s="12">
        <v>8</v>
      </c>
      <c r="F445" s="246"/>
      <c r="G445" s="563">
        <v>3.665</v>
      </c>
      <c r="H445" s="391"/>
      <c r="I445" s="388"/>
      <c r="J445" s="391"/>
      <c r="K445" s="568" t="s">
        <v>398</v>
      </c>
      <c r="L445" s="388">
        <v>1.5</v>
      </c>
      <c r="M445" s="333"/>
      <c r="N445" s="301">
        <v>4.455</v>
      </c>
      <c r="O445" s="313"/>
    </row>
    <row r="446" spans="1:15" ht="12.75">
      <c r="A446" s="695"/>
      <c r="B446" s="398"/>
      <c r="C446" s="401"/>
      <c r="D446" s="62" t="s">
        <v>18</v>
      </c>
      <c r="E446" s="63">
        <v>3</v>
      </c>
      <c r="F446" s="248"/>
      <c r="G446" s="563"/>
      <c r="H446" s="392"/>
      <c r="I446" s="389"/>
      <c r="J446" s="392"/>
      <c r="K446" s="568"/>
      <c r="L446" s="389"/>
      <c r="M446" s="353"/>
      <c r="N446" s="302"/>
      <c r="O446" s="314"/>
    </row>
    <row r="447" spans="1:15" ht="12.75">
      <c r="A447" s="695"/>
      <c r="B447" s="398"/>
      <c r="C447" s="401"/>
      <c r="D447" s="62" t="s">
        <v>29</v>
      </c>
      <c r="E447" s="63">
        <v>1</v>
      </c>
      <c r="F447" s="248"/>
      <c r="G447" s="563"/>
      <c r="H447" s="392"/>
      <c r="I447" s="389"/>
      <c r="J447" s="392"/>
      <c r="K447" s="568"/>
      <c r="L447" s="389"/>
      <c r="M447" s="353"/>
      <c r="N447" s="302"/>
      <c r="O447" s="314"/>
    </row>
    <row r="448" spans="1:15" ht="12.75">
      <c r="A448" s="695"/>
      <c r="B448" s="398"/>
      <c r="C448" s="401"/>
      <c r="D448" s="62" t="s">
        <v>20</v>
      </c>
      <c r="E448" s="63">
        <v>14</v>
      </c>
      <c r="F448" s="248"/>
      <c r="G448" s="563"/>
      <c r="H448" s="392"/>
      <c r="I448" s="389"/>
      <c r="J448" s="392"/>
      <c r="K448" s="568"/>
      <c r="L448" s="389"/>
      <c r="M448" s="353"/>
      <c r="N448" s="302"/>
      <c r="O448" s="314"/>
    </row>
    <row r="449" spans="1:15" ht="12.75">
      <c r="A449" s="695"/>
      <c r="B449" s="399"/>
      <c r="C449" s="402"/>
      <c r="D449" s="62"/>
      <c r="E449" s="37">
        <f>SUM(E445:E448)</f>
        <v>26</v>
      </c>
      <c r="F449" s="171"/>
      <c r="G449" s="563"/>
      <c r="H449" s="393"/>
      <c r="I449" s="390"/>
      <c r="J449" s="393"/>
      <c r="K449" s="568"/>
      <c r="L449" s="390"/>
      <c r="M449" s="334"/>
      <c r="N449" s="303"/>
      <c r="O449" s="332"/>
    </row>
    <row r="450" spans="1:15" ht="12.75">
      <c r="A450" s="397">
        <v>122</v>
      </c>
      <c r="B450" s="397" t="s">
        <v>210</v>
      </c>
      <c r="C450" s="400" t="s">
        <v>399</v>
      </c>
      <c r="D450" s="64" t="s">
        <v>2</v>
      </c>
      <c r="E450" s="63">
        <v>25</v>
      </c>
      <c r="F450" s="248"/>
      <c r="G450" s="563">
        <v>8.7</v>
      </c>
      <c r="H450" s="391"/>
      <c r="I450" s="388"/>
      <c r="J450" s="391"/>
      <c r="K450" s="568" t="s">
        <v>400</v>
      </c>
      <c r="L450" s="388">
        <v>2.5</v>
      </c>
      <c r="M450" s="333"/>
      <c r="N450" s="301">
        <v>8.915</v>
      </c>
      <c r="O450" s="313"/>
    </row>
    <row r="451" spans="1:15" ht="12.75">
      <c r="A451" s="398"/>
      <c r="B451" s="398"/>
      <c r="C451" s="401"/>
      <c r="D451" s="64" t="s">
        <v>18</v>
      </c>
      <c r="E451" s="63">
        <v>4</v>
      </c>
      <c r="F451" s="248"/>
      <c r="G451" s="563"/>
      <c r="H451" s="392"/>
      <c r="I451" s="389"/>
      <c r="J451" s="392"/>
      <c r="K451" s="568"/>
      <c r="L451" s="389"/>
      <c r="M451" s="353"/>
      <c r="N451" s="302"/>
      <c r="O451" s="314"/>
    </row>
    <row r="452" spans="1:15" ht="12.75">
      <c r="A452" s="398"/>
      <c r="B452" s="398"/>
      <c r="C452" s="401"/>
      <c r="D452" s="64" t="s">
        <v>1</v>
      </c>
      <c r="E452" s="63">
        <v>3</v>
      </c>
      <c r="F452" s="248"/>
      <c r="G452" s="563"/>
      <c r="H452" s="392"/>
      <c r="I452" s="389"/>
      <c r="J452" s="392"/>
      <c r="K452" s="568"/>
      <c r="L452" s="389"/>
      <c r="M452" s="353"/>
      <c r="N452" s="302"/>
      <c r="O452" s="314"/>
    </row>
    <row r="453" spans="1:15" ht="12.75">
      <c r="A453" s="398"/>
      <c r="B453" s="398"/>
      <c r="C453" s="401"/>
      <c r="D453" s="64" t="s">
        <v>29</v>
      </c>
      <c r="E453" s="63">
        <v>4</v>
      </c>
      <c r="F453" s="248"/>
      <c r="G453" s="563"/>
      <c r="H453" s="392"/>
      <c r="I453" s="389"/>
      <c r="J453" s="392"/>
      <c r="K453" s="568"/>
      <c r="L453" s="389"/>
      <c r="M453" s="353"/>
      <c r="N453" s="302"/>
      <c r="O453" s="314"/>
    </row>
    <row r="454" spans="1:15" ht="12.75">
      <c r="A454" s="398"/>
      <c r="B454" s="398"/>
      <c r="C454" s="401"/>
      <c r="D454" s="62" t="s">
        <v>20</v>
      </c>
      <c r="E454" s="63">
        <v>12</v>
      </c>
      <c r="F454" s="248"/>
      <c r="G454" s="563"/>
      <c r="H454" s="392"/>
      <c r="I454" s="389"/>
      <c r="J454" s="392"/>
      <c r="K454" s="568"/>
      <c r="L454" s="389"/>
      <c r="M454" s="353"/>
      <c r="N454" s="302"/>
      <c r="O454" s="314"/>
    </row>
    <row r="455" spans="1:15" ht="12.75">
      <c r="A455" s="399"/>
      <c r="B455" s="399"/>
      <c r="C455" s="402"/>
      <c r="D455" s="62"/>
      <c r="E455" s="37">
        <f>SUM(E450:E454)</f>
        <v>48</v>
      </c>
      <c r="F455" s="171"/>
      <c r="G455" s="563"/>
      <c r="H455" s="392"/>
      <c r="I455" s="389"/>
      <c r="J455" s="392"/>
      <c r="K455" s="568"/>
      <c r="L455" s="389"/>
      <c r="M455" s="334"/>
      <c r="N455" s="303"/>
      <c r="O455" s="332"/>
    </row>
    <row r="456" spans="1:15" ht="12.75">
      <c r="A456" s="397">
        <v>123</v>
      </c>
      <c r="B456" s="397" t="s">
        <v>401</v>
      </c>
      <c r="C456" s="400" t="s">
        <v>402</v>
      </c>
      <c r="D456" s="64" t="s">
        <v>2</v>
      </c>
      <c r="E456" s="63">
        <v>27</v>
      </c>
      <c r="F456" s="248"/>
      <c r="G456" s="563">
        <v>7.46</v>
      </c>
      <c r="H456" s="391"/>
      <c r="I456" s="388"/>
      <c r="J456" s="391"/>
      <c r="K456" s="568" t="s">
        <v>398</v>
      </c>
      <c r="L456" s="388">
        <v>1.5</v>
      </c>
      <c r="M456" s="333"/>
      <c r="N456" s="301">
        <v>7.46</v>
      </c>
      <c r="O456" s="313"/>
    </row>
    <row r="457" spans="1:15" ht="12.75">
      <c r="A457" s="398"/>
      <c r="B457" s="398"/>
      <c r="C457" s="401"/>
      <c r="D457" s="64" t="s">
        <v>29</v>
      </c>
      <c r="E457" s="63">
        <v>2</v>
      </c>
      <c r="F457" s="248"/>
      <c r="G457" s="563"/>
      <c r="H457" s="392"/>
      <c r="I457" s="389"/>
      <c r="J457" s="392"/>
      <c r="K457" s="568"/>
      <c r="L457" s="389"/>
      <c r="M457" s="353"/>
      <c r="N457" s="302"/>
      <c r="O457" s="314"/>
    </row>
    <row r="458" spans="1:15" ht="12.75">
      <c r="A458" s="398"/>
      <c r="B458" s="398"/>
      <c r="C458" s="401"/>
      <c r="D458" s="62" t="s">
        <v>20</v>
      </c>
      <c r="E458" s="63">
        <v>6</v>
      </c>
      <c r="F458" s="248"/>
      <c r="G458" s="563"/>
      <c r="H458" s="392"/>
      <c r="I458" s="389"/>
      <c r="J458" s="392"/>
      <c r="K458" s="568"/>
      <c r="L458" s="389"/>
      <c r="M458" s="353"/>
      <c r="N458" s="302"/>
      <c r="O458" s="314"/>
    </row>
    <row r="459" spans="1:15" ht="12.75">
      <c r="A459" s="399"/>
      <c r="B459" s="399"/>
      <c r="C459" s="402"/>
      <c r="D459" s="62"/>
      <c r="E459" s="37">
        <f>SUM(E456:E458)</f>
        <v>35</v>
      </c>
      <c r="F459" s="171"/>
      <c r="G459" s="563"/>
      <c r="H459" s="393"/>
      <c r="I459" s="390"/>
      <c r="J459" s="393"/>
      <c r="K459" s="568"/>
      <c r="L459" s="390"/>
      <c r="M459" s="334"/>
      <c r="N459" s="303"/>
      <c r="O459" s="332"/>
    </row>
    <row r="460" spans="1:15" ht="12.75">
      <c r="A460" s="397">
        <v>124</v>
      </c>
      <c r="B460" s="397" t="s">
        <v>403</v>
      </c>
      <c r="C460" s="400" t="s">
        <v>404</v>
      </c>
      <c r="D460" s="64" t="s">
        <v>2</v>
      </c>
      <c r="E460" s="63">
        <v>18</v>
      </c>
      <c r="F460" s="248"/>
      <c r="G460" s="563">
        <v>7.725</v>
      </c>
      <c r="H460" s="391"/>
      <c r="I460" s="388"/>
      <c r="J460" s="391"/>
      <c r="K460" s="568" t="s">
        <v>405</v>
      </c>
      <c r="L460" s="388">
        <v>1.5</v>
      </c>
      <c r="M460" s="333"/>
      <c r="N460" s="301">
        <v>7.725</v>
      </c>
      <c r="O460" s="313"/>
    </row>
    <row r="461" spans="1:15" ht="12.75">
      <c r="A461" s="398"/>
      <c r="B461" s="398"/>
      <c r="C461" s="401"/>
      <c r="D461" s="64" t="s">
        <v>1</v>
      </c>
      <c r="E461" s="63">
        <v>1</v>
      </c>
      <c r="F461" s="248"/>
      <c r="G461" s="563"/>
      <c r="H461" s="392"/>
      <c r="I461" s="389"/>
      <c r="J461" s="392"/>
      <c r="K461" s="568"/>
      <c r="L461" s="389"/>
      <c r="M461" s="353"/>
      <c r="N461" s="302"/>
      <c r="O461" s="314"/>
    </row>
    <row r="462" spans="1:15" ht="12.75">
      <c r="A462" s="398"/>
      <c r="B462" s="398"/>
      <c r="C462" s="401"/>
      <c r="D462" s="64" t="s">
        <v>29</v>
      </c>
      <c r="E462" s="63">
        <v>5</v>
      </c>
      <c r="F462" s="248"/>
      <c r="G462" s="563"/>
      <c r="H462" s="392"/>
      <c r="I462" s="389"/>
      <c r="J462" s="392"/>
      <c r="K462" s="568"/>
      <c r="L462" s="389"/>
      <c r="M462" s="353"/>
      <c r="N462" s="302"/>
      <c r="O462" s="314"/>
    </row>
    <row r="463" spans="1:15" ht="12.75">
      <c r="A463" s="398"/>
      <c r="B463" s="398"/>
      <c r="C463" s="401"/>
      <c r="D463" s="62" t="s">
        <v>20</v>
      </c>
      <c r="E463" s="63">
        <v>24</v>
      </c>
      <c r="F463" s="248"/>
      <c r="G463" s="563"/>
      <c r="H463" s="392"/>
      <c r="I463" s="389"/>
      <c r="J463" s="392"/>
      <c r="K463" s="568"/>
      <c r="L463" s="389"/>
      <c r="M463" s="353"/>
      <c r="N463" s="302"/>
      <c r="O463" s="314"/>
    </row>
    <row r="464" spans="1:15" ht="12.75">
      <c r="A464" s="398"/>
      <c r="B464" s="398"/>
      <c r="C464" s="401"/>
      <c r="D464" s="64" t="s">
        <v>19</v>
      </c>
      <c r="E464" s="63">
        <v>1</v>
      </c>
      <c r="F464" s="248"/>
      <c r="G464" s="563"/>
      <c r="H464" s="392"/>
      <c r="I464" s="389"/>
      <c r="J464" s="392"/>
      <c r="K464" s="568"/>
      <c r="L464" s="389"/>
      <c r="M464" s="353"/>
      <c r="N464" s="302"/>
      <c r="O464" s="314"/>
    </row>
    <row r="465" spans="1:15" ht="12.75">
      <c r="A465" s="398"/>
      <c r="B465" s="398"/>
      <c r="C465" s="402"/>
      <c r="D465" s="62"/>
      <c r="E465" s="37">
        <f>SUM(E460:E464)</f>
        <v>49</v>
      </c>
      <c r="F465" s="171"/>
      <c r="G465" s="563"/>
      <c r="H465" s="392"/>
      <c r="I465" s="389"/>
      <c r="J465" s="392"/>
      <c r="K465" s="568"/>
      <c r="L465" s="389"/>
      <c r="M465" s="334"/>
      <c r="N465" s="303"/>
      <c r="O465" s="332"/>
    </row>
    <row r="466" spans="1:15" ht="12.75">
      <c r="A466" s="397">
        <v>125</v>
      </c>
      <c r="B466" s="391" t="s">
        <v>406</v>
      </c>
      <c r="C466" s="479" t="s">
        <v>407</v>
      </c>
      <c r="D466" s="64" t="s">
        <v>2</v>
      </c>
      <c r="E466" s="65">
        <v>34</v>
      </c>
      <c r="F466" s="248"/>
      <c r="G466" s="563">
        <v>12.025</v>
      </c>
      <c r="H466" s="391"/>
      <c r="I466" s="391"/>
      <c r="J466" s="391"/>
      <c r="K466" s="479" t="s">
        <v>408</v>
      </c>
      <c r="L466" s="388">
        <v>1.5</v>
      </c>
      <c r="M466" s="333"/>
      <c r="N466" s="301">
        <v>11.72</v>
      </c>
      <c r="O466" s="313"/>
    </row>
    <row r="467" spans="1:15" ht="12.75">
      <c r="A467" s="398"/>
      <c r="B467" s="392"/>
      <c r="C467" s="480"/>
      <c r="D467" s="64" t="s">
        <v>29</v>
      </c>
      <c r="E467" s="65">
        <v>5</v>
      </c>
      <c r="F467" s="248"/>
      <c r="G467" s="563"/>
      <c r="H467" s="392"/>
      <c r="I467" s="392"/>
      <c r="J467" s="392"/>
      <c r="K467" s="480"/>
      <c r="L467" s="389"/>
      <c r="M467" s="353"/>
      <c r="N467" s="302"/>
      <c r="O467" s="314"/>
    </row>
    <row r="468" spans="1:15" ht="12.75">
      <c r="A468" s="398"/>
      <c r="B468" s="392"/>
      <c r="C468" s="480"/>
      <c r="D468" s="64" t="s">
        <v>20</v>
      </c>
      <c r="E468" s="65">
        <v>27</v>
      </c>
      <c r="F468" s="248"/>
      <c r="G468" s="563"/>
      <c r="H468" s="392"/>
      <c r="I468" s="392"/>
      <c r="J468" s="392"/>
      <c r="K468" s="480"/>
      <c r="L468" s="389"/>
      <c r="M468" s="353"/>
      <c r="N468" s="302"/>
      <c r="O468" s="314"/>
    </row>
    <row r="469" spans="1:15" ht="12.75">
      <c r="A469" s="398"/>
      <c r="B469" s="392"/>
      <c r="C469" s="480"/>
      <c r="D469" s="64" t="s">
        <v>19</v>
      </c>
      <c r="E469" s="65">
        <v>1</v>
      </c>
      <c r="F469" s="248"/>
      <c r="G469" s="563"/>
      <c r="H469" s="392"/>
      <c r="I469" s="392"/>
      <c r="J469" s="392"/>
      <c r="K469" s="480"/>
      <c r="L469" s="389"/>
      <c r="M469" s="353"/>
      <c r="N469" s="302"/>
      <c r="O469" s="314"/>
    </row>
    <row r="470" spans="1:15" ht="12.75">
      <c r="A470" s="398"/>
      <c r="B470" s="392"/>
      <c r="C470" s="480"/>
      <c r="D470" s="64" t="s">
        <v>1</v>
      </c>
      <c r="E470" s="130">
        <v>1</v>
      </c>
      <c r="F470" s="249"/>
      <c r="G470" s="563"/>
      <c r="H470" s="392"/>
      <c r="I470" s="392"/>
      <c r="J470" s="392"/>
      <c r="K470" s="480"/>
      <c r="L470" s="389"/>
      <c r="M470" s="353"/>
      <c r="N470" s="302"/>
      <c r="O470" s="314"/>
    </row>
    <row r="471" spans="1:15" ht="27" customHeight="1">
      <c r="A471" s="399"/>
      <c r="B471" s="393"/>
      <c r="C471" s="481"/>
      <c r="D471" s="64"/>
      <c r="E471" s="37">
        <f>SUM(E466:E470)</f>
        <v>68</v>
      </c>
      <c r="F471" s="171"/>
      <c r="G471" s="563"/>
      <c r="H471" s="393"/>
      <c r="I471" s="393"/>
      <c r="J471" s="393"/>
      <c r="K471" s="481"/>
      <c r="L471" s="390"/>
      <c r="M471" s="334"/>
      <c r="N471" s="303"/>
      <c r="O471" s="332"/>
    </row>
    <row r="472" spans="1:15" ht="12.75">
      <c r="A472" s="397">
        <v>126</v>
      </c>
      <c r="B472" s="391" t="s">
        <v>226</v>
      </c>
      <c r="C472" s="479" t="s">
        <v>409</v>
      </c>
      <c r="D472" s="64" t="s">
        <v>2</v>
      </c>
      <c r="E472" s="65">
        <v>9</v>
      </c>
      <c r="F472" s="250"/>
      <c r="G472" s="391">
        <v>4.57</v>
      </c>
      <c r="H472" s="391">
        <v>6</v>
      </c>
      <c r="I472" s="563"/>
      <c r="J472" s="391"/>
      <c r="K472" s="479" t="s">
        <v>634</v>
      </c>
      <c r="L472" s="388"/>
      <c r="M472" s="333"/>
      <c r="N472" s="301">
        <v>3.07</v>
      </c>
      <c r="O472" s="313"/>
    </row>
    <row r="473" spans="1:15" ht="12.75">
      <c r="A473" s="398"/>
      <c r="B473" s="392"/>
      <c r="C473" s="480"/>
      <c r="D473" s="64" t="s">
        <v>18</v>
      </c>
      <c r="E473" s="65">
        <v>5</v>
      </c>
      <c r="F473" s="251"/>
      <c r="G473" s="392"/>
      <c r="H473" s="392"/>
      <c r="I473" s="563"/>
      <c r="J473" s="392"/>
      <c r="K473" s="480"/>
      <c r="L473" s="389"/>
      <c r="M473" s="353"/>
      <c r="N473" s="302"/>
      <c r="O473" s="314"/>
    </row>
    <row r="474" spans="1:15" ht="12.75">
      <c r="A474" s="398"/>
      <c r="B474" s="392"/>
      <c r="C474" s="480"/>
      <c r="D474" s="64" t="s">
        <v>1</v>
      </c>
      <c r="E474" s="65">
        <v>7</v>
      </c>
      <c r="F474" s="251"/>
      <c r="G474" s="392"/>
      <c r="H474" s="392"/>
      <c r="I474" s="563"/>
      <c r="J474" s="392"/>
      <c r="K474" s="480"/>
      <c r="L474" s="389"/>
      <c r="M474" s="353"/>
      <c r="N474" s="302"/>
      <c r="O474" s="314"/>
    </row>
    <row r="475" spans="1:15" ht="12.75">
      <c r="A475" s="398"/>
      <c r="B475" s="392"/>
      <c r="C475" s="480"/>
      <c r="D475" s="64" t="s">
        <v>29</v>
      </c>
      <c r="E475" s="65">
        <v>4</v>
      </c>
      <c r="F475" s="251"/>
      <c r="G475" s="392"/>
      <c r="H475" s="392"/>
      <c r="I475" s="563"/>
      <c r="J475" s="392"/>
      <c r="K475" s="480"/>
      <c r="L475" s="389"/>
      <c r="M475" s="353"/>
      <c r="N475" s="302"/>
      <c r="O475" s="314"/>
    </row>
    <row r="476" spans="1:15" ht="12.75">
      <c r="A476" s="399"/>
      <c r="B476" s="393"/>
      <c r="C476" s="481"/>
      <c r="D476" s="64"/>
      <c r="E476" s="37">
        <f>SUM(E472:E475)</f>
        <v>25</v>
      </c>
      <c r="F476" s="174"/>
      <c r="G476" s="393"/>
      <c r="H476" s="393"/>
      <c r="I476" s="563"/>
      <c r="J476" s="393"/>
      <c r="K476" s="481"/>
      <c r="L476" s="390"/>
      <c r="M476" s="334"/>
      <c r="N476" s="303"/>
      <c r="O476" s="332"/>
    </row>
    <row r="477" spans="1:15" ht="12.75">
      <c r="A477" s="391">
        <v>127</v>
      </c>
      <c r="B477" s="391" t="s">
        <v>410</v>
      </c>
      <c r="C477" s="479" t="s">
        <v>411</v>
      </c>
      <c r="D477" s="64" t="s">
        <v>1</v>
      </c>
      <c r="E477" s="65">
        <v>9</v>
      </c>
      <c r="F477" s="250"/>
      <c r="G477" s="391">
        <v>2.25</v>
      </c>
      <c r="H477" s="391">
        <v>9</v>
      </c>
      <c r="I477" s="563"/>
      <c r="J477" s="391"/>
      <c r="K477" s="479" t="s">
        <v>412</v>
      </c>
      <c r="L477" s="388">
        <v>3.5</v>
      </c>
      <c r="M477" s="333"/>
      <c r="N477" s="312">
        <v>2.25</v>
      </c>
      <c r="O477" s="315"/>
    </row>
    <row r="478" spans="1:15" ht="12.75">
      <c r="A478" s="393"/>
      <c r="B478" s="393"/>
      <c r="C478" s="481"/>
      <c r="D478" s="64"/>
      <c r="E478" s="37">
        <f>SUM(E477)</f>
        <v>9</v>
      </c>
      <c r="F478" s="174"/>
      <c r="G478" s="393"/>
      <c r="H478" s="392"/>
      <c r="I478" s="563"/>
      <c r="J478" s="392"/>
      <c r="K478" s="480"/>
      <c r="L478" s="389"/>
      <c r="M478" s="353"/>
      <c r="N478" s="312"/>
      <c r="O478" s="315"/>
    </row>
    <row r="479" spans="1:15" ht="12.75">
      <c r="A479" s="391">
        <v>128</v>
      </c>
      <c r="B479" s="391" t="s">
        <v>216</v>
      </c>
      <c r="C479" s="479" t="s">
        <v>413</v>
      </c>
      <c r="D479" s="64" t="s">
        <v>2</v>
      </c>
      <c r="E479" s="65">
        <v>20</v>
      </c>
      <c r="F479" s="248"/>
      <c r="G479" s="563">
        <v>10.415</v>
      </c>
      <c r="H479" s="392"/>
      <c r="I479" s="563"/>
      <c r="J479" s="392"/>
      <c r="K479" s="480"/>
      <c r="L479" s="389"/>
      <c r="M479" s="357"/>
      <c r="N479" s="301">
        <v>10.415</v>
      </c>
      <c r="O479" s="313"/>
    </row>
    <row r="480" spans="1:15" ht="12.75">
      <c r="A480" s="392"/>
      <c r="B480" s="392"/>
      <c r="C480" s="480"/>
      <c r="D480" s="64" t="s">
        <v>1</v>
      </c>
      <c r="E480" s="65">
        <v>21</v>
      </c>
      <c r="F480" s="248"/>
      <c r="G480" s="563"/>
      <c r="H480" s="392"/>
      <c r="I480" s="563"/>
      <c r="J480" s="392"/>
      <c r="K480" s="480"/>
      <c r="L480" s="389"/>
      <c r="M480" s="357"/>
      <c r="N480" s="302"/>
      <c r="O480" s="314"/>
    </row>
    <row r="481" spans="1:15" ht="12.75">
      <c r="A481" s="392"/>
      <c r="B481" s="700"/>
      <c r="C481" s="701"/>
      <c r="D481" s="64" t="s">
        <v>29</v>
      </c>
      <c r="E481" s="65">
        <v>3</v>
      </c>
      <c r="F481" s="248"/>
      <c r="G481" s="563"/>
      <c r="H481" s="392"/>
      <c r="I481" s="563"/>
      <c r="J481" s="392"/>
      <c r="K481" s="480"/>
      <c r="L481" s="389"/>
      <c r="M481" s="357"/>
      <c r="N481" s="302"/>
      <c r="O481" s="314"/>
    </row>
    <row r="482" spans="1:15" ht="12.75">
      <c r="A482" s="393"/>
      <c r="B482" s="393"/>
      <c r="C482" s="481"/>
      <c r="D482" s="66"/>
      <c r="E482" s="37">
        <f>SUM(E479:E481)</f>
        <v>44</v>
      </c>
      <c r="F482" s="171"/>
      <c r="G482" s="563"/>
      <c r="H482" s="393"/>
      <c r="I482" s="563"/>
      <c r="J482" s="393"/>
      <c r="K482" s="481"/>
      <c r="L482" s="390"/>
      <c r="M482" s="357"/>
      <c r="N482" s="303"/>
      <c r="O482" s="332"/>
    </row>
    <row r="483" spans="1:15" ht="12.75">
      <c r="A483" s="391">
        <v>129</v>
      </c>
      <c r="B483" s="391" t="s">
        <v>218</v>
      </c>
      <c r="C483" s="479" t="s">
        <v>414</v>
      </c>
      <c r="D483" s="64" t="s">
        <v>2</v>
      </c>
      <c r="E483" s="65">
        <v>84</v>
      </c>
      <c r="F483" s="166"/>
      <c r="G483" s="391">
        <v>21.72</v>
      </c>
      <c r="H483" s="397">
        <v>2</v>
      </c>
      <c r="I483" s="695"/>
      <c r="J483" s="397">
        <v>1</v>
      </c>
      <c r="K483" s="400" t="s">
        <v>415</v>
      </c>
      <c r="L483" s="692">
        <v>14.2</v>
      </c>
      <c r="M483" s="354"/>
      <c r="N483" s="316">
        <v>21.72</v>
      </c>
      <c r="O483" s="329"/>
    </row>
    <row r="484" spans="1:15" ht="12.75">
      <c r="A484" s="392"/>
      <c r="B484" s="392"/>
      <c r="C484" s="480"/>
      <c r="D484" s="64" t="s">
        <v>1</v>
      </c>
      <c r="E484" s="65">
        <v>2</v>
      </c>
      <c r="F484" s="167"/>
      <c r="G484" s="392"/>
      <c r="H484" s="398"/>
      <c r="I484" s="695"/>
      <c r="J484" s="398"/>
      <c r="K484" s="401"/>
      <c r="L484" s="693"/>
      <c r="M484" s="356"/>
      <c r="N484" s="317"/>
      <c r="O484" s="331"/>
    </row>
    <row r="485" spans="1:15" ht="12.75">
      <c r="A485" s="392"/>
      <c r="B485" s="392"/>
      <c r="C485" s="480"/>
      <c r="D485" s="64" t="s">
        <v>29</v>
      </c>
      <c r="E485" s="65">
        <v>4</v>
      </c>
      <c r="F485" s="167"/>
      <c r="G485" s="392"/>
      <c r="H485" s="398"/>
      <c r="I485" s="695"/>
      <c r="J485" s="398"/>
      <c r="K485" s="401"/>
      <c r="L485" s="693"/>
      <c r="M485" s="356"/>
      <c r="N485" s="317"/>
      <c r="O485" s="331"/>
    </row>
    <row r="486" spans="1:15" ht="12.75">
      <c r="A486" s="393"/>
      <c r="B486" s="393"/>
      <c r="C486" s="481"/>
      <c r="D486" s="66"/>
      <c r="E486" s="37">
        <f>SUM(E483:E485)</f>
        <v>90</v>
      </c>
      <c r="F486" s="168"/>
      <c r="G486" s="392"/>
      <c r="H486" s="399"/>
      <c r="I486" s="695"/>
      <c r="J486" s="399"/>
      <c r="K486" s="401"/>
      <c r="L486" s="694"/>
      <c r="M486" s="355"/>
      <c r="N486" s="318"/>
      <c r="O486" s="330"/>
    </row>
    <row r="487" spans="1:15" ht="12.75">
      <c r="A487" s="391">
        <v>130</v>
      </c>
      <c r="B487" s="391" t="s">
        <v>221</v>
      </c>
      <c r="C487" s="479" t="s">
        <v>416</v>
      </c>
      <c r="D487" s="247" t="s">
        <v>2</v>
      </c>
      <c r="E487" s="248">
        <v>8</v>
      </c>
      <c r="F487" s="250"/>
      <c r="G487" s="391">
        <v>2</v>
      </c>
      <c r="H487" s="391"/>
      <c r="I487" s="563"/>
      <c r="J487" s="391"/>
      <c r="K487" s="479" t="s">
        <v>657</v>
      </c>
      <c r="L487" s="388">
        <v>0.7</v>
      </c>
      <c r="M487" s="357"/>
      <c r="N487" s="312"/>
      <c r="O487" s="309" t="s">
        <v>710</v>
      </c>
    </row>
    <row r="488" spans="1:15" ht="12.75">
      <c r="A488" s="393"/>
      <c r="B488" s="393"/>
      <c r="C488" s="481"/>
      <c r="D488" s="247"/>
      <c r="E488" s="171">
        <f>SUM(E487)</f>
        <v>8</v>
      </c>
      <c r="F488" s="252"/>
      <c r="G488" s="392"/>
      <c r="H488" s="393"/>
      <c r="I488" s="563"/>
      <c r="J488" s="393"/>
      <c r="K488" s="480"/>
      <c r="L488" s="389"/>
      <c r="M488" s="357"/>
      <c r="N488" s="312"/>
      <c r="O488" s="311"/>
    </row>
    <row r="489" spans="1:15" ht="12.75">
      <c r="A489" s="391">
        <v>131</v>
      </c>
      <c r="B489" s="391" t="s">
        <v>417</v>
      </c>
      <c r="C489" s="479" t="s">
        <v>418</v>
      </c>
      <c r="D489" s="247" t="s">
        <v>2</v>
      </c>
      <c r="E489" s="248">
        <v>7</v>
      </c>
      <c r="F489" s="248"/>
      <c r="G489" s="563">
        <v>2.1</v>
      </c>
      <c r="H489" s="391"/>
      <c r="I489" s="563"/>
      <c r="J489" s="391"/>
      <c r="K489" s="480"/>
      <c r="L489" s="389"/>
      <c r="M489" s="333"/>
      <c r="N489" s="301">
        <v>2.2</v>
      </c>
      <c r="O489" s="313"/>
    </row>
    <row r="490" spans="1:15" ht="12.75">
      <c r="A490" s="392"/>
      <c r="B490" s="392"/>
      <c r="C490" s="480"/>
      <c r="D490" s="247" t="s">
        <v>18</v>
      </c>
      <c r="E490" s="249">
        <v>5</v>
      </c>
      <c r="F490" s="249"/>
      <c r="G490" s="563"/>
      <c r="H490" s="392"/>
      <c r="I490" s="563"/>
      <c r="J490" s="392"/>
      <c r="K490" s="480"/>
      <c r="L490" s="389"/>
      <c r="M490" s="353"/>
      <c r="N490" s="302"/>
      <c r="O490" s="314"/>
    </row>
    <row r="491" spans="1:15" ht="12.75">
      <c r="A491" s="393"/>
      <c r="B491" s="393"/>
      <c r="C491" s="481"/>
      <c r="D491" s="247"/>
      <c r="E491" s="171">
        <f>SUM(E489)</f>
        <v>7</v>
      </c>
      <c r="F491" s="171"/>
      <c r="G491" s="563"/>
      <c r="H491" s="393"/>
      <c r="I491" s="563"/>
      <c r="J491" s="393"/>
      <c r="K491" s="481"/>
      <c r="L491" s="390"/>
      <c r="M491" s="334"/>
      <c r="N491" s="303"/>
      <c r="O491" s="332"/>
    </row>
    <row r="492" spans="1:15" ht="12.75">
      <c r="A492" s="391">
        <v>132</v>
      </c>
      <c r="B492" s="391" t="s">
        <v>386</v>
      </c>
      <c r="C492" s="479" t="s">
        <v>419</v>
      </c>
      <c r="D492" s="247" t="s">
        <v>2</v>
      </c>
      <c r="E492" s="248">
        <v>20</v>
      </c>
      <c r="F492" s="250"/>
      <c r="G492" s="391">
        <v>8.905</v>
      </c>
      <c r="H492" s="391">
        <v>10</v>
      </c>
      <c r="I492" s="563"/>
      <c r="J492" s="391"/>
      <c r="K492" s="479" t="s">
        <v>354</v>
      </c>
      <c r="L492" s="388">
        <v>2</v>
      </c>
      <c r="M492" s="333"/>
      <c r="N492" s="301">
        <v>8.405</v>
      </c>
      <c r="O492" s="313"/>
    </row>
    <row r="493" spans="1:15" ht="12.75">
      <c r="A493" s="392"/>
      <c r="B493" s="392"/>
      <c r="C493" s="480"/>
      <c r="D493" s="247" t="s">
        <v>1</v>
      </c>
      <c r="E493" s="248">
        <v>13</v>
      </c>
      <c r="F493" s="251"/>
      <c r="G493" s="392"/>
      <c r="H493" s="392"/>
      <c r="I493" s="563"/>
      <c r="J493" s="392"/>
      <c r="K493" s="480"/>
      <c r="L493" s="389"/>
      <c r="M493" s="353"/>
      <c r="N493" s="302"/>
      <c r="O493" s="314"/>
    </row>
    <row r="494" spans="1:15" ht="12.75">
      <c r="A494" s="392"/>
      <c r="B494" s="392"/>
      <c r="C494" s="480"/>
      <c r="D494" s="247" t="s">
        <v>29</v>
      </c>
      <c r="E494" s="248">
        <v>1</v>
      </c>
      <c r="F494" s="251"/>
      <c r="G494" s="392"/>
      <c r="H494" s="392"/>
      <c r="I494" s="563"/>
      <c r="J494" s="392"/>
      <c r="K494" s="480"/>
      <c r="L494" s="389"/>
      <c r="M494" s="353"/>
      <c r="N494" s="302"/>
      <c r="O494" s="314"/>
    </row>
    <row r="495" spans="1:15" ht="12.75">
      <c r="A495" s="392"/>
      <c r="B495" s="392"/>
      <c r="C495" s="480"/>
      <c r="D495" s="247" t="s">
        <v>20</v>
      </c>
      <c r="E495" s="248">
        <v>6</v>
      </c>
      <c r="F495" s="251"/>
      <c r="G495" s="392"/>
      <c r="H495" s="392"/>
      <c r="I495" s="563"/>
      <c r="J495" s="392"/>
      <c r="K495" s="480"/>
      <c r="L495" s="389"/>
      <c r="M495" s="353"/>
      <c r="N495" s="302"/>
      <c r="O495" s="314"/>
    </row>
    <row r="496" spans="1:15" ht="12.75">
      <c r="A496" s="393"/>
      <c r="B496" s="393"/>
      <c r="C496" s="481"/>
      <c r="D496" s="247"/>
      <c r="E496" s="171">
        <f>SUM(E492:E495)</f>
        <v>40</v>
      </c>
      <c r="F496" s="252"/>
      <c r="G496" s="392"/>
      <c r="H496" s="393"/>
      <c r="I496" s="563"/>
      <c r="J496" s="393"/>
      <c r="K496" s="480"/>
      <c r="L496" s="389"/>
      <c r="M496" s="334"/>
      <c r="N496" s="303"/>
      <c r="O496" s="332"/>
    </row>
    <row r="497" spans="1:15" ht="12.75">
      <c r="A497" s="391">
        <v>133</v>
      </c>
      <c r="B497" s="391" t="s">
        <v>223</v>
      </c>
      <c r="C497" s="479" t="s">
        <v>420</v>
      </c>
      <c r="D497" s="247" t="s">
        <v>2</v>
      </c>
      <c r="E497" s="248">
        <v>11</v>
      </c>
      <c r="F497" s="250"/>
      <c r="G497" s="391">
        <v>3.565</v>
      </c>
      <c r="H497" s="391"/>
      <c r="I497" s="392"/>
      <c r="J497" s="391"/>
      <c r="K497" s="479" t="s">
        <v>421</v>
      </c>
      <c r="L497" s="388">
        <v>0.5</v>
      </c>
      <c r="M497" s="333"/>
      <c r="N497" s="301">
        <v>2.805</v>
      </c>
      <c r="O497" s="313"/>
    </row>
    <row r="498" spans="1:15" ht="12.75">
      <c r="A498" s="392"/>
      <c r="B498" s="392"/>
      <c r="C498" s="480"/>
      <c r="D498" s="247" t="s">
        <v>18</v>
      </c>
      <c r="E498" s="248">
        <v>3</v>
      </c>
      <c r="F498" s="251"/>
      <c r="G498" s="392"/>
      <c r="H498" s="392"/>
      <c r="I498" s="392"/>
      <c r="J498" s="392"/>
      <c r="K498" s="480"/>
      <c r="L498" s="389"/>
      <c r="M498" s="353"/>
      <c r="N498" s="302"/>
      <c r="O498" s="314"/>
    </row>
    <row r="499" spans="1:15" ht="12.75">
      <c r="A499" s="392"/>
      <c r="B499" s="392"/>
      <c r="C499" s="480"/>
      <c r="D499" s="247" t="s">
        <v>14</v>
      </c>
      <c r="E499" s="248">
        <v>2</v>
      </c>
      <c r="F499" s="251"/>
      <c r="G499" s="392"/>
      <c r="H499" s="392"/>
      <c r="I499" s="392"/>
      <c r="J499" s="392"/>
      <c r="K499" s="480"/>
      <c r="L499" s="389"/>
      <c r="M499" s="353"/>
      <c r="N499" s="302"/>
      <c r="O499" s="314"/>
    </row>
    <row r="500" spans="1:15" ht="12.75">
      <c r="A500" s="392"/>
      <c r="B500" s="392"/>
      <c r="C500" s="480"/>
      <c r="D500" s="247" t="s">
        <v>1</v>
      </c>
      <c r="E500" s="248">
        <v>1</v>
      </c>
      <c r="F500" s="251"/>
      <c r="G500" s="392"/>
      <c r="H500" s="392"/>
      <c r="I500" s="392"/>
      <c r="J500" s="392"/>
      <c r="K500" s="480"/>
      <c r="L500" s="389"/>
      <c r="M500" s="353"/>
      <c r="N500" s="302"/>
      <c r="O500" s="314"/>
    </row>
    <row r="501" spans="1:15" ht="12.75">
      <c r="A501" s="392"/>
      <c r="B501" s="392"/>
      <c r="C501" s="480"/>
      <c r="D501" s="247" t="s">
        <v>29</v>
      </c>
      <c r="E501" s="248">
        <v>1</v>
      </c>
      <c r="F501" s="251"/>
      <c r="G501" s="392"/>
      <c r="H501" s="392"/>
      <c r="I501" s="392"/>
      <c r="J501" s="392"/>
      <c r="K501" s="480"/>
      <c r="L501" s="389"/>
      <c r="M501" s="353"/>
      <c r="N501" s="302"/>
      <c r="O501" s="314"/>
    </row>
    <row r="502" spans="1:15" ht="12.75">
      <c r="A502" s="393"/>
      <c r="B502" s="393"/>
      <c r="C502" s="481"/>
      <c r="D502" s="247"/>
      <c r="E502" s="171">
        <f>SUM(E497:E501)</f>
        <v>18</v>
      </c>
      <c r="F502" s="174"/>
      <c r="G502" s="393"/>
      <c r="H502" s="393"/>
      <c r="I502" s="393"/>
      <c r="J502" s="393"/>
      <c r="K502" s="481"/>
      <c r="L502" s="390"/>
      <c r="M502" s="334"/>
      <c r="N502" s="303"/>
      <c r="O502" s="332"/>
    </row>
    <row r="503" spans="1:15" ht="12.75">
      <c r="A503" s="391">
        <v>134</v>
      </c>
      <c r="B503" s="391" t="s">
        <v>229</v>
      </c>
      <c r="C503" s="479" t="s">
        <v>422</v>
      </c>
      <c r="D503" s="247" t="s">
        <v>2</v>
      </c>
      <c r="E503" s="248">
        <v>10</v>
      </c>
      <c r="F503" s="250"/>
      <c r="G503" s="391">
        <v>3.36</v>
      </c>
      <c r="H503" s="391"/>
      <c r="I503" s="391"/>
      <c r="J503" s="391"/>
      <c r="K503" s="479" t="s">
        <v>423</v>
      </c>
      <c r="L503" s="388">
        <v>0.7</v>
      </c>
      <c r="M503" s="333"/>
      <c r="N503" s="301">
        <v>2.86</v>
      </c>
      <c r="O503" s="313"/>
    </row>
    <row r="504" spans="1:15" ht="12.75">
      <c r="A504" s="392"/>
      <c r="B504" s="392"/>
      <c r="C504" s="480"/>
      <c r="D504" s="247" t="s">
        <v>1</v>
      </c>
      <c r="E504" s="248">
        <v>3</v>
      </c>
      <c r="F504" s="251"/>
      <c r="G504" s="392"/>
      <c r="H504" s="392"/>
      <c r="I504" s="392"/>
      <c r="J504" s="392"/>
      <c r="K504" s="480"/>
      <c r="L504" s="389"/>
      <c r="M504" s="353"/>
      <c r="N504" s="302"/>
      <c r="O504" s="314"/>
    </row>
    <row r="505" spans="1:15" ht="12.75">
      <c r="A505" s="392"/>
      <c r="B505" s="392"/>
      <c r="C505" s="480"/>
      <c r="D505" s="247" t="s">
        <v>29</v>
      </c>
      <c r="E505" s="248">
        <v>2</v>
      </c>
      <c r="F505" s="251"/>
      <c r="G505" s="392"/>
      <c r="H505" s="392"/>
      <c r="I505" s="392"/>
      <c r="J505" s="392"/>
      <c r="K505" s="480"/>
      <c r="L505" s="389"/>
      <c r="M505" s="353"/>
      <c r="N505" s="302"/>
      <c r="O505" s="314"/>
    </row>
    <row r="506" spans="1:15" ht="12.75">
      <c r="A506" s="393"/>
      <c r="B506" s="393"/>
      <c r="C506" s="481"/>
      <c r="D506" s="247"/>
      <c r="E506" s="171">
        <f>SUM(E503:E505)</f>
        <v>15</v>
      </c>
      <c r="F506" s="174"/>
      <c r="G506" s="393"/>
      <c r="H506" s="393"/>
      <c r="I506" s="393"/>
      <c r="J506" s="393"/>
      <c r="K506" s="481"/>
      <c r="L506" s="390"/>
      <c r="M506" s="334"/>
      <c r="N506" s="303"/>
      <c r="O506" s="332"/>
    </row>
    <row r="507" spans="1:15" ht="12.75">
      <c r="A507" s="397">
        <v>135</v>
      </c>
      <c r="B507" s="397" t="s">
        <v>241</v>
      </c>
      <c r="C507" s="400" t="s">
        <v>424</v>
      </c>
      <c r="D507" s="64" t="s">
        <v>2</v>
      </c>
      <c r="E507" s="63">
        <v>41</v>
      </c>
      <c r="F507" s="248"/>
      <c r="G507" s="563">
        <v>13.55</v>
      </c>
      <c r="H507" s="391"/>
      <c r="I507" s="563"/>
      <c r="J507" s="391"/>
      <c r="K507" s="479" t="s">
        <v>425</v>
      </c>
      <c r="L507" s="388">
        <v>3.5</v>
      </c>
      <c r="M507" s="333"/>
      <c r="N507" s="301">
        <v>8.5</v>
      </c>
      <c r="O507" s="313"/>
    </row>
    <row r="508" spans="1:15" ht="12.75">
      <c r="A508" s="398"/>
      <c r="B508" s="398"/>
      <c r="C508" s="401"/>
      <c r="D508" s="64" t="s">
        <v>20</v>
      </c>
      <c r="E508" s="63">
        <v>21</v>
      </c>
      <c r="F508" s="248"/>
      <c r="G508" s="563"/>
      <c r="H508" s="392"/>
      <c r="I508" s="563"/>
      <c r="J508" s="392"/>
      <c r="K508" s="480"/>
      <c r="L508" s="389"/>
      <c r="M508" s="353"/>
      <c r="N508" s="302"/>
      <c r="O508" s="314"/>
    </row>
    <row r="509" spans="1:15" ht="12.75">
      <c r="A509" s="398"/>
      <c r="B509" s="398"/>
      <c r="C509" s="401"/>
      <c r="D509" s="64" t="s">
        <v>19</v>
      </c>
      <c r="E509" s="63">
        <v>4</v>
      </c>
      <c r="F509" s="248"/>
      <c r="G509" s="563"/>
      <c r="H509" s="392"/>
      <c r="I509" s="563"/>
      <c r="J509" s="392"/>
      <c r="K509" s="480"/>
      <c r="L509" s="389"/>
      <c r="M509" s="353"/>
      <c r="N509" s="302"/>
      <c r="O509" s="314"/>
    </row>
    <row r="510" spans="1:15" ht="12.75">
      <c r="A510" s="399"/>
      <c r="B510" s="399"/>
      <c r="C510" s="402"/>
      <c r="D510" s="62"/>
      <c r="E510" s="37">
        <f>SUM(E507:E509)</f>
        <v>66</v>
      </c>
      <c r="F510" s="171"/>
      <c r="G510" s="563"/>
      <c r="H510" s="393"/>
      <c r="I510" s="563"/>
      <c r="J510" s="393"/>
      <c r="K510" s="481"/>
      <c r="L510" s="390"/>
      <c r="M510" s="334"/>
      <c r="N510" s="303"/>
      <c r="O510" s="332"/>
    </row>
    <row r="511" spans="1:15" ht="12.75">
      <c r="A511" s="397">
        <v>136</v>
      </c>
      <c r="B511" s="397" t="s">
        <v>637</v>
      </c>
      <c r="C511" s="400" t="s">
        <v>638</v>
      </c>
      <c r="D511" s="62" t="s">
        <v>18</v>
      </c>
      <c r="E511" s="129">
        <v>13</v>
      </c>
      <c r="F511" s="253"/>
      <c r="G511" s="391">
        <f>0.07*E511+0.25*E512+0.25*E513</f>
        <v>1.9100000000000001</v>
      </c>
      <c r="H511" s="391"/>
      <c r="I511" s="391"/>
      <c r="J511" s="391"/>
      <c r="K511" s="479" t="s">
        <v>639</v>
      </c>
      <c r="L511" s="388">
        <v>1.04</v>
      </c>
      <c r="M511" s="333"/>
      <c r="N511" s="301">
        <v>1.44</v>
      </c>
      <c r="O511" s="313"/>
    </row>
    <row r="512" spans="1:15" ht="12.75">
      <c r="A512" s="398"/>
      <c r="B512" s="398"/>
      <c r="C512" s="401"/>
      <c r="D512" s="64" t="s">
        <v>1</v>
      </c>
      <c r="E512" s="129">
        <v>3</v>
      </c>
      <c r="F512" s="254"/>
      <c r="G512" s="392"/>
      <c r="H512" s="392"/>
      <c r="I512" s="392"/>
      <c r="J512" s="392"/>
      <c r="K512" s="480"/>
      <c r="L512" s="389"/>
      <c r="M512" s="353"/>
      <c r="N512" s="302"/>
      <c r="O512" s="314"/>
    </row>
    <row r="513" spans="1:15" ht="12.75">
      <c r="A513" s="398"/>
      <c r="B513" s="398"/>
      <c r="C513" s="401"/>
      <c r="D513" s="64" t="s">
        <v>2</v>
      </c>
      <c r="E513" s="129">
        <v>1</v>
      </c>
      <c r="F513" s="254"/>
      <c r="G513" s="392"/>
      <c r="H513" s="392"/>
      <c r="I513" s="392"/>
      <c r="J513" s="392"/>
      <c r="K513" s="480"/>
      <c r="L513" s="389"/>
      <c r="M513" s="353"/>
      <c r="N513" s="302"/>
      <c r="O513" s="314"/>
    </row>
    <row r="514" spans="1:15" ht="12.75">
      <c r="A514" s="399"/>
      <c r="B514" s="399"/>
      <c r="C514" s="402"/>
      <c r="D514" s="62"/>
      <c r="E514" s="37">
        <f>SUM(E511:E513)</f>
        <v>17</v>
      </c>
      <c r="F514" s="174"/>
      <c r="G514" s="393"/>
      <c r="H514" s="393"/>
      <c r="I514" s="393"/>
      <c r="J514" s="393"/>
      <c r="K514" s="481"/>
      <c r="L514" s="390"/>
      <c r="M514" s="334"/>
      <c r="N514" s="303"/>
      <c r="O514" s="332"/>
    </row>
    <row r="515" spans="1:15" ht="12.75">
      <c r="A515" s="397">
        <v>137</v>
      </c>
      <c r="B515" s="397" t="s">
        <v>392</v>
      </c>
      <c r="C515" s="400" t="s">
        <v>640</v>
      </c>
      <c r="D515" s="62" t="s">
        <v>18</v>
      </c>
      <c r="E515" s="129">
        <v>3</v>
      </c>
      <c r="F515" s="253"/>
      <c r="G515" s="391">
        <v>0.96</v>
      </c>
      <c r="H515" s="391"/>
      <c r="I515" s="391"/>
      <c r="J515" s="391"/>
      <c r="K515" s="394"/>
      <c r="L515" s="388"/>
      <c r="M515" s="333"/>
      <c r="N515" s="301"/>
      <c r="O515" s="313"/>
    </row>
    <row r="516" spans="1:15" ht="12.75">
      <c r="A516" s="398"/>
      <c r="B516" s="398"/>
      <c r="C516" s="401"/>
      <c r="D516" s="64" t="s">
        <v>1</v>
      </c>
      <c r="E516" s="129">
        <v>2</v>
      </c>
      <c r="F516" s="254"/>
      <c r="G516" s="392"/>
      <c r="H516" s="392"/>
      <c r="I516" s="392"/>
      <c r="J516" s="392"/>
      <c r="K516" s="395"/>
      <c r="L516" s="389"/>
      <c r="M516" s="353"/>
      <c r="N516" s="302"/>
      <c r="O516" s="314"/>
    </row>
    <row r="517" spans="1:15" ht="12.75">
      <c r="A517" s="398"/>
      <c r="B517" s="398"/>
      <c r="C517" s="401"/>
      <c r="D517" s="64" t="s">
        <v>2</v>
      </c>
      <c r="E517" s="129">
        <v>1</v>
      </c>
      <c r="F517" s="254"/>
      <c r="G517" s="392"/>
      <c r="H517" s="392"/>
      <c r="I517" s="392"/>
      <c r="J517" s="392"/>
      <c r="K517" s="395"/>
      <c r="L517" s="389"/>
      <c r="M517" s="353"/>
      <c r="N517" s="302"/>
      <c r="O517" s="314"/>
    </row>
    <row r="518" spans="1:15" ht="12.75">
      <c r="A518" s="399"/>
      <c r="B518" s="399"/>
      <c r="C518" s="402"/>
      <c r="D518" s="64"/>
      <c r="E518" s="37">
        <f>SUM(E515:E517)</f>
        <v>6</v>
      </c>
      <c r="F518" s="174"/>
      <c r="G518" s="393"/>
      <c r="H518" s="393"/>
      <c r="I518" s="393"/>
      <c r="J518" s="393"/>
      <c r="K518" s="396"/>
      <c r="L518" s="390"/>
      <c r="M518" s="334"/>
      <c r="N518" s="303"/>
      <c r="O518" s="332"/>
    </row>
    <row r="519" spans="1:15" ht="12.75">
      <c r="A519" s="397">
        <v>138</v>
      </c>
      <c r="B519" s="397" t="s">
        <v>426</v>
      </c>
      <c r="C519" s="400" t="s">
        <v>427</v>
      </c>
      <c r="D519" s="64" t="s">
        <v>2</v>
      </c>
      <c r="E519" s="63">
        <v>17</v>
      </c>
      <c r="F519" s="248"/>
      <c r="G519" s="563">
        <v>6.85</v>
      </c>
      <c r="H519" s="391"/>
      <c r="I519" s="563"/>
      <c r="J519" s="391"/>
      <c r="K519" s="479" t="s">
        <v>428</v>
      </c>
      <c r="L519" s="388">
        <v>1.5</v>
      </c>
      <c r="M519" s="333"/>
      <c r="N519" s="301">
        <v>6.85</v>
      </c>
      <c r="O519" s="313"/>
    </row>
    <row r="520" spans="1:15" ht="12.75">
      <c r="A520" s="398"/>
      <c r="B520" s="398"/>
      <c r="C520" s="401"/>
      <c r="D520" s="64" t="s">
        <v>1</v>
      </c>
      <c r="E520" s="63">
        <v>10</v>
      </c>
      <c r="F520" s="248"/>
      <c r="G520" s="563"/>
      <c r="H520" s="392"/>
      <c r="I520" s="563"/>
      <c r="J520" s="392"/>
      <c r="K520" s="480"/>
      <c r="L520" s="389"/>
      <c r="M520" s="353"/>
      <c r="N520" s="302"/>
      <c r="O520" s="314"/>
    </row>
    <row r="521" spans="1:15" ht="12.75">
      <c r="A521" s="398"/>
      <c r="B521" s="398"/>
      <c r="C521" s="401"/>
      <c r="D521" s="64" t="s">
        <v>20</v>
      </c>
      <c r="E521" s="63">
        <v>1</v>
      </c>
      <c r="F521" s="248"/>
      <c r="G521" s="563"/>
      <c r="H521" s="392"/>
      <c r="I521" s="563"/>
      <c r="J521" s="392"/>
      <c r="K521" s="480"/>
      <c r="L521" s="389"/>
      <c r="M521" s="353"/>
      <c r="N521" s="302"/>
      <c r="O521" s="314"/>
    </row>
    <row r="522" spans="1:15" ht="12.75">
      <c r="A522" s="399"/>
      <c r="B522" s="399"/>
      <c r="C522" s="402"/>
      <c r="D522" s="62"/>
      <c r="E522" s="37">
        <f>SUM(E519:E521)</f>
        <v>28</v>
      </c>
      <c r="F522" s="171"/>
      <c r="G522" s="563"/>
      <c r="H522" s="393"/>
      <c r="I522" s="563"/>
      <c r="J522" s="393"/>
      <c r="K522" s="481"/>
      <c r="L522" s="390"/>
      <c r="M522" s="334"/>
      <c r="N522" s="303"/>
      <c r="O522" s="332"/>
    </row>
    <row r="523" spans="1:15" ht="12.75">
      <c r="A523" s="397">
        <v>139</v>
      </c>
      <c r="B523" s="397" t="s">
        <v>244</v>
      </c>
      <c r="C523" s="400" t="s">
        <v>429</v>
      </c>
      <c r="D523" s="64" t="s">
        <v>2</v>
      </c>
      <c r="E523" s="63">
        <v>30</v>
      </c>
      <c r="F523" s="248"/>
      <c r="G523" s="563">
        <v>8.325</v>
      </c>
      <c r="H523" s="391"/>
      <c r="I523" s="391"/>
      <c r="J523" s="391"/>
      <c r="K523" s="479" t="s">
        <v>430</v>
      </c>
      <c r="L523" s="388">
        <v>2</v>
      </c>
      <c r="M523" s="333"/>
      <c r="N523" s="301">
        <v>8.325</v>
      </c>
      <c r="O523" s="313"/>
    </row>
    <row r="524" spans="1:15" ht="12.75">
      <c r="A524" s="398"/>
      <c r="B524" s="398"/>
      <c r="C524" s="401"/>
      <c r="D524" s="64" t="s">
        <v>1</v>
      </c>
      <c r="E524" s="63">
        <v>1</v>
      </c>
      <c r="F524" s="248"/>
      <c r="G524" s="563"/>
      <c r="H524" s="392"/>
      <c r="I524" s="392"/>
      <c r="J524" s="392"/>
      <c r="K524" s="480"/>
      <c r="L524" s="389"/>
      <c r="M524" s="353"/>
      <c r="N524" s="302"/>
      <c r="O524" s="314"/>
    </row>
    <row r="525" spans="1:15" ht="12.75">
      <c r="A525" s="398"/>
      <c r="B525" s="398"/>
      <c r="C525" s="401"/>
      <c r="D525" s="64" t="s">
        <v>29</v>
      </c>
      <c r="E525" s="63">
        <v>5</v>
      </c>
      <c r="F525" s="248"/>
      <c r="G525" s="563"/>
      <c r="H525" s="392"/>
      <c r="I525" s="392"/>
      <c r="J525" s="392"/>
      <c r="K525" s="480"/>
      <c r="L525" s="389"/>
      <c r="M525" s="353"/>
      <c r="N525" s="302"/>
      <c r="O525" s="314"/>
    </row>
    <row r="526" spans="1:15" ht="12.75">
      <c r="A526" s="398"/>
      <c r="B526" s="398"/>
      <c r="C526" s="401"/>
      <c r="D526" s="64" t="s">
        <v>20</v>
      </c>
      <c r="E526" s="63">
        <v>3</v>
      </c>
      <c r="F526" s="248"/>
      <c r="G526" s="563"/>
      <c r="H526" s="392"/>
      <c r="I526" s="392"/>
      <c r="J526" s="392"/>
      <c r="K526" s="480"/>
      <c r="L526" s="389"/>
      <c r="M526" s="353"/>
      <c r="N526" s="302"/>
      <c r="O526" s="314"/>
    </row>
    <row r="527" spans="1:15" ht="12.75">
      <c r="A527" s="399"/>
      <c r="B527" s="399"/>
      <c r="C527" s="402"/>
      <c r="D527" s="62"/>
      <c r="E527" s="37">
        <f>SUM(E523:E526)</f>
        <v>39</v>
      </c>
      <c r="F527" s="171"/>
      <c r="G527" s="563"/>
      <c r="H527" s="393"/>
      <c r="I527" s="392"/>
      <c r="J527" s="393"/>
      <c r="K527" s="480"/>
      <c r="L527" s="390"/>
      <c r="M527" s="334"/>
      <c r="N527" s="303"/>
      <c r="O527" s="332"/>
    </row>
    <row r="528" spans="1:15" ht="12.75">
      <c r="A528" s="397">
        <v>140</v>
      </c>
      <c r="B528" s="397" t="s">
        <v>249</v>
      </c>
      <c r="C528" s="400" t="s">
        <v>431</v>
      </c>
      <c r="D528" s="64" t="s">
        <v>2</v>
      </c>
      <c r="E528" s="63">
        <v>28</v>
      </c>
      <c r="F528" s="250"/>
      <c r="G528" s="391">
        <v>9.21</v>
      </c>
      <c r="H528" s="391"/>
      <c r="I528" s="699"/>
      <c r="J528" s="391"/>
      <c r="K528" s="479" t="s">
        <v>654</v>
      </c>
      <c r="L528" s="391">
        <v>2.2</v>
      </c>
      <c r="M528" s="333"/>
      <c r="N528" s="301">
        <v>8.96</v>
      </c>
      <c r="O528" s="313"/>
    </row>
    <row r="529" spans="1:15" ht="12.75">
      <c r="A529" s="398"/>
      <c r="B529" s="398"/>
      <c r="C529" s="401"/>
      <c r="D529" s="64" t="s">
        <v>1</v>
      </c>
      <c r="E529" s="63">
        <v>2</v>
      </c>
      <c r="F529" s="251"/>
      <c r="G529" s="392"/>
      <c r="H529" s="392"/>
      <c r="I529" s="699"/>
      <c r="J529" s="392"/>
      <c r="K529" s="480"/>
      <c r="L529" s="392"/>
      <c r="M529" s="353"/>
      <c r="N529" s="302"/>
      <c r="O529" s="314"/>
    </row>
    <row r="530" spans="1:15" ht="12.75">
      <c r="A530" s="398"/>
      <c r="B530" s="398"/>
      <c r="C530" s="401"/>
      <c r="D530" s="64" t="s">
        <v>29</v>
      </c>
      <c r="E530" s="63">
        <v>2</v>
      </c>
      <c r="F530" s="251"/>
      <c r="G530" s="392"/>
      <c r="H530" s="392"/>
      <c r="I530" s="699"/>
      <c r="J530" s="392"/>
      <c r="K530" s="480"/>
      <c r="L530" s="392"/>
      <c r="M530" s="353"/>
      <c r="N530" s="302"/>
      <c r="O530" s="314"/>
    </row>
    <row r="531" spans="1:15" ht="12.75">
      <c r="A531" s="398"/>
      <c r="B531" s="398"/>
      <c r="C531" s="401"/>
      <c r="D531" s="64" t="s">
        <v>20</v>
      </c>
      <c r="E531" s="63">
        <v>13</v>
      </c>
      <c r="F531" s="251"/>
      <c r="G531" s="392"/>
      <c r="H531" s="392"/>
      <c r="I531" s="699"/>
      <c r="J531" s="392"/>
      <c r="K531" s="480"/>
      <c r="L531" s="392"/>
      <c r="M531" s="353"/>
      <c r="N531" s="302"/>
      <c r="O531" s="314"/>
    </row>
    <row r="532" spans="1:15" ht="12.75">
      <c r="A532" s="398"/>
      <c r="B532" s="398"/>
      <c r="C532" s="401"/>
      <c r="D532" s="64" t="s">
        <v>19</v>
      </c>
      <c r="E532" s="63">
        <v>1</v>
      </c>
      <c r="F532" s="251"/>
      <c r="G532" s="392"/>
      <c r="H532" s="392"/>
      <c r="I532" s="699"/>
      <c r="J532" s="392"/>
      <c r="K532" s="480"/>
      <c r="L532" s="392"/>
      <c r="M532" s="353"/>
      <c r="N532" s="302"/>
      <c r="O532" s="314"/>
    </row>
    <row r="533" spans="1:15" ht="12.75">
      <c r="A533" s="399"/>
      <c r="B533" s="399"/>
      <c r="C533" s="402"/>
      <c r="D533" s="64"/>
      <c r="E533" s="37">
        <f>SUM(E528:E532)</f>
        <v>46</v>
      </c>
      <c r="F533" s="174"/>
      <c r="G533" s="393"/>
      <c r="H533" s="393"/>
      <c r="I533" s="699"/>
      <c r="J533" s="393"/>
      <c r="K533" s="481"/>
      <c r="L533" s="393"/>
      <c r="M533" s="334"/>
      <c r="N533" s="303"/>
      <c r="O533" s="332"/>
    </row>
    <row r="534" spans="1:15" ht="12.75">
      <c r="A534" s="397">
        <v>141</v>
      </c>
      <c r="B534" s="397" t="s">
        <v>251</v>
      </c>
      <c r="C534" s="400" t="s">
        <v>432</v>
      </c>
      <c r="D534" s="64" t="s">
        <v>2</v>
      </c>
      <c r="E534" s="63">
        <v>6</v>
      </c>
      <c r="F534" s="250"/>
      <c r="G534" s="391">
        <v>2.65</v>
      </c>
      <c r="H534" s="391"/>
      <c r="I534" s="388"/>
      <c r="J534" s="391"/>
      <c r="K534" s="479" t="s">
        <v>433</v>
      </c>
      <c r="L534" s="391">
        <v>0.3</v>
      </c>
      <c r="M534" s="333"/>
      <c r="N534" s="301">
        <v>2.65</v>
      </c>
      <c r="O534" s="313"/>
    </row>
    <row r="535" spans="1:15" ht="12.75">
      <c r="A535" s="398"/>
      <c r="B535" s="398"/>
      <c r="C535" s="401"/>
      <c r="D535" s="64" t="s">
        <v>14</v>
      </c>
      <c r="E535" s="63">
        <v>7</v>
      </c>
      <c r="F535" s="251"/>
      <c r="G535" s="392"/>
      <c r="H535" s="392"/>
      <c r="I535" s="389"/>
      <c r="J535" s="392"/>
      <c r="K535" s="480"/>
      <c r="L535" s="392"/>
      <c r="M535" s="353"/>
      <c r="N535" s="302"/>
      <c r="O535" s="314"/>
    </row>
    <row r="536" spans="1:15" ht="12.75">
      <c r="A536" s="398"/>
      <c r="B536" s="398"/>
      <c r="C536" s="401"/>
      <c r="D536" s="64" t="s">
        <v>20</v>
      </c>
      <c r="E536" s="63">
        <v>1</v>
      </c>
      <c r="F536" s="251"/>
      <c r="G536" s="392"/>
      <c r="H536" s="392"/>
      <c r="I536" s="389"/>
      <c r="J536" s="392"/>
      <c r="K536" s="480"/>
      <c r="L536" s="392"/>
      <c r="M536" s="353"/>
      <c r="N536" s="302"/>
      <c r="O536" s="314"/>
    </row>
    <row r="537" spans="1:15" ht="12.75">
      <c r="A537" s="399"/>
      <c r="B537" s="399"/>
      <c r="C537" s="402"/>
      <c r="D537" s="64"/>
      <c r="E537" s="37">
        <f>SUM(E534:E536)</f>
        <v>14</v>
      </c>
      <c r="F537" s="174"/>
      <c r="G537" s="393"/>
      <c r="H537" s="393"/>
      <c r="I537" s="390"/>
      <c r="J537" s="393"/>
      <c r="K537" s="481"/>
      <c r="L537" s="393"/>
      <c r="M537" s="334"/>
      <c r="N537" s="303"/>
      <c r="O537" s="332"/>
    </row>
    <row r="538" spans="1:15" ht="12.75">
      <c r="A538" s="397">
        <v>142</v>
      </c>
      <c r="B538" s="397" t="s">
        <v>254</v>
      </c>
      <c r="C538" s="400" t="s">
        <v>434</v>
      </c>
      <c r="D538" s="64" t="s">
        <v>2</v>
      </c>
      <c r="E538" s="63">
        <v>52</v>
      </c>
      <c r="F538" s="63"/>
      <c r="G538" s="695">
        <v>16</v>
      </c>
      <c r="H538" s="397"/>
      <c r="I538" s="692"/>
      <c r="J538" s="397"/>
      <c r="K538" s="400" t="s">
        <v>412</v>
      </c>
      <c r="L538" s="397">
        <v>3.5</v>
      </c>
      <c r="M538" s="354"/>
      <c r="N538" s="316">
        <v>16</v>
      </c>
      <c r="O538" s="329"/>
    </row>
    <row r="539" spans="1:15" ht="12.75">
      <c r="A539" s="398"/>
      <c r="B539" s="398"/>
      <c r="C539" s="401"/>
      <c r="D539" s="64" t="s">
        <v>1</v>
      </c>
      <c r="E539" s="63">
        <v>6</v>
      </c>
      <c r="F539" s="63"/>
      <c r="G539" s="695"/>
      <c r="H539" s="398"/>
      <c r="I539" s="693"/>
      <c r="J539" s="398"/>
      <c r="K539" s="401"/>
      <c r="L539" s="398"/>
      <c r="M539" s="356"/>
      <c r="N539" s="317"/>
      <c r="O539" s="331"/>
    </row>
    <row r="540" spans="1:15" ht="12.75">
      <c r="A540" s="398"/>
      <c r="B540" s="398"/>
      <c r="C540" s="401"/>
      <c r="D540" s="64" t="s">
        <v>20</v>
      </c>
      <c r="E540" s="63">
        <v>9</v>
      </c>
      <c r="F540" s="63"/>
      <c r="G540" s="695"/>
      <c r="H540" s="398"/>
      <c r="I540" s="693"/>
      <c r="J540" s="398"/>
      <c r="K540" s="401"/>
      <c r="L540" s="398"/>
      <c r="M540" s="356"/>
      <c r="N540" s="317"/>
      <c r="O540" s="331"/>
    </row>
    <row r="541" spans="1:15" ht="12.75">
      <c r="A541" s="398"/>
      <c r="B541" s="398"/>
      <c r="C541" s="401"/>
      <c r="D541" s="64" t="s">
        <v>19</v>
      </c>
      <c r="E541" s="63">
        <v>2</v>
      </c>
      <c r="F541" s="63"/>
      <c r="G541" s="695"/>
      <c r="H541" s="398"/>
      <c r="I541" s="693"/>
      <c r="J541" s="398"/>
      <c r="K541" s="401"/>
      <c r="L541" s="398"/>
      <c r="M541" s="356"/>
      <c r="N541" s="317"/>
      <c r="O541" s="331"/>
    </row>
    <row r="542" spans="1:15" ht="12.75">
      <c r="A542" s="399"/>
      <c r="B542" s="399"/>
      <c r="C542" s="402"/>
      <c r="D542" s="62"/>
      <c r="E542" s="37">
        <f>SUM(E538:E541)</f>
        <v>69</v>
      </c>
      <c r="F542" s="37"/>
      <c r="G542" s="695"/>
      <c r="H542" s="399"/>
      <c r="I542" s="694"/>
      <c r="J542" s="399"/>
      <c r="K542" s="401"/>
      <c r="L542" s="399"/>
      <c r="M542" s="355"/>
      <c r="N542" s="318"/>
      <c r="O542" s="330"/>
    </row>
    <row r="543" spans="1:15" ht="12.75">
      <c r="A543" s="397">
        <v>143</v>
      </c>
      <c r="B543" s="397" t="s">
        <v>256</v>
      </c>
      <c r="C543" s="400" t="s">
        <v>435</v>
      </c>
      <c r="D543" s="64" t="s">
        <v>2</v>
      </c>
      <c r="E543" s="63">
        <v>67</v>
      </c>
      <c r="F543" s="63"/>
      <c r="G543" s="695">
        <v>19.38</v>
      </c>
      <c r="H543" s="397"/>
      <c r="I543" s="692"/>
      <c r="J543" s="397"/>
      <c r="K543" s="400" t="s">
        <v>354</v>
      </c>
      <c r="L543" s="397">
        <v>2</v>
      </c>
      <c r="M543" s="354"/>
      <c r="N543" s="316">
        <v>19.38</v>
      </c>
      <c r="O543" s="329"/>
    </row>
    <row r="544" spans="1:15" ht="12.75">
      <c r="A544" s="398"/>
      <c r="B544" s="398"/>
      <c r="C544" s="401"/>
      <c r="D544" s="64" t="s">
        <v>29</v>
      </c>
      <c r="E544" s="63">
        <v>6</v>
      </c>
      <c r="F544" s="63"/>
      <c r="G544" s="695"/>
      <c r="H544" s="398"/>
      <c r="I544" s="693"/>
      <c r="J544" s="398"/>
      <c r="K544" s="401"/>
      <c r="L544" s="398"/>
      <c r="M544" s="356"/>
      <c r="N544" s="317"/>
      <c r="O544" s="331"/>
    </row>
    <row r="545" spans="1:15" ht="12.75">
      <c r="A545" s="398"/>
      <c r="B545" s="398"/>
      <c r="C545" s="401"/>
      <c r="D545" s="64" t="s">
        <v>20</v>
      </c>
      <c r="E545" s="63">
        <v>17</v>
      </c>
      <c r="F545" s="63"/>
      <c r="G545" s="695"/>
      <c r="H545" s="398"/>
      <c r="I545" s="693"/>
      <c r="J545" s="398"/>
      <c r="K545" s="401"/>
      <c r="L545" s="398"/>
      <c r="M545" s="356"/>
      <c r="N545" s="317"/>
      <c r="O545" s="331"/>
    </row>
    <row r="546" spans="1:15" ht="12.75">
      <c r="A546" s="398"/>
      <c r="B546" s="398"/>
      <c r="C546" s="401"/>
      <c r="D546" s="64" t="s">
        <v>19</v>
      </c>
      <c r="E546" s="63">
        <v>2</v>
      </c>
      <c r="F546" s="63"/>
      <c r="G546" s="695"/>
      <c r="H546" s="398"/>
      <c r="I546" s="693"/>
      <c r="J546" s="398"/>
      <c r="K546" s="401"/>
      <c r="L546" s="398"/>
      <c r="M546" s="356"/>
      <c r="N546" s="317"/>
      <c r="O546" s="331"/>
    </row>
    <row r="547" spans="1:15" ht="12.75">
      <c r="A547" s="399"/>
      <c r="B547" s="399"/>
      <c r="C547" s="402"/>
      <c r="D547" s="62"/>
      <c r="E547" s="37">
        <f>SUM(E543:E546)</f>
        <v>92</v>
      </c>
      <c r="F547" s="37"/>
      <c r="G547" s="695"/>
      <c r="H547" s="399"/>
      <c r="I547" s="694"/>
      <c r="J547" s="399"/>
      <c r="K547" s="401"/>
      <c r="L547" s="399"/>
      <c r="M547" s="355"/>
      <c r="N547" s="318"/>
      <c r="O547" s="330"/>
    </row>
    <row r="548" spans="1:15" ht="12.75">
      <c r="A548" s="404">
        <v>144</v>
      </c>
      <c r="B548" s="404" t="s">
        <v>436</v>
      </c>
      <c r="C548" s="381" t="s">
        <v>437</v>
      </c>
      <c r="D548" s="73" t="s">
        <v>2</v>
      </c>
      <c r="E548" s="70">
        <v>24</v>
      </c>
      <c r="F548" s="169"/>
      <c r="G548" s="404">
        <v>9.25</v>
      </c>
      <c r="H548" s="404"/>
      <c r="I548" s="684"/>
      <c r="J548" s="404"/>
      <c r="K548" s="381" t="s">
        <v>438</v>
      </c>
      <c r="L548" s="404">
        <v>1.8</v>
      </c>
      <c r="M548" s="354"/>
      <c r="N548" s="316">
        <v>9.25</v>
      </c>
      <c r="O548" s="329"/>
    </row>
    <row r="549" spans="1:15" ht="12.75">
      <c r="A549" s="558"/>
      <c r="B549" s="558"/>
      <c r="C549" s="559"/>
      <c r="D549" s="73" t="s">
        <v>1</v>
      </c>
      <c r="E549" s="70">
        <v>13</v>
      </c>
      <c r="F549" s="140"/>
      <c r="G549" s="558"/>
      <c r="H549" s="558"/>
      <c r="I549" s="685"/>
      <c r="J549" s="558"/>
      <c r="K549" s="559"/>
      <c r="L549" s="558"/>
      <c r="M549" s="356"/>
      <c r="N549" s="317"/>
      <c r="O549" s="331"/>
    </row>
    <row r="550" spans="1:15" ht="12.75">
      <c r="A550" s="405"/>
      <c r="B550" s="405"/>
      <c r="C550" s="382"/>
      <c r="D550" s="69"/>
      <c r="E550" s="37">
        <f>SUM(E548:E549)</f>
        <v>37</v>
      </c>
      <c r="F550" s="153"/>
      <c r="G550" s="405"/>
      <c r="H550" s="405"/>
      <c r="I550" s="686"/>
      <c r="J550" s="405"/>
      <c r="K550" s="559"/>
      <c r="L550" s="405"/>
      <c r="M550" s="355"/>
      <c r="N550" s="318"/>
      <c r="O550" s="330"/>
    </row>
    <row r="551" spans="1:15" ht="12.75">
      <c r="A551" s="404">
        <v>145</v>
      </c>
      <c r="B551" s="404" t="s">
        <v>305</v>
      </c>
      <c r="C551" s="381" t="s">
        <v>439</v>
      </c>
      <c r="D551" s="73" t="s">
        <v>2</v>
      </c>
      <c r="E551" s="255">
        <v>27</v>
      </c>
      <c r="F551" s="256"/>
      <c r="G551" s="383">
        <f>0.25*E551+0.07*E552+0.045*E553+0.055*E554</f>
        <v>7.435</v>
      </c>
      <c r="H551" s="383"/>
      <c r="I551" s="476"/>
      <c r="J551" s="383"/>
      <c r="K551" s="560"/>
      <c r="L551" s="383"/>
      <c r="M551" s="333"/>
      <c r="N551" s="301">
        <v>7.435</v>
      </c>
      <c r="O551" s="313"/>
    </row>
    <row r="552" spans="1:15" ht="12.75">
      <c r="A552" s="558"/>
      <c r="B552" s="558"/>
      <c r="C552" s="559"/>
      <c r="D552" s="73" t="s">
        <v>18</v>
      </c>
      <c r="E552" s="255">
        <v>3</v>
      </c>
      <c r="F552" s="257"/>
      <c r="G552" s="385"/>
      <c r="H552" s="385"/>
      <c r="I552" s="418"/>
      <c r="J552" s="385"/>
      <c r="K552" s="561"/>
      <c r="L552" s="385"/>
      <c r="M552" s="353"/>
      <c r="N552" s="302"/>
      <c r="O552" s="314"/>
    </row>
    <row r="553" spans="1:15" ht="12.75">
      <c r="A553" s="558"/>
      <c r="B553" s="558"/>
      <c r="C553" s="559"/>
      <c r="D553" s="73" t="s">
        <v>28</v>
      </c>
      <c r="E553" s="255">
        <v>2</v>
      </c>
      <c r="F553" s="257"/>
      <c r="G553" s="385"/>
      <c r="H553" s="385"/>
      <c r="I553" s="418"/>
      <c r="J553" s="385"/>
      <c r="K553" s="561"/>
      <c r="L553" s="385"/>
      <c r="M553" s="353"/>
      <c r="N553" s="302"/>
      <c r="O553" s="314"/>
    </row>
    <row r="554" spans="1:15" ht="12.75">
      <c r="A554" s="558"/>
      <c r="B554" s="558"/>
      <c r="C554" s="559"/>
      <c r="D554" s="73" t="s">
        <v>29</v>
      </c>
      <c r="E554" s="255">
        <v>7</v>
      </c>
      <c r="F554" s="257"/>
      <c r="G554" s="385"/>
      <c r="H554" s="385"/>
      <c r="I554" s="418"/>
      <c r="J554" s="385"/>
      <c r="K554" s="561"/>
      <c r="L554" s="385"/>
      <c r="M554" s="353"/>
      <c r="N554" s="302"/>
      <c r="O554" s="314"/>
    </row>
    <row r="555" spans="1:15" ht="12.75">
      <c r="A555" s="405"/>
      <c r="B555" s="405"/>
      <c r="C555" s="382"/>
      <c r="D555" s="73"/>
      <c r="E555" s="171">
        <f>SUM(E551:E554)</f>
        <v>39</v>
      </c>
      <c r="F555" s="174"/>
      <c r="G555" s="384"/>
      <c r="H555" s="384"/>
      <c r="I555" s="419"/>
      <c r="J555" s="384"/>
      <c r="K555" s="562"/>
      <c r="L555" s="384"/>
      <c r="M555" s="334"/>
      <c r="N555" s="303"/>
      <c r="O555" s="332"/>
    </row>
    <row r="556" spans="1:15" ht="12.75">
      <c r="A556" s="404">
        <v>146</v>
      </c>
      <c r="B556" s="404" t="s">
        <v>267</v>
      </c>
      <c r="C556" s="381" t="s">
        <v>440</v>
      </c>
      <c r="D556" s="73" t="s">
        <v>2</v>
      </c>
      <c r="E556" s="255">
        <v>42</v>
      </c>
      <c r="F556" s="256"/>
      <c r="G556" s="383">
        <v>20.47</v>
      </c>
      <c r="H556" s="383">
        <v>7</v>
      </c>
      <c r="I556" s="476"/>
      <c r="J556" s="383"/>
      <c r="K556" s="560" t="s">
        <v>441</v>
      </c>
      <c r="L556" s="383">
        <v>3.73</v>
      </c>
      <c r="M556" s="333"/>
      <c r="N556" s="301">
        <v>19.72</v>
      </c>
      <c r="O556" s="313"/>
    </row>
    <row r="557" spans="1:15" ht="12.75">
      <c r="A557" s="558"/>
      <c r="B557" s="558"/>
      <c r="C557" s="559"/>
      <c r="D557" s="73" t="s">
        <v>14</v>
      </c>
      <c r="E557" s="255">
        <v>5</v>
      </c>
      <c r="F557" s="257"/>
      <c r="G557" s="385"/>
      <c r="H557" s="385"/>
      <c r="I557" s="418"/>
      <c r="J557" s="385"/>
      <c r="K557" s="561"/>
      <c r="L557" s="385"/>
      <c r="M557" s="353"/>
      <c r="N557" s="302"/>
      <c r="O557" s="314"/>
    </row>
    <row r="558" spans="1:15" ht="12.75">
      <c r="A558" s="558"/>
      <c r="B558" s="558"/>
      <c r="C558" s="559"/>
      <c r="D558" s="73" t="s">
        <v>1</v>
      </c>
      <c r="E558" s="255">
        <v>27</v>
      </c>
      <c r="F558" s="257"/>
      <c r="G558" s="385"/>
      <c r="H558" s="385"/>
      <c r="I558" s="418"/>
      <c r="J558" s="385"/>
      <c r="K558" s="561"/>
      <c r="L558" s="385"/>
      <c r="M558" s="353"/>
      <c r="N558" s="302"/>
      <c r="O558" s="314"/>
    </row>
    <row r="559" spans="1:15" ht="12.75">
      <c r="A559" s="558"/>
      <c r="B559" s="558"/>
      <c r="C559" s="559"/>
      <c r="D559" s="73" t="s">
        <v>29</v>
      </c>
      <c r="E559" s="255">
        <v>14</v>
      </c>
      <c r="F559" s="257"/>
      <c r="G559" s="385"/>
      <c r="H559" s="385"/>
      <c r="I559" s="418"/>
      <c r="J559" s="385"/>
      <c r="K559" s="561"/>
      <c r="L559" s="385"/>
      <c r="M559" s="353"/>
      <c r="N559" s="302"/>
      <c r="O559" s="314"/>
    </row>
    <row r="560" spans="1:15" ht="12.75">
      <c r="A560" s="558"/>
      <c r="B560" s="558"/>
      <c r="C560" s="559"/>
      <c r="D560" s="73" t="s">
        <v>20</v>
      </c>
      <c r="E560" s="255">
        <v>11</v>
      </c>
      <c r="F560" s="257"/>
      <c r="G560" s="385"/>
      <c r="H560" s="385"/>
      <c r="I560" s="418"/>
      <c r="J560" s="385"/>
      <c r="K560" s="561"/>
      <c r="L560" s="385"/>
      <c r="M560" s="353"/>
      <c r="N560" s="302"/>
      <c r="O560" s="314"/>
    </row>
    <row r="561" spans="1:15" ht="12.75">
      <c r="A561" s="558"/>
      <c r="B561" s="558"/>
      <c r="C561" s="559"/>
      <c r="D561" s="73" t="s">
        <v>19</v>
      </c>
      <c r="E561" s="255">
        <v>2</v>
      </c>
      <c r="F561" s="257"/>
      <c r="G561" s="385"/>
      <c r="H561" s="385"/>
      <c r="I561" s="418"/>
      <c r="J561" s="385"/>
      <c r="K561" s="561"/>
      <c r="L561" s="385"/>
      <c r="M561" s="353"/>
      <c r="N561" s="302"/>
      <c r="O561" s="314"/>
    </row>
    <row r="562" spans="1:15" ht="12.75">
      <c r="A562" s="405"/>
      <c r="B562" s="405"/>
      <c r="C562" s="382"/>
      <c r="D562" s="69"/>
      <c r="E562" s="171">
        <f>SUM(E556:E561)</f>
        <v>101</v>
      </c>
      <c r="F562" s="174"/>
      <c r="G562" s="384"/>
      <c r="H562" s="384"/>
      <c r="I562" s="419"/>
      <c r="J562" s="384"/>
      <c r="K562" s="561"/>
      <c r="L562" s="384"/>
      <c r="M562" s="334"/>
      <c r="N562" s="303"/>
      <c r="O562" s="332"/>
    </row>
    <row r="563" spans="1:15" ht="12.75">
      <c r="A563" s="404">
        <v>147</v>
      </c>
      <c r="B563" s="404" t="s">
        <v>442</v>
      </c>
      <c r="C563" s="381" t="s">
        <v>443</v>
      </c>
      <c r="D563" s="73" t="s">
        <v>2</v>
      </c>
      <c r="E563" s="255">
        <v>40</v>
      </c>
      <c r="F563" s="256"/>
      <c r="G563" s="383">
        <v>18.33</v>
      </c>
      <c r="H563" s="383">
        <v>27</v>
      </c>
      <c r="I563" s="476"/>
      <c r="J563" s="383"/>
      <c r="K563" s="560" t="s">
        <v>619</v>
      </c>
      <c r="L563" s="383">
        <f>3.628+0.472</f>
        <v>4.1</v>
      </c>
      <c r="M563" s="333"/>
      <c r="N563" s="301">
        <v>18.33</v>
      </c>
      <c r="O563" s="313"/>
    </row>
    <row r="564" spans="1:15" ht="12.75">
      <c r="A564" s="558"/>
      <c r="B564" s="558"/>
      <c r="C564" s="559"/>
      <c r="D564" s="73" t="s">
        <v>1</v>
      </c>
      <c r="E564" s="255">
        <v>30</v>
      </c>
      <c r="F564" s="257"/>
      <c r="G564" s="385"/>
      <c r="H564" s="385"/>
      <c r="I564" s="418"/>
      <c r="J564" s="385"/>
      <c r="K564" s="561"/>
      <c r="L564" s="385"/>
      <c r="M564" s="353"/>
      <c r="N564" s="302"/>
      <c r="O564" s="314"/>
    </row>
    <row r="565" spans="1:15" ht="12.75">
      <c r="A565" s="558"/>
      <c r="B565" s="558"/>
      <c r="C565" s="559"/>
      <c r="D565" s="73" t="s">
        <v>29</v>
      </c>
      <c r="E565" s="255">
        <v>6</v>
      </c>
      <c r="F565" s="257"/>
      <c r="G565" s="385"/>
      <c r="H565" s="385"/>
      <c r="I565" s="418"/>
      <c r="J565" s="385"/>
      <c r="K565" s="561"/>
      <c r="L565" s="385"/>
      <c r="M565" s="353"/>
      <c r="N565" s="302"/>
      <c r="O565" s="314"/>
    </row>
    <row r="566" spans="1:15" ht="12.75">
      <c r="A566" s="558"/>
      <c r="B566" s="558"/>
      <c r="C566" s="559"/>
      <c r="D566" s="73" t="s">
        <v>20</v>
      </c>
      <c r="E566" s="255">
        <v>5</v>
      </c>
      <c r="F566" s="257"/>
      <c r="G566" s="385"/>
      <c r="H566" s="385"/>
      <c r="I566" s="418"/>
      <c r="J566" s="385"/>
      <c r="K566" s="561"/>
      <c r="L566" s="385"/>
      <c r="M566" s="353"/>
      <c r="N566" s="302"/>
      <c r="O566" s="314"/>
    </row>
    <row r="567" spans="1:15" ht="12.75">
      <c r="A567" s="405"/>
      <c r="B567" s="405"/>
      <c r="C567" s="382"/>
      <c r="D567" s="69"/>
      <c r="E567" s="171">
        <f>SUM(E563:E566)</f>
        <v>81</v>
      </c>
      <c r="F567" s="174"/>
      <c r="G567" s="384"/>
      <c r="H567" s="384"/>
      <c r="I567" s="419"/>
      <c r="J567" s="384"/>
      <c r="K567" s="561"/>
      <c r="L567" s="384"/>
      <c r="M567" s="334"/>
      <c r="N567" s="303"/>
      <c r="O567" s="332"/>
    </row>
    <row r="568" spans="1:15" ht="12.75">
      <c r="A568" s="404">
        <v>148</v>
      </c>
      <c r="B568" s="404" t="s">
        <v>444</v>
      </c>
      <c r="C568" s="381" t="s">
        <v>445</v>
      </c>
      <c r="D568" s="73" t="s">
        <v>2</v>
      </c>
      <c r="E568" s="70">
        <v>32</v>
      </c>
      <c r="F568" s="169"/>
      <c r="G568" s="404">
        <v>9.25</v>
      </c>
      <c r="H568" s="404"/>
      <c r="I568" s="684"/>
      <c r="J568" s="404"/>
      <c r="K568" s="381" t="s">
        <v>446</v>
      </c>
      <c r="L568" s="684">
        <v>2.13</v>
      </c>
      <c r="M568" s="354"/>
      <c r="N568" s="316">
        <v>9.25</v>
      </c>
      <c r="O568" s="329"/>
    </row>
    <row r="569" spans="1:15" ht="12.75">
      <c r="A569" s="558"/>
      <c r="B569" s="558"/>
      <c r="C569" s="559"/>
      <c r="D569" s="73" t="s">
        <v>14</v>
      </c>
      <c r="E569" s="70">
        <v>5</v>
      </c>
      <c r="F569" s="140"/>
      <c r="G569" s="558"/>
      <c r="H569" s="558"/>
      <c r="I569" s="685"/>
      <c r="J569" s="558"/>
      <c r="K569" s="559"/>
      <c r="L569" s="685"/>
      <c r="M569" s="356"/>
      <c r="N569" s="317"/>
      <c r="O569" s="331"/>
    </row>
    <row r="570" spans="1:15" ht="12.75">
      <c r="A570" s="558"/>
      <c r="B570" s="558"/>
      <c r="C570" s="559"/>
      <c r="D570" s="73" t="s">
        <v>20</v>
      </c>
      <c r="E570" s="70">
        <v>5</v>
      </c>
      <c r="F570" s="140"/>
      <c r="G570" s="558"/>
      <c r="H570" s="558"/>
      <c r="I570" s="685"/>
      <c r="J570" s="558"/>
      <c r="K570" s="559"/>
      <c r="L570" s="685"/>
      <c r="M570" s="356"/>
      <c r="N570" s="317"/>
      <c r="O570" s="331"/>
    </row>
    <row r="571" spans="1:15" ht="12.75">
      <c r="A571" s="405"/>
      <c r="B571" s="405"/>
      <c r="C571" s="382"/>
      <c r="D571" s="69"/>
      <c r="E571" s="37">
        <f>SUM(E568:E570)</f>
        <v>42</v>
      </c>
      <c r="F571" s="153"/>
      <c r="G571" s="405"/>
      <c r="H571" s="405"/>
      <c r="I571" s="686"/>
      <c r="J571" s="405"/>
      <c r="K571" s="382"/>
      <c r="L571" s="686"/>
      <c r="M571" s="355"/>
      <c r="N571" s="318"/>
      <c r="O571" s="330"/>
    </row>
    <row r="572" spans="1:15" ht="12.75">
      <c r="A572" s="404">
        <v>149</v>
      </c>
      <c r="B572" s="404" t="s">
        <v>273</v>
      </c>
      <c r="C572" s="381" t="s">
        <v>447</v>
      </c>
      <c r="D572" s="73" t="s">
        <v>2</v>
      </c>
      <c r="E572" s="70">
        <v>33</v>
      </c>
      <c r="F572" s="169"/>
      <c r="G572" s="404">
        <v>8.45</v>
      </c>
      <c r="H572" s="404"/>
      <c r="I572" s="684"/>
      <c r="J572" s="404"/>
      <c r="K572" s="381" t="s">
        <v>354</v>
      </c>
      <c r="L572" s="404">
        <v>2</v>
      </c>
      <c r="M572" s="354"/>
      <c r="N572" s="316">
        <v>8.45</v>
      </c>
      <c r="O572" s="329"/>
    </row>
    <row r="573" spans="1:15" ht="12.75">
      <c r="A573" s="558"/>
      <c r="B573" s="558"/>
      <c r="C573" s="559"/>
      <c r="D573" s="73" t="s">
        <v>20</v>
      </c>
      <c r="E573" s="70">
        <v>2</v>
      </c>
      <c r="F573" s="140"/>
      <c r="G573" s="558"/>
      <c r="H573" s="558"/>
      <c r="I573" s="685"/>
      <c r="J573" s="558"/>
      <c r="K573" s="559"/>
      <c r="L573" s="558"/>
      <c r="M573" s="356"/>
      <c r="N573" s="317"/>
      <c r="O573" s="331"/>
    </row>
    <row r="574" spans="1:15" ht="12.75">
      <c r="A574" s="405"/>
      <c r="B574" s="405"/>
      <c r="C574" s="382"/>
      <c r="D574" s="69"/>
      <c r="E574" s="37">
        <f>SUM(E572:E573)</f>
        <v>35</v>
      </c>
      <c r="F574" s="153"/>
      <c r="G574" s="405"/>
      <c r="H574" s="405"/>
      <c r="I574" s="686"/>
      <c r="J574" s="405"/>
      <c r="K574" s="559"/>
      <c r="L574" s="405"/>
      <c r="M574" s="355"/>
      <c r="N574" s="318"/>
      <c r="O574" s="330"/>
    </row>
    <row r="575" spans="1:15" ht="12.75">
      <c r="A575" s="404">
        <v>150</v>
      </c>
      <c r="B575" s="404" t="s">
        <v>448</v>
      </c>
      <c r="C575" s="381" t="s">
        <v>449</v>
      </c>
      <c r="D575" s="73" t="s">
        <v>2</v>
      </c>
      <c r="E575" s="255">
        <v>10</v>
      </c>
      <c r="F575" s="256"/>
      <c r="G575" s="383">
        <v>2.9</v>
      </c>
      <c r="H575" s="383"/>
      <c r="I575" s="476"/>
      <c r="J575" s="383"/>
      <c r="K575" s="560" t="s">
        <v>450</v>
      </c>
      <c r="L575" s="383">
        <v>0.8</v>
      </c>
      <c r="M575" s="333"/>
      <c r="N575" s="301">
        <v>2.9</v>
      </c>
      <c r="O575" s="313"/>
    </row>
    <row r="576" spans="1:15" ht="12.75">
      <c r="A576" s="558"/>
      <c r="B576" s="558"/>
      <c r="C576" s="559"/>
      <c r="D576" s="73" t="s">
        <v>20</v>
      </c>
      <c r="E576" s="255">
        <v>4</v>
      </c>
      <c r="F576" s="257"/>
      <c r="G576" s="385"/>
      <c r="H576" s="385"/>
      <c r="I576" s="418"/>
      <c r="J576" s="385"/>
      <c r="K576" s="561"/>
      <c r="L576" s="385"/>
      <c r="M576" s="353"/>
      <c r="N576" s="302"/>
      <c r="O576" s="314"/>
    </row>
    <row r="577" spans="1:15" ht="12.75">
      <c r="A577" s="405"/>
      <c r="B577" s="405"/>
      <c r="C577" s="382"/>
      <c r="D577" s="69"/>
      <c r="E577" s="171">
        <f>SUM(E575:E576)</f>
        <v>14</v>
      </c>
      <c r="F577" s="174"/>
      <c r="G577" s="384"/>
      <c r="H577" s="384"/>
      <c r="I577" s="419"/>
      <c r="J577" s="384"/>
      <c r="K577" s="562"/>
      <c r="L577" s="384"/>
      <c r="M577" s="334"/>
      <c r="N577" s="303"/>
      <c r="O577" s="332"/>
    </row>
    <row r="578" spans="1:15" ht="12.75">
      <c r="A578" s="404">
        <v>151</v>
      </c>
      <c r="B578" s="404" t="s">
        <v>282</v>
      </c>
      <c r="C578" s="381" t="s">
        <v>451</v>
      </c>
      <c r="D578" s="73" t="s">
        <v>2</v>
      </c>
      <c r="E578" s="255">
        <v>29</v>
      </c>
      <c r="F578" s="256"/>
      <c r="G578" s="383">
        <v>7.45</v>
      </c>
      <c r="H578" s="383"/>
      <c r="I578" s="476"/>
      <c r="J578" s="383"/>
      <c r="K578" s="560" t="s">
        <v>354</v>
      </c>
      <c r="L578" s="383">
        <v>2</v>
      </c>
      <c r="M578" s="333"/>
      <c r="N578" s="301">
        <v>7.45</v>
      </c>
      <c r="O578" s="313"/>
    </row>
    <row r="579" spans="1:15" ht="12.75">
      <c r="A579" s="558"/>
      <c r="B579" s="558"/>
      <c r="C579" s="559"/>
      <c r="D579" s="73" t="s">
        <v>20</v>
      </c>
      <c r="E579" s="255">
        <v>2</v>
      </c>
      <c r="F579" s="257"/>
      <c r="G579" s="385"/>
      <c r="H579" s="385"/>
      <c r="I579" s="418"/>
      <c r="J579" s="385"/>
      <c r="K579" s="561"/>
      <c r="L579" s="385"/>
      <c r="M579" s="353"/>
      <c r="N579" s="302"/>
      <c r="O579" s="314"/>
    </row>
    <row r="580" spans="1:15" ht="12.75">
      <c r="A580" s="405"/>
      <c r="B580" s="405"/>
      <c r="C580" s="382"/>
      <c r="D580" s="69"/>
      <c r="E580" s="171">
        <f>SUM(E578:E579)</f>
        <v>31</v>
      </c>
      <c r="F580" s="174"/>
      <c r="G580" s="384"/>
      <c r="H580" s="384"/>
      <c r="I580" s="419"/>
      <c r="J580" s="384"/>
      <c r="K580" s="562"/>
      <c r="L580" s="384"/>
      <c r="M580" s="334"/>
      <c r="N580" s="303"/>
      <c r="O580" s="332"/>
    </row>
    <row r="581" spans="1:15" ht="12.75">
      <c r="A581" s="404">
        <v>152</v>
      </c>
      <c r="B581" s="404" t="s">
        <v>635</v>
      </c>
      <c r="C581" s="381" t="s">
        <v>636</v>
      </c>
      <c r="D581" s="73" t="s">
        <v>2</v>
      </c>
      <c r="E581" s="171">
        <v>12</v>
      </c>
      <c r="F581" s="213"/>
      <c r="G581" s="383">
        <v>3</v>
      </c>
      <c r="H581" s="385"/>
      <c r="I581" s="418"/>
      <c r="J581" s="385"/>
      <c r="K581" s="379"/>
      <c r="L581" s="385"/>
      <c r="M581" s="333"/>
      <c r="N581" s="301">
        <v>3.125</v>
      </c>
      <c r="O581" s="313"/>
    </row>
    <row r="582" spans="1:15" ht="12.75">
      <c r="A582" s="405"/>
      <c r="B582" s="405"/>
      <c r="C582" s="382"/>
      <c r="D582" s="69"/>
      <c r="E582" s="171">
        <v>12</v>
      </c>
      <c r="F582" s="174"/>
      <c r="G582" s="384"/>
      <c r="H582" s="384"/>
      <c r="I582" s="419"/>
      <c r="J582" s="384"/>
      <c r="K582" s="380"/>
      <c r="L582" s="384"/>
      <c r="M582" s="334"/>
      <c r="N582" s="303"/>
      <c r="O582" s="332"/>
    </row>
    <row r="583" spans="1:15" ht="12.75">
      <c r="A583" s="404">
        <v>153</v>
      </c>
      <c r="B583" s="383" t="s">
        <v>452</v>
      </c>
      <c r="C583" s="560" t="s">
        <v>453</v>
      </c>
      <c r="D583" s="73" t="s">
        <v>2</v>
      </c>
      <c r="E583" s="255">
        <v>7</v>
      </c>
      <c r="F583" s="256"/>
      <c r="G583" s="383">
        <v>10.1</v>
      </c>
      <c r="H583" s="383">
        <v>38</v>
      </c>
      <c r="I583" s="476"/>
      <c r="J583" s="383"/>
      <c r="K583" s="560" t="s">
        <v>658</v>
      </c>
      <c r="L583" s="383">
        <v>2</v>
      </c>
      <c r="M583" s="333"/>
      <c r="N583" s="301">
        <v>11.95</v>
      </c>
      <c r="O583" s="313"/>
    </row>
    <row r="584" spans="1:15" ht="12.75">
      <c r="A584" s="558"/>
      <c r="B584" s="385"/>
      <c r="C584" s="561"/>
      <c r="D584" s="73" t="s">
        <v>18</v>
      </c>
      <c r="E584" s="255">
        <v>5</v>
      </c>
      <c r="F584" s="257"/>
      <c r="G584" s="385"/>
      <c r="H584" s="385"/>
      <c r="I584" s="418"/>
      <c r="J584" s="385"/>
      <c r="K584" s="561"/>
      <c r="L584" s="385"/>
      <c r="M584" s="353"/>
      <c r="N584" s="302"/>
      <c r="O584" s="314"/>
    </row>
    <row r="585" spans="1:15" ht="12.75">
      <c r="A585" s="558"/>
      <c r="B585" s="385"/>
      <c r="C585" s="561"/>
      <c r="D585" s="73" t="s">
        <v>1</v>
      </c>
      <c r="E585" s="255">
        <v>32</v>
      </c>
      <c r="F585" s="257"/>
      <c r="G585" s="385"/>
      <c r="H585" s="385"/>
      <c r="I585" s="418"/>
      <c r="J585" s="385"/>
      <c r="K585" s="561"/>
      <c r="L585" s="385"/>
      <c r="M585" s="353"/>
      <c r="N585" s="302"/>
      <c r="O585" s="314"/>
    </row>
    <row r="586" spans="1:15" ht="12.75">
      <c r="A586" s="405"/>
      <c r="B586" s="384"/>
      <c r="C586" s="562"/>
      <c r="D586" s="75"/>
      <c r="E586" s="171">
        <f>SUM(E583:E585)</f>
        <v>44</v>
      </c>
      <c r="F586" s="174"/>
      <c r="G586" s="384"/>
      <c r="H586" s="384"/>
      <c r="I586" s="419"/>
      <c r="J586" s="384"/>
      <c r="K586" s="562"/>
      <c r="L586" s="384"/>
      <c r="M586" s="334"/>
      <c r="N586" s="303"/>
      <c r="O586" s="332"/>
    </row>
    <row r="587" spans="1:15" ht="12.75">
      <c r="A587" s="404">
        <v>154</v>
      </c>
      <c r="B587" s="404" t="s">
        <v>287</v>
      </c>
      <c r="C587" s="381" t="s">
        <v>454</v>
      </c>
      <c r="D587" s="73" t="s">
        <v>2</v>
      </c>
      <c r="E587" s="255">
        <v>53</v>
      </c>
      <c r="F587" s="256"/>
      <c r="G587" s="383">
        <v>16.05</v>
      </c>
      <c r="H587" s="383"/>
      <c r="I587" s="476"/>
      <c r="J587" s="383"/>
      <c r="K587" s="560" t="s">
        <v>455</v>
      </c>
      <c r="L587" s="383">
        <v>3.8</v>
      </c>
      <c r="M587" s="333"/>
      <c r="N587" s="301">
        <v>16.05</v>
      </c>
      <c r="O587" s="313"/>
    </row>
    <row r="588" spans="1:15" ht="12.75">
      <c r="A588" s="558"/>
      <c r="B588" s="558"/>
      <c r="C588" s="559"/>
      <c r="D588" s="73" t="s">
        <v>1</v>
      </c>
      <c r="E588" s="255">
        <v>4</v>
      </c>
      <c r="F588" s="257"/>
      <c r="G588" s="385"/>
      <c r="H588" s="385"/>
      <c r="I588" s="418"/>
      <c r="J588" s="385"/>
      <c r="K588" s="561"/>
      <c r="L588" s="385"/>
      <c r="M588" s="353"/>
      <c r="N588" s="302"/>
      <c r="O588" s="314"/>
    </row>
    <row r="589" spans="1:15" ht="12.75">
      <c r="A589" s="558"/>
      <c r="B589" s="558"/>
      <c r="C589" s="559"/>
      <c r="D589" s="73" t="s">
        <v>20</v>
      </c>
      <c r="E589" s="255">
        <v>15</v>
      </c>
      <c r="F589" s="257"/>
      <c r="G589" s="385"/>
      <c r="H589" s="385"/>
      <c r="I589" s="418"/>
      <c r="J589" s="385"/>
      <c r="K589" s="561"/>
      <c r="L589" s="385"/>
      <c r="M589" s="353"/>
      <c r="N589" s="302"/>
      <c r="O589" s="314"/>
    </row>
    <row r="590" spans="1:15" ht="12.75">
      <c r="A590" s="558"/>
      <c r="B590" s="558"/>
      <c r="C590" s="559"/>
      <c r="D590" s="73" t="s">
        <v>19</v>
      </c>
      <c r="E590" s="255">
        <v>1</v>
      </c>
      <c r="F590" s="257"/>
      <c r="G590" s="385"/>
      <c r="H590" s="385"/>
      <c r="I590" s="418"/>
      <c r="J590" s="385"/>
      <c r="K590" s="561"/>
      <c r="L590" s="385"/>
      <c r="M590" s="353"/>
      <c r="N590" s="302"/>
      <c r="O590" s="314"/>
    </row>
    <row r="591" spans="1:15" ht="12.75">
      <c r="A591" s="405"/>
      <c r="B591" s="405"/>
      <c r="C591" s="382"/>
      <c r="D591" s="69"/>
      <c r="E591" s="171">
        <f>SUM(E587:E590)</f>
        <v>73</v>
      </c>
      <c r="F591" s="174"/>
      <c r="G591" s="384"/>
      <c r="H591" s="384"/>
      <c r="I591" s="419"/>
      <c r="J591" s="384"/>
      <c r="K591" s="561"/>
      <c r="L591" s="384"/>
      <c r="M591" s="334"/>
      <c r="N591" s="303"/>
      <c r="O591" s="332"/>
    </row>
    <row r="592" spans="1:15" ht="12.75">
      <c r="A592" s="404">
        <v>155</v>
      </c>
      <c r="B592" s="404" t="s">
        <v>456</v>
      </c>
      <c r="C592" s="381" t="s">
        <v>457</v>
      </c>
      <c r="D592" s="73" t="s">
        <v>2</v>
      </c>
      <c r="E592" s="255">
        <v>12</v>
      </c>
      <c r="F592" s="256"/>
      <c r="G592" s="383">
        <v>5</v>
      </c>
      <c r="H592" s="383"/>
      <c r="I592" s="476"/>
      <c r="J592" s="383"/>
      <c r="K592" s="560" t="s">
        <v>458</v>
      </c>
      <c r="L592" s="383">
        <v>1.2</v>
      </c>
      <c r="M592" s="333"/>
      <c r="N592" s="301">
        <v>5</v>
      </c>
      <c r="O592" s="313"/>
    </row>
    <row r="593" spans="1:15" ht="12.75">
      <c r="A593" s="558"/>
      <c r="B593" s="558"/>
      <c r="C593" s="559"/>
      <c r="D593" s="73" t="s">
        <v>1</v>
      </c>
      <c r="E593" s="255">
        <v>8</v>
      </c>
      <c r="F593" s="257"/>
      <c r="G593" s="385"/>
      <c r="H593" s="385"/>
      <c r="I593" s="418"/>
      <c r="J593" s="385"/>
      <c r="K593" s="561"/>
      <c r="L593" s="385"/>
      <c r="M593" s="353"/>
      <c r="N593" s="302"/>
      <c r="O593" s="314"/>
    </row>
    <row r="594" spans="1:15" ht="12.75">
      <c r="A594" s="405"/>
      <c r="B594" s="405"/>
      <c r="C594" s="382"/>
      <c r="D594" s="73"/>
      <c r="E594" s="171">
        <f>SUM(E592:E593)</f>
        <v>20</v>
      </c>
      <c r="F594" s="174"/>
      <c r="G594" s="384"/>
      <c r="H594" s="384"/>
      <c r="I594" s="419"/>
      <c r="J594" s="384"/>
      <c r="K594" s="562"/>
      <c r="L594" s="384"/>
      <c r="M594" s="334"/>
      <c r="N594" s="303"/>
      <c r="O594" s="332"/>
    </row>
    <row r="595" spans="1:15" ht="12.75">
      <c r="A595" s="404">
        <v>156</v>
      </c>
      <c r="B595" s="383" t="s">
        <v>293</v>
      </c>
      <c r="C595" s="560" t="s">
        <v>459</v>
      </c>
      <c r="D595" s="73" t="s">
        <v>2</v>
      </c>
      <c r="E595" s="74">
        <v>46</v>
      </c>
      <c r="F595" s="256"/>
      <c r="G595" s="689">
        <v>12.465</v>
      </c>
      <c r="H595" s="383"/>
      <c r="I595" s="476"/>
      <c r="J595" s="383"/>
      <c r="K595" s="560" t="s">
        <v>460</v>
      </c>
      <c r="L595" s="383">
        <v>2.9</v>
      </c>
      <c r="M595" s="333"/>
      <c r="N595" s="301">
        <v>12.465</v>
      </c>
      <c r="O595" s="313"/>
    </row>
    <row r="596" spans="1:15" ht="12.75">
      <c r="A596" s="558"/>
      <c r="B596" s="385"/>
      <c r="C596" s="561"/>
      <c r="D596" s="73" t="s">
        <v>1</v>
      </c>
      <c r="E596" s="74">
        <v>1</v>
      </c>
      <c r="F596" s="257"/>
      <c r="G596" s="690"/>
      <c r="H596" s="385"/>
      <c r="I596" s="418"/>
      <c r="J596" s="385"/>
      <c r="K596" s="561"/>
      <c r="L596" s="385"/>
      <c r="M596" s="353"/>
      <c r="N596" s="302"/>
      <c r="O596" s="314"/>
    </row>
    <row r="597" spans="1:15" ht="12.75">
      <c r="A597" s="558"/>
      <c r="B597" s="385"/>
      <c r="C597" s="561"/>
      <c r="D597" s="73" t="s">
        <v>29</v>
      </c>
      <c r="E597" s="74">
        <v>13</v>
      </c>
      <c r="F597" s="257"/>
      <c r="G597" s="690"/>
      <c r="H597" s="385"/>
      <c r="I597" s="418"/>
      <c r="J597" s="385"/>
      <c r="K597" s="561"/>
      <c r="L597" s="385"/>
      <c r="M597" s="353"/>
      <c r="N597" s="302"/>
      <c r="O597" s="314"/>
    </row>
    <row r="598" spans="1:15" ht="12.75">
      <c r="A598" s="405"/>
      <c r="B598" s="384"/>
      <c r="C598" s="562"/>
      <c r="D598" s="75"/>
      <c r="E598" s="37">
        <f>SUM(E595:E597)</f>
        <v>60</v>
      </c>
      <c r="F598" s="174"/>
      <c r="G598" s="691"/>
      <c r="H598" s="384"/>
      <c r="I598" s="419"/>
      <c r="J598" s="384"/>
      <c r="K598" s="561"/>
      <c r="L598" s="384"/>
      <c r="M598" s="334"/>
      <c r="N598" s="303"/>
      <c r="O598" s="332"/>
    </row>
    <row r="599" spans="1:15" ht="12.75">
      <c r="A599" s="404">
        <v>157</v>
      </c>
      <c r="B599" s="404" t="s">
        <v>461</v>
      </c>
      <c r="C599" s="381" t="s">
        <v>462</v>
      </c>
      <c r="D599" s="73" t="s">
        <v>2</v>
      </c>
      <c r="E599" s="70">
        <v>37</v>
      </c>
      <c r="F599" s="256"/>
      <c r="G599" s="383">
        <f>0.25*E599+0.07*E600+0.15*E601+0.25*E602+0.1*E603</f>
        <v>16.59</v>
      </c>
      <c r="H599" s="383">
        <v>19</v>
      </c>
      <c r="I599" s="476"/>
      <c r="J599" s="383"/>
      <c r="K599" s="560" t="s">
        <v>463</v>
      </c>
      <c r="L599" s="383">
        <v>3.73</v>
      </c>
      <c r="M599" s="333"/>
      <c r="N599" s="301">
        <v>15.75</v>
      </c>
      <c r="O599" s="313"/>
    </row>
    <row r="600" spans="1:15" ht="12.75">
      <c r="A600" s="558"/>
      <c r="B600" s="558"/>
      <c r="C600" s="559"/>
      <c r="D600" s="73" t="s">
        <v>18</v>
      </c>
      <c r="E600" s="70">
        <v>12</v>
      </c>
      <c r="F600" s="257"/>
      <c r="G600" s="385"/>
      <c r="H600" s="385"/>
      <c r="I600" s="418"/>
      <c r="J600" s="385"/>
      <c r="K600" s="561"/>
      <c r="L600" s="385"/>
      <c r="M600" s="353"/>
      <c r="N600" s="302"/>
      <c r="O600" s="314"/>
    </row>
    <row r="601" spans="1:15" ht="12.75">
      <c r="A601" s="558"/>
      <c r="B601" s="558"/>
      <c r="C601" s="559"/>
      <c r="D601" s="73" t="s">
        <v>14</v>
      </c>
      <c r="E601" s="70">
        <v>7</v>
      </c>
      <c r="F601" s="257"/>
      <c r="G601" s="385"/>
      <c r="H601" s="385"/>
      <c r="I601" s="418"/>
      <c r="J601" s="385"/>
      <c r="K601" s="561"/>
      <c r="L601" s="385"/>
      <c r="M601" s="353"/>
      <c r="N601" s="302"/>
      <c r="O601" s="314"/>
    </row>
    <row r="602" spans="1:15" ht="12.75">
      <c r="A602" s="558"/>
      <c r="B602" s="558"/>
      <c r="C602" s="559"/>
      <c r="D602" s="73" t="s">
        <v>1</v>
      </c>
      <c r="E602" s="70">
        <v>19</v>
      </c>
      <c r="F602" s="257"/>
      <c r="G602" s="385"/>
      <c r="H602" s="385"/>
      <c r="I602" s="418"/>
      <c r="J602" s="385"/>
      <c r="K602" s="561"/>
      <c r="L602" s="385"/>
      <c r="M602" s="353"/>
      <c r="N602" s="302"/>
      <c r="O602" s="314"/>
    </row>
    <row r="603" spans="1:15" ht="12.75">
      <c r="A603" s="558"/>
      <c r="B603" s="558"/>
      <c r="C603" s="559"/>
      <c r="D603" s="73" t="s">
        <v>20</v>
      </c>
      <c r="E603" s="70">
        <v>7</v>
      </c>
      <c r="F603" s="257"/>
      <c r="G603" s="385"/>
      <c r="H603" s="385"/>
      <c r="I603" s="418"/>
      <c r="J603" s="385"/>
      <c r="K603" s="561"/>
      <c r="L603" s="385"/>
      <c r="M603" s="353"/>
      <c r="N603" s="302"/>
      <c r="O603" s="314"/>
    </row>
    <row r="604" spans="1:15" ht="12.75">
      <c r="A604" s="405"/>
      <c r="B604" s="405"/>
      <c r="C604" s="382"/>
      <c r="D604" s="69"/>
      <c r="E604" s="37">
        <f>SUM(E599:E603)</f>
        <v>82</v>
      </c>
      <c r="F604" s="174"/>
      <c r="G604" s="384"/>
      <c r="H604" s="384"/>
      <c r="I604" s="419"/>
      <c r="J604" s="384"/>
      <c r="K604" s="561"/>
      <c r="L604" s="384"/>
      <c r="M604" s="334"/>
      <c r="N604" s="303"/>
      <c r="O604" s="332"/>
    </row>
    <row r="605" spans="1:15" ht="12.75">
      <c r="A605" s="404">
        <v>158</v>
      </c>
      <c r="B605" s="404" t="s">
        <v>464</v>
      </c>
      <c r="C605" s="381" t="s">
        <v>465</v>
      </c>
      <c r="D605" s="73" t="s">
        <v>1</v>
      </c>
      <c r="E605" s="70">
        <v>9</v>
      </c>
      <c r="F605" s="256"/>
      <c r="G605" s="383">
        <v>2.25</v>
      </c>
      <c r="H605" s="383"/>
      <c r="I605" s="476"/>
      <c r="J605" s="383"/>
      <c r="K605" s="560" t="s">
        <v>466</v>
      </c>
      <c r="L605" s="383">
        <v>0.45</v>
      </c>
      <c r="M605" s="333"/>
      <c r="N605" s="301">
        <v>2.5</v>
      </c>
      <c r="O605" s="313"/>
    </row>
    <row r="606" spans="1:15" ht="12.75">
      <c r="A606" s="405"/>
      <c r="B606" s="405"/>
      <c r="C606" s="382"/>
      <c r="D606" s="73"/>
      <c r="E606" s="37">
        <f>SUM(E605)</f>
        <v>9</v>
      </c>
      <c r="F606" s="174"/>
      <c r="G606" s="384"/>
      <c r="H606" s="384"/>
      <c r="I606" s="419"/>
      <c r="J606" s="384"/>
      <c r="K606" s="562"/>
      <c r="L606" s="384"/>
      <c r="M606" s="334"/>
      <c r="N606" s="303"/>
      <c r="O606" s="332"/>
    </row>
    <row r="607" spans="1:15" ht="12.75">
      <c r="A607" s="404">
        <v>159</v>
      </c>
      <c r="B607" s="404" t="s">
        <v>467</v>
      </c>
      <c r="C607" s="381" t="s">
        <v>468</v>
      </c>
      <c r="D607" s="73" t="s">
        <v>1</v>
      </c>
      <c r="E607" s="70">
        <v>28</v>
      </c>
      <c r="F607" s="256"/>
      <c r="G607" s="383">
        <v>7</v>
      </c>
      <c r="H607" s="383">
        <v>16</v>
      </c>
      <c r="I607" s="476"/>
      <c r="J607" s="383"/>
      <c r="K607" s="560" t="s">
        <v>469</v>
      </c>
      <c r="L607" s="383">
        <v>1.5</v>
      </c>
      <c r="M607" s="333"/>
      <c r="N607" s="301">
        <v>10</v>
      </c>
      <c r="O607" s="313"/>
    </row>
    <row r="608" spans="1:15" ht="12.75">
      <c r="A608" s="405"/>
      <c r="B608" s="405"/>
      <c r="C608" s="382"/>
      <c r="D608" s="71"/>
      <c r="E608" s="37">
        <f>SUM(E607)</f>
        <v>28</v>
      </c>
      <c r="F608" s="174"/>
      <c r="G608" s="384"/>
      <c r="H608" s="384"/>
      <c r="I608" s="419"/>
      <c r="J608" s="384"/>
      <c r="K608" s="562"/>
      <c r="L608" s="384"/>
      <c r="M608" s="334"/>
      <c r="N608" s="303"/>
      <c r="O608" s="332"/>
    </row>
    <row r="609" spans="1:15" ht="12.75">
      <c r="A609" s="404">
        <v>160</v>
      </c>
      <c r="B609" s="404" t="s">
        <v>470</v>
      </c>
      <c r="C609" s="381" t="s">
        <v>471</v>
      </c>
      <c r="D609" s="73" t="s">
        <v>2</v>
      </c>
      <c r="E609" s="72">
        <v>44</v>
      </c>
      <c r="F609" s="258"/>
      <c r="G609" s="383">
        <v>15.205</v>
      </c>
      <c r="H609" s="383"/>
      <c r="I609" s="476"/>
      <c r="J609" s="383"/>
      <c r="K609" s="560" t="s">
        <v>472</v>
      </c>
      <c r="L609" s="383">
        <v>4</v>
      </c>
      <c r="M609" s="333"/>
      <c r="N609" s="301">
        <v>15.205</v>
      </c>
      <c r="O609" s="313"/>
    </row>
    <row r="610" spans="1:15" ht="12.75">
      <c r="A610" s="558"/>
      <c r="B610" s="558"/>
      <c r="C610" s="559"/>
      <c r="D610" s="73" t="s">
        <v>1</v>
      </c>
      <c r="E610" s="72">
        <v>5</v>
      </c>
      <c r="F610" s="259"/>
      <c r="G610" s="385"/>
      <c r="H610" s="385"/>
      <c r="I610" s="418"/>
      <c r="J610" s="385"/>
      <c r="K610" s="561"/>
      <c r="L610" s="385"/>
      <c r="M610" s="353"/>
      <c r="N610" s="302"/>
      <c r="O610" s="314"/>
    </row>
    <row r="611" spans="1:15" ht="12.75">
      <c r="A611" s="558"/>
      <c r="B611" s="558"/>
      <c r="C611" s="559"/>
      <c r="D611" s="73" t="s">
        <v>29</v>
      </c>
      <c r="E611" s="72">
        <v>1</v>
      </c>
      <c r="F611" s="259"/>
      <c r="G611" s="385"/>
      <c r="H611" s="385"/>
      <c r="I611" s="418"/>
      <c r="J611" s="385"/>
      <c r="K611" s="561"/>
      <c r="L611" s="385"/>
      <c r="M611" s="353"/>
      <c r="N611" s="302"/>
      <c r="O611" s="314"/>
    </row>
    <row r="612" spans="1:15" ht="12.75">
      <c r="A612" s="558"/>
      <c r="B612" s="558"/>
      <c r="C612" s="559"/>
      <c r="D612" s="73" t="s">
        <v>20</v>
      </c>
      <c r="E612" s="70">
        <v>29</v>
      </c>
      <c r="F612" s="257"/>
      <c r="G612" s="385"/>
      <c r="H612" s="385"/>
      <c r="I612" s="418"/>
      <c r="J612" s="385"/>
      <c r="K612" s="561"/>
      <c r="L612" s="385"/>
      <c r="M612" s="353"/>
      <c r="N612" s="302"/>
      <c r="O612" s="314"/>
    </row>
    <row r="613" spans="1:15" ht="12.75">
      <c r="A613" s="405"/>
      <c r="B613" s="405"/>
      <c r="C613" s="382"/>
      <c r="D613" s="71"/>
      <c r="E613" s="37">
        <f>SUM(E609:E612)</f>
        <v>79</v>
      </c>
      <c r="F613" s="174"/>
      <c r="G613" s="384"/>
      <c r="H613" s="384"/>
      <c r="I613" s="419"/>
      <c r="J613" s="384"/>
      <c r="K613" s="561"/>
      <c r="L613" s="384"/>
      <c r="M613" s="334"/>
      <c r="N613" s="303"/>
      <c r="O613" s="332"/>
    </row>
    <row r="614" spans="1:15" ht="12.75">
      <c r="A614" s="404">
        <v>161</v>
      </c>
      <c r="B614" s="404" t="s">
        <v>473</v>
      </c>
      <c r="C614" s="381" t="s">
        <v>474</v>
      </c>
      <c r="D614" s="73" t="s">
        <v>2</v>
      </c>
      <c r="E614" s="72">
        <v>6</v>
      </c>
      <c r="F614" s="258"/>
      <c r="G614" s="383">
        <v>2.25</v>
      </c>
      <c r="H614" s="383"/>
      <c r="I614" s="476"/>
      <c r="J614" s="383"/>
      <c r="K614" s="560" t="s">
        <v>617</v>
      </c>
      <c r="L614" s="383">
        <f>0.225+0.275</f>
        <v>0.5</v>
      </c>
      <c r="M614" s="333"/>
      <c r="N614" s="301">
        <v>1.5</v>
      </c>
      <c r="O614" s="336" t="s">
        <v>711</v>
      </c>
    </row>
    <row r="615" spans="1:15" ht="12.75">
      <c r="A615" s="558"/>
      <c r="B615" s="558"/>
      <c r="C615" s="559"/>
      <c r="D615" s="73" t="s">
        <v>1</v>
      </c>
      <c r="E615" s="131">
        <v>3</v>
      </c>
      <c r="F615" s="260"/>
      <c r="G615" s="385"/>
      <c r="H615" s="385"/>
      <c r="I615" s="418"/>
      <c r="J615" s="385"/>
      <c r="K615" s="561"/>
      <c r="L615" s="385"/>
      <c r="M615" s="353"/>
      <c r="N615" s="302"/>
      <c r="O615" s="337"/>
    </row>
    <row r="616" spans="1:15" ht="12.75">
      <c r="A616" s="405"/>
      <c r="B616" s="405"/>
      <c r="C616" s="382"/>
      <c r="D616" s="73"/>
      <c r="E616" s="37">
        <f>SUM(E614:E615)</f>
        <v>9</v>
      </c>
      <c r="F616" s="174"/>
      <c r="G616" s="384"/>
      <c r="H616" s="384"/>
      <c r="I616" s="419"/>
      <c r="J616" s="384"/>
      <c r="K616" s="562"/>
      <c r="L616" s="384"/>
      <c r="M616" s="334"/>
      <c r="N616" s="303"/>
      <c r="O616" s="338"/>
    </row>
    <row r="617" spans="1:15" ht="12.75">
      <c r="A617" s="404">
        <v>162</v>
      </c>
      <c r="B617" s="404" t="s">
        <v>475</v>
      </c>
      <c r="C617" s="381" t="s">
        <v>476</v>
      </c>
      <c r="D617" s="73" t="s">
        <v>2</v>
      </c>
      <c r="E617" s="70">
        <v>65</v>
      </c>
      <c r="F617" s="256"/>
      <c r="G617" s="383">
        <v>26.55</v>
      </c>
      <c r="H617" s="383">
        <v>24</v>
      </c>
      <c r="I617" s="476">
        <v>2</v>
      </c>
      <c r="J617" s="383"/>
      <c r="K617" s="560" t="s">
        <v>618</v>
      </c>
      <c r="L617" s="383">
        <v>4.95</v>
      </c>
      <c r="M617" s="333"/>
      <c r="N617" s="301">
        <v>26.55</v>
      </c>
      <c r="O617" s="313"/>
    </row>
    <row r="618" spans="1:15" ht="12.75">
      <c r="A618" s="558"/>
      <c r="B618" s="558"/>
      <c r="C618" s="559"/>
      <c r="D618" s="73" t="s">
        <v>14</v>
      </c>
      <c r="E618" s="72">
        <v>17</v>
      </c>
      <c r="F618" s="259"/>
      <c r="G618" s="385"/>
      <c r="H618" s="385"/>
      <c r="I618" s="418"/>
      <c r="J618" s="385"/>
      <c r="K618" s="561"/>
      <c r="L618" s="385"/>
      <c r="M618" s="353"/>
      <c r="N618" s="302"/>
      <c r="O618" s="314"/>
    </row>
    <row r="619" spans="1:15" ht="12.75">
      <c r="A619" s="558"/>
      <c r="B619" s="558"/>
      <c r="C619" s="559"/>
      <c r="D619" s="73" t="s">
        <v>1</v>
      </c>
      <c r="E619" s="72">
        <v>29</v>
      </c>
      <c r="F619" s="259"/>
      <c r="G619" s="385"/>
      <c r="H619" s="385"/>
      <c r="I619" s="418"/>
      <c r="J619" s="385"/>
      <c r="K619" s="561"/>
      <c r="L619" s="385"/>
      <c r="M619" s="353"/>
      <c r="N619" s="302"/>
      <c r="O619" s="314"/>
    </row>
    <row r="620" spans="1:15" ht="12.75">
      <c r="A620" s="558"/>
      <c r="B620" s="558"/>
      <c r="C620" s="559"/>
      <c r="D620" s="73" t="s">
        <v>20</v>
      </c>
      <c r="E620" s="72">
        <v>5</v>
      </c>
      <c r="F620" s="259"/>
      <c r="G620" s="385"/>
      <c r="H620" s="385"/>
      <c r="I620" s="418"/>
      <c r="J620" s="385"/>
      <c r="K620" s="561"/>
      <c r="L620" s="385"/>
      <c r="M620" s="353"/>
      <c r="N620" s="302"/>
      <c r="O620" s="314"/>
    </row>
    <row r="621" spans="1:15" ht="12.75">
      <c r="A621" s="405"/>
      <c r="B621" s="405"/>
      <c r="C621" s="382"/>
      <c r="D621" s="69"/>
      <c r="E621" s="37">
        <f>SUM(E617:E620)</f>
        <v>116</v>
      </c>
      <c r="F621" s="174"/>
      <c r="G621" s="384"/>
      <c r="H621" s="384"/>
      <c r="I621" s="419"/>
      <c r="J621" s="384"/>
      <c r="K621" s="561"/>
      <c r="L621" s="384"/>
      <c r="M621" s="334"/>
      <c r="N621" s="303"/>
      <c r="O621" s="332"/>
    </row>
    <row r="622" spans="1:15" ht="12.75">
      <c r="A622" s="404">
        <v>163</v>
      </c>
      <c r="B622" s="404" t="s">
        <v>477</v>
      </c>
      <c r="C622" s="381" t="s">
        <v>478</v>
      </c>
      <c r="D622" s="73" t="s">
        <v>2</v>
      </c>
      <c r="E622" s="72">
        <v>1</v>
      </c>
      <c r="F622" s="258"/>
      <c r="G622" s="383">
        <v>0.25</v>
      </c>
      <c r="H622" s="383"/>
      <c r="I622" s="476"/>
      <c r="J622" s="383"/>
      <c r="K622" s="560" t="s">
        <v>354</v>
      </c>
      <c r="L622" s="383">
        <v>2</v>
      </c>
      <c r="M622" s="333"/>
      <c r="N622" s="301">
        <v>0.25</v>
      </c>
      <c r="O622" s="313"/>
    </row>
    <row r="623" spans="1:15" ht="12.75">
      <c r="A623" s="405"/>
      <c r="B623" s="405"/>
      <c r="C623" s="382"/>
      <c r="D623" s="73"/>
      <c r="E623" s="37">
        <f>SUM(E622)</f>
        <v>1</v>
      </c>
      <c r="F623" s="174"/>
      <c r="G623" s="384"/>
      <c r="H623" s="384"/>
      <c r="I623" s="419"/>
      <c r="J623" s="384"/>
      <c r="K623" s="562"/>
      <c r="L623" s="384"/>
      <c r="M623" s="334"/>
      <c r="N623" s="303"/>
      <c r="O623" s="332"/>
    </row>
    <row r="624" spans="1:15" ht="12.75">
      <c r="A624" s="684">
        <v>164</v>
      </c>
      <c r="B624" s="684" t="s">
        <v>216</v>
      </c>
      <c r="C624" s="381" t="s">
        <v>479</v>
      </c>
      <c r="D624" s="67" t="s">
        <v>1</v>
      </c>
      <c r="E624" s="68">
        <v>8</v>
      </c>
      <c r="F624" s="261"/>
      <c r="G624" s="687">
        <v>21.14</v>
      </c>
      <c r="H624" s="476">
        <v>77</v>
      </c>
      <c r="I624" s="476"/>
      <c r="J624" s="476">
        <v>4</v>
      </c>
      <c r="K624" s="560" t="s">
        <v>480</v>
      </c>
      <c r="L624" s="688">
        <v>0.86</v>
      </c>
      <c r="M624" s="333"/>
      <c r="N624" s="301">
        <v>19.95</v>
      </c>
      <c r="O624" s="313"/>
    </row>
    <row r="625" spans="1:15" ht="12.75">
      <c r="A625" s="685"/>
      <c r="B625" s="685"/>
      <c r="C625" s="559"/>
      <c r="D625" s="67" t="s">
        <v>2</v>
      </c>
      <c r="E625" s="68">
        <v>70</v>
      </c>
      <c r="F625" s="261"/>
      <c r="G625" s="687"/>
      <c r="H625" s="418"/>
      <c r="I625" s="418"/>
      <c r="J625" s="418"/>
      <c r="K625" s="561"/>
      <c r="L625" s="688"/>
      <c r="M625" s="353"/>
      <c r="N625" s="302"/>
      <c r="O625" s="314"/>
    </row>
    <row r="626" spans="1:15" ht="12.75">
      <c r="A626" s="685"/>
      <c r="B626" s="685"/>
      <c r="C626" s="559"/>
      <c r="D626" s="67" t="s">
        <v>4</v>
      </c>
      <c r="E626" s="68">
        <v>8</v>
      </c>
      <c r="F626" s="261"/>
      <c r="G626" s="687"/>
      <c r="H626" s="418"/>
      <c r="I626" s="418"/>
      <c r="J626" s="418"/>
      <c r="K626" s="561"/>
      <c r="L626" s="688"/>
      <c r="M626" s="353"/>
      <c r="N626" s="302"/>
      <c r="O626" s="314"/>
    </row>
    <row r="627" spans="1:15" ht="12.75">
      <c r="A627" s="685"/>
      <c r="B627" s="685"/>
      <c r="C627" s="559"/>
      <c r="D627" s="67" t="s">
        <v>30</v>
      </c>
      <c r="E627" s="68">
        <v>7</v>
      </c>
      <c r="F627" s="261"/>
      <c r="G627" s="687"/>
      <c r="H627" s="418"/>
      <c r="I627" s="418"/>
      <c r="J627" s="418"/>
      <c r="K627" s="561"/>
      <c r="L627" s="688"/>
      <c r="M627" s="353"/>
      <c r="N627" s="302"/>
      <c r="O627" s="314"/>
    </row>
    <row r="628" spans="1:15" ht="16.5" customHeight="1">
      <c r="A628" s="685"/>
      <c r="B628" s="685"/>
      <c r="C628" s="559"/>
      <c r="D628" s="67" t="s">
        <v>31</v>
      </c>
      <c r="E628" s="68">
        <v>1</v>
      </c>
      <c r="F628" s="261"/>
      <c r="G628" s="687"/>
      <c r="H628" s="418"/>
      <c r="I628" s="418"/>
      <c r="J628" s="418"/>
      <c r="K628" s="561"/>
      <c r="L628" s="688"/>
      <c r="M628" s="353"/>
      <c r="N628" s="302"/>
      <c r="O628" s="314"/>
    </row>
    <row r="629" spans="1:15" ht="12.75">
      <c r="A629" s="686"/>
      <c r="B629" s="686"/>
      <c r="C629" s="382"/>
      <c r="D629" s="67"/>
      <c r="E629" s="37">
        <f>SUM(E624:E628)</f>
        <v>94</v>
      </c>
      <c r="F629" s="171"/>
      <c r="G629" s="687"/>
      <c r="H629" s="419"/>
      <c r="I629" s="419"/>
      <c r="J629" s="419"/>
      <c r="K629" s="562"/>
      <c r="L629" s="688"/>
      <c r="M629" s="334"/>
      <c r="N629" s="303"/>
      <c r="O629" s="332"/>
    </row>
    <row r="630" spans="1:15" ht="12.75">
      <c r="A630" s="696" t="s">
        <v>498</v>
      </c>
      <c r="B630" s="697"/>
      <c r="C630" s="698"/>
      <c r="D630" s="10"/>
      <c r="E630" s="10"/>
      <c r="F630" s="262"/>
      <c r="G630" s="262"/>
      <c r="H630" s="262"/>
      <c r="I630" s="262"/>
      <c r="J630" s="262"/>
      <c r="K630" s="263"/>
      <c r="L630" s="298"/>
      <c r="M630" s="230"/>
      <c r="N630" s="187"/>
      <c r="O630" s="231"/>
    </row>
    <row r="631" spans="1:15" ht="12.75">
      <c r="A631" s="681">
        <v>165</v>
      </c>
      <c r="B631" s="681" t="s">
        <v>499</v>
      </c>
      <c r="C631" s="682" t="s">
        <v>500</v>
      </c>
      <c r="D631" s="77" t="s">
        <v>2</v>
      </c>
      <c r="E631" s="76">
        <v>14</v>
      </c>
      <c r="F631" s="170"/>
      <c r="G631" s="632">
        <v>3.665</v>
      </c>
      <c r="H631" s="632"/>
      <c r="I631" s="632"/>
      <c r="J631" s="632"/>
      <c r="K631" s="683" t="s">
        <v>501</v>
      </c>
      <c r="L631" s="632">
        <v>0.7</v>
      </c>
      <c r="M631" s="333"/>
      <c r="N631" s="301">
        <v>3.5</v>
      </c>
      <c r="O631" s="313"/>
    </row>
    <row r="632" spans="1:15" ht="12.75">
      <c r="A632" s="681"/>
      <c r="B632" s="681"/>
      <c r="C632" s="682"/>
      <c r="D632" s="77" t="s">
        <v>29</v>
      </c>
      <c r="E632" s="76">
        <v>3</v>
      </c>
      <c r="F632" s="170"/>
      <c r="G632" s="632"/>
      <c r="H632" s="632"/>
      <c r="I632" s="632"/>
      <c r="J632" s="632"/>
      <c r="K632" s="683"/>
      <c r="L632" s="632"/>
      <c r="M632" s="353"/>
      <c r="N632" s="302"/>
      <c r="O632" s="314"/>
    </row>
    <row r="633" spans="1:15" ht="12.75">
      <c r="A633" s="681"/>
      <c r="B633" s="681"/>
      <c r="C633" s="682"/>
      <c r="D633" s="11"/>
      <c r="E633" s="37">
        <f>SUM(E631:E632)</f>
        <v>17</v>
      </c>
      <c r="F633" s="171"/>
      <c r="G633" s="632"/>
      <c r="H633" s="632"/>
      <c r="I633" s="632"/>
      <c r="J633" s="632"/>
      <c r="K633" s="683"/>
      <c r="L633" s="632"/>
      <c r="M633" s="334"/>
      <c r="N633" s="303"/>
      <c r="O633" s="332"/>
    </row>
    <row r="634" spans="1:15" ht="12.75">
      <c r="A634" s="372">
        <v>166</v>
      </c>
      <c r="B634" s="372" t="s">
        <v>502</v>
      </c>
      <c r="C634" s="386" t="s">
        <v>503</v>
      </c>
      <c r="D634" s="77" t="s">
        <v>2</v>
      </c>
      <c r="E634" s="76">
        <v>11</v>
      </c>
      <c r="F634" s="172"/>
      <c r="G634" s="361">
        <v>2.75</v>
      </c>
      <c r="H634" s="361"/>
      <c r="I634" s="361"/>
      <c r="J634" s="361"/>
      <c r="K634" s="467" t="s">
        <v>504</v>
      </c>
      <c r="L634" s="361"/>
      <c r="M634" s="333"/>
      <c r="N634" s="301">
        <v>2.75</v>
      </c>
      <c r="O634" s="313"/>
    </row>
    <row r="635" spans="1:15" ht="12.75">
      <c r="A635" s="374"/>
      <c r="B635" s="374"/>
      <c r="C635" s="387"/>
      <c r="D635" s="11"/>
      <c r="E635" s="37">
        <f>SUM(E634)</f>
        <v>11</v>
      </c>
      <c r="F635" s="174">
        <v>16</v>
      </c>
      <c r="G635" s="362"/>
      <c r="H635" s="362"/>
      <c r="I635" s="362"/>
      <c r="J635" s="362"/>
      <c r="K635" s="468"/>
      <c r="L635" s="362"/>
      <c r="M635" s="334"/>
      <c r="N635" s="303"/>
      <c r="O635" s="332"/>
    </row>
    <row r="636" spans="1:15" ht="12.75">
      <c r="A636" s="372">
        <v>167</v>
      </c>
      <c r="B636" s="372" t="s">
        <v>641</v>
      </c>
      <c r="C636" s="386" t="s">
        <v>642</v>
      </c>
      <c r="D636" s="77" t="s">
        <v>2</v>
      </c>
      <c r="E636" s="129">
        <v>39</v>
      </c>
      <c r="F636" s="253"/>
      <c r="G636" s="361">
        <v>9.75</v>
      </c>
      <c r="H636" s="361"/>
      <c r="I636" s="361"/>
      <c r="J636" s="361"/>
      <c r="K636" s="363"/>
      <c r="L636" s="361"/>
      <c r="M636" s="333"/>
      <c r="N636" s="301">
        <v>9.75</v>
      </c>
      <c r="O636" s="313"/>
    </row>
    <row r="637" spans="1:15" ht="12.75">
      <c r="A637" s="374"/>
      <c r="B637" s="374"/>
      <c r="C637" s="387"/>
      <c r="D637" s="11"/>
      <c r="E637" s="37">
        <v>39</v>
      </c>
      <c r="F637" s="174">
        <v>50</v>
      </c>
      <c r="G637" s="362"/>
      <c r="H637" s="362"/>
      <c r="I637" s="362"/>
      <c r="J637" s="362"/>
      <c r="K637" s="364"/>
      <c r="L637" s="362"/>
      <c r="M637" s="334"/>
      <c r="N637" s="303"/>
      <c r="O637" s="332"/>
    </row>
    <row r="638" spans="1:15" ht="12.75">
      <c r="A638" s="372">
        <v>168</v>
      </c>
      <c r="B638" s="372" t="s">
        <v>643</v>
      </c>
      <c r="C638" s="386" t="s">
        <v>644</v>
      </c>
      <c r="D638" s="77" t="s">
        <v>2</v>
      </c>
      <c r="E638" s="129">
        <v>19</v>
      </c>
      <c r="F638" s="253"/>
      <c r="G638" s="361">
        <v>4.75</v>
      </c>
      <c r="H638" s="361"/>
      <c r="I638" s="361"/>
      <c r="J638" s="361"/>
      <c r="K638" s="363"/>
      <c r="L638" s="361"/>
      <c r="M638" s="333"/>
      <c r="N638" s="301">
        <v>4.75</v>
      </c>
      <c r="O638" s="313"/>
    </row>
    <row r="639" spans="1:15" ht="12.75">
      <c r="A639" s="374"/>
      <c r="B639" s="374"/>
      <c r="C639" s="387"/>
      <c r="D639" s="11"/>
      <c r="E639" s="37">
        <v>19</v>
      </c>
      <c r="F639" s="174">
        <v>34</v>
      </c>
      <c r="G639" s="362"/>
      <c r="H639" s="362"/>
      <c r="I639" s="362"/>
      <c r="J639" s="362"/>
      <c r="K639" s="364"/>
      <c r="L639" s="362"/>
      <c r="M639" s="334"/>
      <c r="N639" s="303"/>
      <c r="O639" s="332"/>
    </row>
    <row r="640" spans="1:15" ht="12.75">
      <c r="A640" s="372">
        <v>169</v>
      </c>
      <c r="B640" s="372" t="s">
        <v>646</v>
      </c>
      <c r="C640" s="386" t="s">
        <v>645</v>
      </c>
      <c r="D640" s="77" t="s">
        <v>2</v>
      </c>
      <c r="E640" s="129">
        <v>41</v>
      </c>
      <c r="F640" s="264">
        <v>26</v>
      </c>
      <c r="G640" s="361">
        <v>11.75</v>
      </c>
      <c r="H640" s="361"/>
      <c r="I640" s="361"/>
      <c r="J640" s="361"/>
      <c r="K640" s="363"/>
      <c r="L640" s="361"/>
      <c r="M640" s="333"/>
      <c r="N640" s="301">
        <v>9.5</v>
      </c>
      <c r="O640" s="313"/>
    </row>
    <row r="641" spans="1:15" ht="12.75">
      <c r="A641" s="373"/>
      <c r="B641" s="373"/>
      <c r="C641" s="636"/>
      <c r="D641" s="67" t="s">
        <v>1</v>
      </c>
      <c r="E641" s="129">
        <v>6</v>
      </c>
      <c r="F641" s="264">
        <v>14</v>
      </c>
      <c r="G641" s="371"/>
      <c r="H641" s="371"/>
      <c r="I641" s="371"/>
      <c r="J641" s="371"/>
      <c r="K641" s="378"/>
      <c r="L641" s="371"/>
      <c r="M641" s="353"/>
      <c r="N641" s="302"/>
      <c r="O641" s="314"/>
    </row>
    <row r="642" spans="1:15" ht="12.75">
      <c r="A642" s="374"/>
      <c r="B642" s="374"/>
      <c r="C642" s="387"/>
      <c r="D642" s="11"/>
      <c r="E642" s="37">
        <f>SUM(E640:E641)</f>
        <v>47</v>
      </c>
      <c r="F642" s="265">
        <v>40</v>
      </c>
      <c r="G642" s="362"/>
      <c r="H642" s="362"/>
      <c r="I642" s="362"/>
      <c r="J642" s="362"/>
      <c r="K642" s="364"/>
      <c r="L642" s="362"/>
      <c r="M642" s="334"/>
      <c r="N642" s="303"/>
      <c r="O642" s="332"/>
    </row>
    <row r="643" spans="1:15" ht="12.75">
      <c r="A643" s="681">
        <v>170</v>
      </c>
      <c r="B643" s="681" t="s">
        <v>505</v>
      </c>
      <c r="C643" s="386" t="s">
        <v>506</v>
      </c>
      <c r="D643" s="77" t="s">
        <v>2</v>
      </c>
      <c r="E643" s="170">
        <v>5</v>
      </c>
      <c r="F643" s="172"/>
      <c r="G643" s="361">
        <f>0.25*E643+0.1*E644</f>
        <v>2.05</v>
      </c>
      <c r="H643" s="361"/>
      <c r="I643" s="361"/>
      <c r="J643" s="361"/>
      <c r="K643" s="467" t="s">
        <v>504</v>
      </c>
      <c r="L643" s="361"/>
      <c r="M643" s="333"/>
      <c r="N643" s="301">
        <v>2.05</v>
      </c>
      <c r="O643" s="313"/>
    </row>
    <row r="644" spans="1:15" ht="12.75">
      <c r="A644" s="681"/>
      <c r="B644" s="681"/>
      <c r="C644" s="636"/>
      <c r="D644" s="77" t="s">
        <v>20</v>
      </c>
      <c r="E644" s="170">
        <v>8</v>
      </c>
      <c r="F644" s="173"/>
      <c r="G644" s="371"/>
      <c r="H644" s="371"/>
      <c r="I644" s="371"/>
      <c r="J644" s="371"/>
      <c r="K644" s="472"/>
      <c r="L644" s="371"/>
      <c r="M644" s="353"/>
      <c r="N644" s="302"/>
      <c r="O644" s="314"/>
    </row>
    <row r="645" spans="1:15" ht="12.75">
      <c r="A645" s="681"/>
      <c r="B645" s="681"/>
      <c r="C645" s="387"/>
      <c r="D645" s="77"/>
      <c r="E645" s="171">
        <f>SUM(E643:E644)</f>
        <v>13</v>
      </c>
      <c r="F645" s="174">
        <v>21</v>
      </c>
      <c r="G645" s="362"/>
      <c r="H645" s="362"/>
      <c r="I645" s="362"/>
      <c r="J645" s="362"/>
      <c r="K645" s="468"/>
      <c r="L645" s="362"/>
      <c r="M645" s="334"/>
      <c r="N645" s="303"/>
      <c r="O645" s="332"/>
    </row>
    <row r="646" spans="1:15" ht="12.75">
      <c r="A646" s="372">
        <v>171</v>
      </c>
      <c r="B646" s="372" t="s">
        <v>507</v>
      </c>
      <c r="C646" s="386" t="s">
        <v>508</v>
      </c>
      <c r="D646" s="77" t="s">
        <v>2</v>
      </c>
      <c r="E646" s="170">
        <v>6</v>
      </c>
      <c r="F646" s="172"/>
      <c r="G646" s="361">
        <v>1.5</v>
      </c>
      <c r="H646" s="361"/>
      <c r="I646" s="361"/>
      <c r="J646" s="361"/>
      <c r="K646" s="386" t="s">
        <v>509</v>
      </c>
      <c r="L646" s="372"/>
      <c r="M646" s="354"/>
      <c r="N646" s="316">
        <v>1.5</v>
      </c>
      <c r="O646" s="329"/>
    </row>
    <row r="647" spans="1:15" ht="12.75">
      <c r="A647" s="374"/>
      <c r="B647" s="374"/>
      <c r="C647" s="387"/>
      <c r="D647" s="77"/>
      <c r="E647" s="171">
        <f>SUM(E646)</f>
        <v>6</v>
      </c>
      <c r="F647" s="174">
        <v>15</v>
      </c>
      <c r="G647" s="362"/>
      <c r="H647" s="362"/>
      <c r="I647" s="362"/>
      <c r="J647" s="362"/>
      <c r="K647" s="387"/>
      <c r="L647" s="374"/>
      <c r="M647" s="355"/>
      <c r="N647" s="318"/>
      <c r="O647" s="330"/>
    </row>
    <row r="648" spans="1:15" ht="12.75">
      <c r="A648" s="372">
        <v>172</v>
      </c>
      <c r="B648" s="372" t="s">
        <v>510</v>
      </c>
      <c r="C648" s="702"/>
      <c r="D648" s="78" t="s">
        <v>2</v>
      </c>
      <c r="E648" s="266">
        <v>8</v>
      </c>
      <c r="F648" s="262"/>
      <c r="G648" s="361">
        <v>2</v>
      </c>
      <c r="H648" s="627"/>
      <c r="I648" s="361"/>
      <c r="J648" s="361"/>
      <c r="K648" s="386" t="s">
        <v>504</v>
      </c>
      <c r="L648" s="372"/>
      <c r="M648" s="354"/>
      <c r="N648" s="316">
        <v>2</v>
      </c>
      <c r="O648" s="329"/>
    </row>
    <row r="649" spans="1:15" ht="12.75">
      <c r="A649" s="374"/>
      <c r="B649" s="374"/>
      <c r="C649" s="703"/>
      <c r="D649" s="78"/>
      <c r="E649" s="171">
        <f>SUM(E648)</f>
        <v>8</v>
      </c>
      <c r="F649" s="174">
        <v>11</v>
      </c>
      <c r="G649" s="362"/>
      <c r="H649" s="628"/>
      <c r="I649" s="362"/>
      <c r="J649" s="362"/>
      <c r="K649" s="387"/>
      <c r="L649" s="374"/>
      <c r="M649" s="355"/>
      <c r="N649" s="318"/>
      <c r="O649" s="330"/>
    </row>
    <row r="650" spans="1:15" ht="12.75">
      <c r="A650" s="372">
        <v>173</v>
      </c>
      <c r="B650" s="372" t="s">
        <v>511</v>
      </c>
      <c r="C650" s="386" t="s">
        <v>512</v>
      </c>
      <c r="D650" s="77" t="s">
        <v>2</v>
      </c>
      <c r="E650" s="170">
        <v>26</v>
      </c>
      <c r="F650" s="172"/>
      <c r="G650" s="361">
        <f>0.25*E650+0.055*E651+0.1*E652</f>
        <v>7.075</v>
      </c>
      <c r="H650" s="361"/>
      <c r="I650" s="361"/>
      <c r="J650" s="361"/>
      <c r="K650" s="386" t="s">
        <v>504</v>
      </c>
      <c r="L650" s="372"/>
      <c r="M650" s="354"/>
      <c r="N650" s="316">
        <v>7.075</v>
      </c>
      <c r="O650" s="329"/>
    </row>
    <row r="651" spans="1:15" ht="12.75">
      <c r="A651" s="373"/>
      <c r="B651" s="373"/>
      <c r="C651" s="636"/>
      <c r="D651" s="77" t="s">
        <v>29</v>
      </c>
      <c r="E651" s="170">
        <v>5</v>
      </c>
      <c r="F651" s="173"/>
      <c r="G651" s="371"/>
      <c r="H651" s="371"/>
      <c r="I651" s="371"/>
      <c r="J651" s="371"/>
      <c r="K651" s="636"/>
      <c r="L651" s="373"/>
      <c r="M651" s="356"/>
      <c r="N651" s="317"/>
      <c r="O651" s="331"/>
    </row>
    <row r="652" spans="1:15" ht="12.75">
      <c r="A652" s="373"/>
      <c r="B652" s="373"/>
      <c r="C652" s="636"/>
      <c r="D652" s="77" t="s">
        <v>20</v>
      </c>
      <c r="E652" s="170">
        <v>3</v>
      </c>
      <c r="F652" s="173"/>
      <c r="G652" s="371"/>
      <c r="H652" s="371"/>
      <c r="I652" s="371"/>
      <c r="J652" s="371"/>
      <c r="K652" s="636"/>
      <c r="L652" s="373"/>
      <c r="M652" s="356"/>
      <c r="N652" s="317"/>
      <c r="O652" s="331"/>
    </row>
    <row r="653" spans="1:15" ht="12.75">
      <c r="A653" s="374"/>
      <c r="B653" s="374"/>
      <c r="C653" s="387"/>
      <c r="D653" s="95"/>
      <c r="E653" s="171">
        <f>SUM(E650:E652)</f>
        <v>34</v>
      </c>
      <c r="F653" s="174">
        <v>34</v>
      </c>
      <c r="G653" s="362"/>
      <c r="H653" s="362"/>
      <c r="I653" s="362"/>
      <c r="J653" s="362"/>
      <c r="K653" s="387"/>
      <c r="L653" s="374"/>
      <c r="M653" s="355"/>
      <c r="N653" s="318"/>
      <c r="O653" s="330"/>
    </row>
    <row r="654" spans="1:15" ht="12.75">
      <c r="A654" s="372">
        <v>174</v>
      </c>
      <c r="B654" s="372" t="s">
        <v>513</v>
      </c>
      <c r="C654" s="386" t="s">
        <v>514</v>
      </c>
      <c r="D654" s="77" t="s">
        <v>2</v>
      </c>
      <c r="E654" s="170">
        <v>13</v>
      </c>
      <c r="F654" s="172"/>
      <c r="G654" s="361">
        <f>0.25*E654+0.1*E655</f>
        <v>3.65</v>
      </c>
      <c r="H654" s="361"/>
      <c r="I654" s="361"/>
      <c r="J654" s="361"/>
      <c r="K654" s="386" t="s">
        <v>504</v>
      </c>
      <c r="L654" s="372"/>
      <c r="M654" s="354"/>
      <c r="N654" s="316">
        <v>3.65</v>
      </c>
      <c r="O654" s="329"/>
    </row>
    <row r="655" spans="1:15" ht="12.75">
      <c r="A655" s="373"/>
      <c r="B655" s="373"/>
      <c r="C655" s="636"/>
      <c r="D655" s="77" t="s">
        <v>20</v>
      </c>
      <c r="E655" s="170">
        <v>4</v>
      </c>
      <c r="F655" s="173"/>
      <c r="G655" s="371"/>
      <c r="H655" s="371"/>
      <c r="I655" s="371"/>
      <c r="J655" s="371"/>
      <c r="K655" s="636"/>
      <c r="L655" s="373"/>
      <c r="M655" s="356"/>
      <c r="N655" s="317"/>
      <c r="O655" s="331"/>
    </row>
    <row r="656" spans="1:15" ht="12.75">
      <c r="A656" s="374"/>
      <c r="B656" s="374"/>
      <c r="C656" s="387"/>
      <c r="D656" s="77"/>
      <c r="E656" s="171">
        <f>SUM(E654:E655)</f>
        <v>17</v>
      </c>
      <c r="F656" s="174">
        <v>20</v>
      </c>
      <c r="G656" s="362"/>
      <c r="H656" s="362"/>
      <c r="I656" s="362"/>
      <c r="J656" s="362"/>
      <c r="K656" s="387"/>
      <c r="L656" s="374"/>
      <c r="M656" s="355"/>
      <c r="N656" s="318"/>
      <c r="O656" s="330"/>
    </row>
    <row r="657" spans="1:15" ht="12.75">
      <c r="A657" s="372">
        <v>175</v>
      </c>
      <c r="B657" s="372" t="s">
        <v>515</v>
      </c>
      <c r="C657" s="386" t="s">
        <v>516</v>
      </c>
      <c r="D657" s="77" t="s">
        <v>2</v>
      </c>
      <c r="E657" s="170">
        <v>27</v>
      </c>
      <c r="F657" s="172"/>
      <c r="G657" s="361">
        <f>0.25*E657+0.045*E658+0.1*E659</f>
        <v>7.465000000000001</v>
      </c>
      <c r="H657" s="361"/>
      <c r="I657" s="361"/>
      <c r="J657" s="361"/>
      <c r="K657" s="386" t="s">
        <v>504</v>
      </c>
      <c r="L657" s="372"/>
      <c r="M657" s="354"/>
      <c r="N657" s="316">
        <v>7.465</v>
      </c>
      <c r="O657" s="329"/>
    </row>
    <row r="658" spans="1:15" ht="12.75">
      <c r="A658" s="373"/>
      <c r="B658" s="373"/>
      <c r="C658" s="636"/>
      <c r="D658" s="77" t="s">
        <v>28</v>
      </c>
      <c r="E658" s="170">
        <v>7</v>
      </c>
      <c r="F658" s="173"/>
      <c r="G658" s="371"/>
      <c r="H658" s="371"/>
      <c r="I658" s="371"/>
      <c r="J658" s="371"/>
      <c r="K658" s="636"/>
      <c r="L658" s="373"/>
      <c r="M658" s="356"/>
      <c r="N658" s="317"/>
      <c r="O658" s="331"/>
    </row>
    <row r="659" spans="1:15" ht="12.75">
      <c r="A659" s="373"/>
      <c r="B659" s="373"/>
      <c r="C659" s="636"/>
      <c r="D659" s="77" t="s">
        <v>20</v>
      </c>
      <c r="E659" s="170">
        <v>4</v>
      </c>
      <c r="F659" s="173"/>
      <c r="G659" s="371"/>
      <c r="H659" s="371"/>
      <c r="I659" s="371"/>
      <c r="J659" s="371"/>
      <c r="K659" s="636"/>
      <c r="L659" s="373"/>
      <c r="M659" s="356"/>
      <c r="N659" s="317"/>
      <c r="O659" s="331"/>
    </row>
    <row r="660" spans="1:15" ht="12.75">
      <c r="A660" s="374"/>
      <c r="B660" s="374"/>
      <c r="C660" s="387"/>
      <c r="D660" s="11"/>
      <c r="E660" s="171">
        <f>SUM(E657:E659)</f>
        <v>38</v>
      </c>
      <c r="F660" s="174">
        <v>42</v>
      </c>
      <c r="G660" s="362"/>
      <c r="H660" s="362"/>
      <c r="I660" s="362"/>
      <c r="J660" s="362"/>
      <c r="K660" s="387"/>
      <c r="L660" s="374"/>
      <c r="M660" s="355"/>
      <c r="N660" s="318"/>
      <c r="O660" s="330"/>
    </row>
    <row r="661" spans="1:15" ht="12.75">
      <c r="A661" s="372">
        <v>176</v>
      </c>
      <c r="B661" s="372" t="s">
        <v>517</v>
      </c>
      <c r="C661" s="386" t="s">
        <v>518</v>
      </c>
      <c r="D661" s="77" t="s">
        <v>2</v>
      </c>
      <c r="E661" s="170">
        <v>8</v>
      </c>
      <c r="F661" s="172"/>
      <c r="G661" s="361">
        <f>0.25*E661+0.045*E662+0.1*E663</f>
        <v>2.4250000000000003</v>
      </c>
      <c r="H661" s="361"/>
      <c r="I661" s="361"/>
      <c r="J661" s="361"/>
      <c r="K661" s="386" t="s">
        <v>504</v>
      </c>
      <c r="L661" s="372"/>
      <c r="M661" s="354"/>
      <c r="N661" s="316">
        <v>2.425</v>
      </c>
      <c r="O661" s="329"/>
    </row>
    <row r="662" spans="1:15" ht="12.75">
      <c r="A662" s="373"/>
      <c r="B662" s="373"/>
      <c r="C662" s="636"/>
      <c r="D662" s="77" t="s">
        <v>28</v>
      </c>
      <c r="E662" s="170">
        <v>5</v>
      </c>
      <c r="F662" s="173"/>
      <c r="G662" s="371"/>
      <c r="H662" s="371"/>
      <c r="I662" s="371"/>
      <c r="J662" s="371"/>
      <c r="K662" s="636"/>
      <c r="L662" s="373"/>
      <c r="M662" s="356"/>
      <c r="N662" s="317"/>
      <c r="O662" s="331"/>
    </row>
    <row r="663" spans="1:15" ht="12.75">
      <c r="A663" s="373"/>
      <c r="B663" s="373"/>
      <c r="C663" s="636"/>
      <c r="D663" s="77" t="s">
        <v>20</v>
      </c>
      <c r="E663" s="170">
        <v>2</v>
      </c>
      <c r="F663" s="173"/>
      <c r="G663" s="371"/>
      <c r="H663" s="371"/>
      <c r="I663" s="371"/>
      <c r="J663" s="371"/>
      <c r="K663" s="636"/>
      <c r="L663" s="373"/>
      <c r="M663" s="356"/>
      <c r="N663" s="317"/>
      <c r="O663" s="331"/>
    </row>
    <row r="664" spans="1:15" ht="12.75">
      <c r="A664" s="374"/>
      <c r="B664" s="374"/>
      <c r="C664" s="387"/>
      <c r="D664" s="11"/>
      <c r="E664" s="171">
        <f>SUM(E661:E663)</f>
        <v>15</v>
      </c>
      <c r="F664" s="174">
        <v>25</v>
      </c>
      <c r="G664" s="362"/>
      <c r="H664" s="362"/>
      <c r="I664" s="362"/>
      <c r="J664" s="362"/>
      <c r="K664" s="387"/>
      <c r="L664" s="374"/>
      <c r="M664" s="355"/>
      <c r="N664" s="318"/>
      <c r="O664" s="330"/>
    </row>
    <row r="665" spans="1:15" ht="12.75">
      <c r="A665" s="361">
        <v>177</v>
      </c>
      <c r="B665" s="372" t="s">
        <v>519</v>
      </c>
      <c r="C665" s="386" t="s">
        <v>520</v>
      </c>
      <c r="D665" s="77" t="s">
        <v>2</v>
      </c>
      <c r="E665" s="170">
        <v>13</v>
      </c>
      <c r="F665" s="172"/>
      <c r="G665" s="361">
        <f>0.25*E665+0.045*E666+0.1*E667</f>
        <v>4.24</v>
      </c>
      <c r="H665" s="361"/>
      <c r="I665" s="361"/>
      <c r="J665" s="361"/>
      <c r="K665" s="386" t="s">
        <v>504</v>
      </c>
      <c r="L665" s="372"/>
      <c r="M665" s="354"/>
      <c r="N665" s="316">
        <v>4.24</v>
      </c>
      <c r="O665" s="329"/>
    </row>
    <row r="666" spans="1:15" ht="12.75">
      <c r="A666" s="371"/>
      <c r="B666" s="373"/>
      <c r="C666" s="636"/>
      <c r="D666" s="77" t="s">
        <v>28</v>
      </c>
      <c r="E666" s="170">
        <v>2</v>
      </c>
      <c r="F666" s="173"/>
      <c r="G666" s="371"/>
      <c r="H666" s="371"/>
      <c r="I666" s="371"/>
      <c r="J666" s="371"/>
      <c r="K666" s="636"/>
      <c r="L666" s="373"/>
      <c r="M666" s="356"/>
      <c r="N666" s="317"/>
      <c r="O666" s="331"/>
    </row>
    <row r="667" spans="1:15" ht="12.75">
      <c r="A667" s="371"/>
      <c r="B667" s="373"/>
      <c r="C667" s="636"/>
      <c r="D667" s="77" t="s">
        <v>20</v>
      </c>
      <c r="E667" s="170">
        <v>9</v>
      </c>
      <c r="F667" s="173"/>
      <c r="G667" s="371"/>
      <c r="H667" s="371"/>
      <c r="I667" s="371"/>
      <c r="J667" s="371"/>
      <c r="K667" s="636"/>
      <c r="L667" s="373"/>
      <c r="M667" s="356"/>
      <c r="N667" s="317"/>
      <c r="O667" s="331"/>
    </row>
    <row r="668" spans="1:15" ht="12.75">
      <c r="A668" s="362"/>
      <c r="B668" s="374"/>
      <c r="C668" s="387"/>
      <c r="D668" s="11"/>
      <c r="E668" s="171">
        <f>SUM(E665:E667)</f>
        <v>24</v>
      </c>
      <c r="F668" s="174">
        <v>24</v>
      </c>
      <c r="G668" s="362"/>
      <c r="H668" s="362"/>
      <c r="I668" s="362"/>
      <c r="J668" s="362"/>
      <c r="K668" s="387"/>
      <c r="L668" s="374"/>
      <c r="M668" s="355"/>
      <c r="N668" s="318"/>
      <c r="O668" s="330"/>
    </row>
    <row r="669" spans="1:15" ht="12.75">
      <c r="A669" s="361">
        <v>178</v>
      </c>
      <c r="B669" s="372" t="s">
        <v>521</v>
      </c>
      <c r="C669" s="386" t="s">
        <v>522</v>
      </c>
      <c r="D669" s="77" t="s">
        <v>2</v>
      </c>
      <c r="E669" s="170">
        <v>26</v>
      </c>
      <c r="F669" s="172"/>
      <c r="G669" s="361">
        <f>0.25*E669+0.045*E670+0.1*E671</f>
        <v>6.6899999999999995</v>
      </c>
      <c r="H669" s="361"/>
      <c r="I669" s="361"/>
      <c r="J669" s="361"/>
      <c r="K669" s="386" t="s">
        <v>504</v>
      </c>
      <c r="L669" s="372"/>
      <c r="M669" s="354"/>
      <c r="N669" s="316">
        <v>6.69</v>
      </c>
      <c r="O669" s="329"/>
    </row>
    <row r="670" spans="1:15" ht="12.75">
      <c r="A670" s="371"/>
      <c r="B670" s="373"/>
      <c r="C670" s="636"/>
      <c r="D670" s="77" t="s">
        <v>28</v>
      </c>
      <c r="E670" s="170">
        <v>2</v>
      </c>
      <c r="F670" s="173"/>
      <c r="G670" s="371"/>
      <c r="H670" s="371"/>
      <c r="I670" s="371"/>
      <c r="J670" s="371"/>
      <c r="K670" s="636"/>
      <c r="L670" s="373"/>
      <c r="M670" s="356"/>
      <c r="N670" s="317"/>
      <c r="O670" s="331"/>
    </row>
    <row r="671" spans="1:15" ht="12.75">
      <c r="A671" s="371"/>
      <c r="B671" s="373"/>
      <c r="C671" s="636"/>
      <c r="D671" s="77" t="s">
        <v>20</v>
      </c>
      <c r="E671" s="170">
        <v>1</v>
      </c>
      <c r="F671" s="173"/>
      <c r="G671" s="371"/>
      <c r="H671" s="371"/>
      <c r="I671" s="371"/>
      <c r="J671" s="371"/>
      <c r="K671" s="636"/>
      <c r="L671" s="373"/>
      <c r="M671" s="356"/>
      <c r="N671" s="317"/>
      <c r="O671" s="331"/>
    </row>
    <row r="672" spans="1:15" ht="12.75">
      <c r="A672" s="362"/>
      <c r="B672" s="374"/>
      <c r="C672" s="387"/>
      <c r="D672" s="77"/>
      <c r="E672" s="171">
        <f>SUM(E669:E671)</f>
        <v>29</v>
      </c>
      <c r="F672" s="174">
        <v>29</v>
      </c>
      <c r="G672" s="362"/>
      <c r="H672" s="362"/>
      <c r="I672" s="362"/>
      <c r="J672" s="362"/>
      <c r="K672" s="387"/>
      <c r="L672" s="374"/>
      <c r="M672" s="355"/>
      <c r="N672" s="318"/>
      <c r="O672" s="330"/>
    </row>
    <row r="673" spans="1:15" ht="12.75">
      <c r="A673" s="361">
        <v>179</v>
      </c>
      <c r="B673" s="361" t="s">
        <v>523</v>
      </c>
      <c r="C673" s="467" t="s">
        <v>524</v>
      </c>
      <c r="D673" s="267" t="s">
        <v>2</v>
      </c>
      <c r="E673" s="170">
        <v>11</v>
      </c>
      <c r="F673" s="172"/>
      <c r="G673" s="361">
        <f>0.25*E673+0.045*E674+0.1*E675</f>
        <v>3.575</v>
      </c>
      <c r="H673" s="361"/>
      <c r="I673" s="361"/>
      <c r="J673" s="361"/>
      <c r="K673" s="467" t="s">
        <v>504</v>
      </c>
      <c r="L673" s="361"/>
      <c r="M673" s="333"/>
      <c r="N673" s="301"/>
      <c r="O673" s="309" t="s">
        <v>716</v>
      </c>
    </row>
    <row r="674" spans="1:15" ht="12.75">
      <c r="A674" s="371"/>
      <c r="B674" s="371"/>
      <c r="C674" s="472"/>
      <c r="D674" s="267" t="s">
        <v>28</v>
      </c>
      <c r="E674" s="170">
        <v>5</v>
      </c>
      <c r="F674" s="173"/>
      <c r="G674" s="371"/>
      <c r="H674" s="371"/>
      <c r="I674" s="371"/>
      <c r="J674" s="371"/>
      <c r="K674" s="472"/>
      <c r="L674" s="371"/>
      <c r="M674" s="353"/>
      <c r="N674" s="302"/>
      <c r="O674" s="310"/>
    </row>
    <row r="675" spans="1:15" ht="12.75">
      <c r="A675" s="371"/>
      <c r="B675" s="371"/>
      <c r="C675" s="472"/>
      <c r="D675" s="267" t="s">
        <v>20</v>
      </c>
      <c r="E675" s="170">
        <v>6</v>
      </c>
      <c r="F675" s="173"/>
      <c r="G675" s="371"/>
      <c r="H675" s="371"/>
      <c r="I675" s="371"/>
      <c r="J675" s="371"/>
      <c r="K675" s="472"/>
      <c r="L675" s="371"/>
      <c r="M675" s="353"/>
      <c r="N675" s="302"/>
      <c r="O675" s="310"/>
    </row>
    <row r="676" spans="1:15" ht="12.75">
      <c r="A676" s="362"/>
      <c r="B676" s="362"/>
      <c r="C676" s="468"/>
      <c r="D676" s="268"/>
      <c r="E676" s="171">
        <f>SUM(E673:E675)</f>
        <v>22</v>
      </c>
      <c r="F676" s="174">
        <v>25</v>
      </c>
      <c r="G676" s="362"/>
      <c r="H676" s="362"/>
      <c r="I676" s="362"/>
      <c r="J676" s="362"/>
      <c r="K676" s="468"/>
      <c r="L676" s="362"/>
      <c r="M676" s="334"/>
      <c r="N676" s="303"/>
      <c r="O676" s="311"/>
    </row>
    <row r="677" spans="1:15" ht="12.75">
      <c r="A677" s="372">
        <v>180</v>
      </c>
      <c r="B677" s="372" t="s">
        <v>525</v>
      </c>
      <c r="C677" s="386" t="s">
        <v>526</v>
      </c>
      <c r="D677" s="77" t="s">
        <v>2</v>
      </c>
      <c r="E677" s="170">
        <v>2</v>
      </c>
      <c r="F677" s="172"/>
      <c r="G677" s="361">
        <v>1.3</v>
      </c>
      <c r="H677" s="361"/>
      <c r="I677" s="361"/>
      <c r="J677" s="361"/>
      <c r="K677" s="467" t="s">
        <v>504</v>
      </c>
      <c r="L677" s="361"/>
      <c r="M677" s="333"/>
      <c r="N677" s="301">
        <v>1.3</v>
      </c>
      <c r="O677" s="329"/>
    </row>
    <row r="678" spans="1:15" ht="12.75">
      <c r="A678" s="373"/>
      <c r="B678" s="373"/>
      <c r="C678" s="636"/>
      <c r="D678" s="77" t="s">
        <v>20</v>
      </c>
      <c r="E678" s="170">
        <v>8</v>
      </c>
      <c r="F678" s="173"/>
      <c r="G678" s="371"/>
      <c r="H678" s="371"/>
      <c r="I678" s="371"/>
      <c r="J678" s="371"/>
      <c r="K678" s="472"/>
      <c r="L678" s="371"/>
      <c r="M678" s="353"/>
      <c r="N678" s="302"/>
      <c r="O678" s="331"/>
    </row>
    <row r="679" spans="1:15" ht="12.75">
      <c r="A679" s="374"/>
      <c r="B679" s="374"/>
      <c r="C679" s="387"/>
      <c r="D679" s="77"/>
      <c r="E679" s="171">
        <f>SUM(E677:E678)</f>
        <v>10</v>
      </c>
      <c r="F679" s="174">
        <v>14</v>
      </c>
      <c r="G679" s="362"/>
      <c r="H679" s="362"/>
      <c r="I679" s="362"/>
      <c r="J679" s="362"/>
      <c r="K679" s="468"/>
      <c r="L679" s="362"/>
      <c r="M679" s="334"/>
      <c r="N679" s="303"/>
      <c r="O679" s="330"/>
    </row>
    <row r="680" spans="1:15" ht="12.75">
      <c r="A680" s="361">
        <v>181</v>
      </c>
      <c r="B680" s="372" t="s">
        <v>527</v>
      </c>
      <c r="C680" s="386" t="s">
        <v>528</v>
      </c>
      <c r="D680" s="77" t="s">
        <v>2</v>
      </c>
      <c r="E680" s="170">
        <v>7</v>
      </c>
      <c r="F680" s="172"/>
      <c r="G680" s="361">
        <v>4.25</v>
      </c>
      <c r="H680" s="361"/>
      <c r="I680" s="361"/>
      <c r="J680" s="361"/>
      <c r="K680" s="467" t="s">
        <v>529</v>
      </c>
      <c r="L680" s="361">
        <v>0.85</v>
      </c>
      <c r="M680" s="333"/>
      <c r="N680" s="301">
        <v>4.25</v>
      </c>
      <c r="O680" s="329"/>
    </row>
    <row r="681" spans="1:15" ht="12.75">
      <c r="A681" s="371"/>
      <c r="B681" s="373"/>
      <c r="C681" s="636"/>
      <c r="D681" s="77" t="s">
        <v>1</v>
      </c>
      <c r="E681" s="170">
        <v>10</v>
      </c>
      <c r="F681" s="173"/>
      <c r="G681" s="371"/>
      <c r="H681" s="371"/>
      <c r="I681" s="371"/>
      <c r="J681" s="371"/>
      <c r="K681" s="472"/>
      <c r="L681" s="371"/>
      <c r="M681" s="353"/>
      <c r="N681" s="302"/>
      <c r="O681" s="331"/>
    </row>
    <row r="682" spans="1:15" ht="12.75">
      <c r="A682" s="362"/>
      <c r="B682" s="374"/>
      <c r="C682" s="387"/>
      <c r="D682" s="77"/>
      <c r="E682" s="171">
        <f>SUM(E680:E681)</f>
        <v>17</v>
      </c>
      <c r="F682" s="174"/>
      <c r="G682" s="362"/>
      <c r="H682" s="362"/>
      <c r="I682" s="362"/>
      <c r="J682" s="362"/>
      <c r="K682" s="468"/>
      <c r="L682" s="362"/>
      <c r="M682" s="334"/>
      <c r="N682" s="303"/>
      <c r="O682" s="330"/>
    </row>
    <row r="683" spans="1:15" ht="12.75">
      <c r="A683" s="372">
        <v>182</v>
      </c>
      <c r="B683" s="372" t="s">
        <v>530</v>
      </c>
      <c r="C683" s="386" t="s">
        <v>531</v>
      </c>
      <c r="D683" s="77" t="s">
        <v>2</v>
      </c>
      <c r="E683" s="170">
        <v>7</v>
      </c>
      <c r="F683" s="172"/>
      <c r="G683" s="361">
        <f>0.25*E683+0.25*E684</f>
        <v>4.5</v>
      </c>
      <c r="H683" s="361"/>
      <c r="I683" s="361"/>
      <c r="J683" s="361"/>
      <c r="K683" s="467" t="s">
        <v>348</v>
      </c>
      <c r="L683" s="361">
        <v>0.9</v>
      </c>
      <c r="M683" s="333"/>
      <c r="N683" s="301">
        <v>4.5</v>
      </c>
      <c r="O683" s="329"/>
    </row>
    <row r="684" spans="1:15" ht="12.75">
      <c r="A684" s="373"/>
      <c r="B684" s="373"/>
      <c r="C684" s="636"/>
      <c r="D684" s="77" t="s">
        <v>1</v>
      </c>
      <c r="E684" s="170">
        <v>11</v>
      </c>
      <c r="F684" s="173"/>
      <c r="G684" s="371"/>
      <c r="H684" s="371"/>
      <c r="I684" s="371"/>
      <c r="J684" s="371"/>
      <c r="K684" s="472"/>
      <c r="L684" s="371"/>
      <c r="M684" s="353"/>
      <c r="N684" s="302"/>
      <c r="O684" s="331"/>
    </row>
    <row r="685" spans="1:15" ht="12.75">
      <c r="A685" s="374"/>
      <c r="B685" s="374"/>
      <c r="C685" s="387"/>
      <c r="D685" s="77"/>
      <c r="E685" s="171">
        <f>SUM(E683:E684)</f>
        <v>18</v>
      </c>
      <c r="F685" s="174"/>
      <c r="G685" s="362"/>
      <c r="H685" s="362"/>
      <c r="I685" s="362"/>
      <c r="J685" s="362"/>
      <c r="K685" s="468"/>
      <c r="L685" s="362"/>
      <c r="M685" s="334"/>
      <c r="N685" s="303"/>
      <c r="O685" s="330"/>
    </row>
    <row r="686" spans="1:15" ht="12.75">
      <c r="A686" s="372">
        <v>183</v>
      </c>
      <c r="B686" s="372" t="s">
        <v>532</v>
      </c>
      <c r="C686" s="386" t="s">
        <v>533</v>
      </c>
      <c r="D686" s="77" t="s">
        <v>2</v>
      </c>
      <c r="E686" s="170">
        <v>30</v>
      </c>
      <c r="F686" s="269"/>
      <c r="G686" s="361">
        <f>0.25*E686+0.25*E687+0.1*E688</f>
        <v>8.25</v>
      </c>
      <c r="H686" s="361"/>
      <c r="I686" s="361"/>
      <c r="J686" s="361"/>
      <c r="K686" s="467" t="s">
        <v>354</v>
      </c>
      <c r="L686" s="361">
        <v>2</v>
      </c>
      <c r="M686" s="333"/>
      <c r="N686" s="301">
        <v>8.25</v>
      </c>
      <c r="O686" s="329"/>
    </row>
    <row r="687" spans="1:15" ht="12.75">
      <c r="A687" s="373"/>
      <c r="B687" s="373"/>
      <c r="C687" s="636"/>
      <c r="D687" s="77" t="s">
        <v>1</v>
      </c>
      <c r="E687" s="170">
        <v>1</v>
      </c>
      <c r="F687" s="270"/>
      <c r="G687" s="371"/>
      <c r="H687" s="371"/>
      <c r="I687" s="371"/>
      <c r="J687" s="371"/>
      <c r="K687" s="472"/>
      <c r="L687" s="371"/>
      <c r="M687" s="353"/>
      <c r="N687" s="302"/>
      <c r="O687" s="331"/>
    </row>
    <row r="688" spans="1:15" ht="12.75">
      <c r="A688" s="373"/>
      <c r="B688" s="373"/>
      <c r="C688" s="636"/>
      <c r="D688" s="77" t="s">
        <v>20</v>
      </c>
      <c r="E688" s="170">
        <v>5</v>
      </c>
      <c r="F688" s="270"/>
      <c r="G688" s="371"/>
      <c r="H688" s="371"/>
      <c r="I688" s="371"/>
      <c r="J688" s="371"/>
      <c r="K688" s="472"/>
      <c r="L688" s="371"/>
      <c r="M688" s="353"/>
      <c r="N688" s="302"/>
      <c r="O688" s="331"/>
    </row>
    <row r="689" spans="1:15" ht="12.75">
      <c r="A689" s="374"/>
      <c r="B689" s="374"/>
      <c r="C689" s="387"/>
      <c r="D689" s="77"/>
      <c r="E689" s="171">
        <f>SUM(E686:E688)</f>
        <v>36</v>
      </c>
      <c r="F689" s="271">
        <v>35</v>
      </c>
      <c r="G689" s="362"/>
      <c r="H689" s="362"/>
      <c r="I689" s="362"/>
      <c r="J689" s="362"/>
      <c r="K689" s="468"/>
      <c r="L689" s="362"/>
      <c r="M689" s="334"/>
      <c r="N689" s="303"/>
      <c r="O689" s="330"/>
    </row>
    <row r="690" spans="1:15" ht="12.75">
      <c r="A690" s="372">
        <v>184</v>
      </c>
      <c r="B690" s="372" t="s">
        <v>534</v>
      </c>
      <c r="C690" s="386" t="s">
        <v>535</v>
      </c>
      <c r="D690" s="77" t="s">
        <v>2</v>
      </c>
      <c r="E690" s="170">
        <v>8</v>
      </c>
      <c r="F690" s="172"/>
      <c r="G690" s="361">
        <f>0.25*E690+0.25*E691</f>
        <v>5.75</v>
      </c>
      <c r="H690" s="361"/>
      <c r="I690" s="361"/>
      <c r="J690" s="361"/>
      <c r="K690" s="467" t="s">
        <v>536</v>
      </c>
      <c r="L690" s="361">
        <v>1.2</v>
      </c>
      <c r="M690" s="333"/>
      <c r="N690" s="301">
        <v>5.75</v>
      </c>
      <c r="O690" s="329"/>
    </row>
    <row r="691" spans="1:15" ht="12.75">
      <c r="A691" s="373"/>
      <c r="B691" s="373"/>
      <c r="C691" s="636"/>
      <c r="D691" s="77" t="s">
        <v>1</v>
      </c>
      <c r="E691" s="170">
        <v>15</v>
      </c>
      <c r="F691" s="173"/>
      <c r="G691" s="371"/>
      <c r="H691" s="371"/>
      <c r="I691" s="371"/>
      <c r="J691" s="371"/>
      <c r="K691" s="472"/>
      <c r="L691" s="371"/>
      <c r="M691" s="353"/>
      <c r="N691" s="302"/>
      <c r="O691" s="331"/>
    </row>
    <row r="692" spans="1:15" ht="12.75">
      <c r="A692" s="374"/>
      <c r="B692" s="374"/>
      <c r="C692" s="387"/>
      <c r="D692" s="77"/>
      <c r="E692" s="171">
        <f>SUM(E690:E691)</f>
        <v>23</v>
      </c>
      <c r="F692" s="174">
        <v>27</v>
      </c>
      <c r="G692" s="362"/>
      <c r="H692" s="362"/>
      <c r="I692" s="362"/>
      <c r="J692" s="362"/>
      <c r="K692" s="468"/>
      <c r="L692" s="362"/>
      <c r="M692" s="334"/>
      <c r="N692" s="303"/>
      <c r="O692" s="330"/>
    </row>
    <row r="693" spans="1:15" ht="12.75">
      <c r="A693" s="372">
        <v>185</v>
      </c>
      <c r="B693" s="372" t="s">
        <v>537</v>
      </c>
      <c r="C693" s="386" t="s">
        <v>538</v>
      </c>
      <c r="D693" s="77" t="s">
        <v>2</v>
      </c>
      <c r="E693" s="170">
        <v>43</v>
      </c>
      <c r="F693" s="172"/>
      <c r="G693" s="361">
        <f>0.25*E693+0.25*E694+0.1*E695</f>
        <v>13.85</v>
      </c>
      <c r="H693" s="361"/>
      <c r="I693" s="361"/>
      <c r="J693" s="361"/>
      <c r="K693" s="467" t="s">
        <v>539</v>
      </c>
      <c r="L693" s="361">
        <v>3.1</v>
      </c>
      <c r="M693" s="333"/>
      <c r="N693" s="301">
        <v>13.85</v>
      </c>
      <c r="O693" s="329"/>
    </row>
    <row r="694" spans="1:15" ht="25.5" customHeight="1">
      <c r="A694" s="373"/>
      <c r="B694" s="373"/>
      <c r="C694" s="636"/>
      <c r="D694" s="77" t="s">
        <v>1</v>
      </c>
      <c r="E694" s="170">
        <v>8</v>
      </c>
      <c r="F694" s="173"/>
      <c r="G694" s="371"/>
      <c r="H694" s="371"/>
      <c r="I694" s="371"/>
      <c r="J694" s="371"/>
      <c r="K694" s="472"/>
      <c r="L694" s="371"/>
      <c r="M694" s="353"/>
      <c r="N694" s="302"/>
      <c r="O694" s="331"/>
    </row>
    <row r="695" spans="1:15" ht="12.75">
      <c r="A695" s="373"/>
      <c r="B695" s="373"/>
      <c r="C695" s="636"/>
      <c r="D695" s="77" t="s">
        <v>20</v>
      </c>
      <c r="E695" s="170">
        <v>11</v>
      </c>
      <c r="F695" s="173"/>
      <c r="G695" s="371"/>
      <c r="H695" s="371"/>
      <c r="I695" s="371"/>
      <c r="J695" s="371"/>
      <c r="K695" s="472"/>
      <c r="L695" s="371"/>
      <c r="M695" s="353"/>
      <c r="N695" s="302"/>
      <c r="O695" s="331"/>
    </row>
    <row r="696" spans="1:15" ht="12.75">
      <c r="A696" s="374"/>
      <c r="B696" s="374"/>
      <c r="C696" s="387"/>
      <c r="D696" s="11"/>
      <c r="E696" s="171">
        <f>SUM(E693:E695)</f>
        <v>62</v>
      </c>
      <c r="F696" s="174">
        <v>61</v>
      </c>
      <c r="G696" s="362"/>
      <c r="H696" s="362"/>
      <c r="I696" s="362"/>
      <c r="J696" s="362"/>
      <c r="K696" s="468"/>
      <c r="L696" s="362"/>
      <c r="M696" s="334"/>
      <c r="N696" s="303"/>
      <c r="O696" s="330"/>
    </row>
    <row r="697" spans="1:15" ht="12.75">
      <c r="A697" s="372">
        <v>186</v>
      </c>
      <c r="B697" s="372" t="s">
        <v>540</v>
      </c>
      <c r="C697" s="386" t="s">
        <v>541</v>
      </c>
      <c r="D697" s="77" t="s">
        <v>2</v>
      </c>
      <c r="E697" s="170">
        <v>94</v>
      </c>
      <c r="F697" s="172"/>
      <c r="G697" s="361">
        <f>0.25*E697+0.15*E698+0.25*E699+0.055*E700+0.1*E701</f>
        <v>31.185</v>
      </c>
      <c r="H697" s="361"/>
      <c r="I697" s="361"/>
      <c r="J697" s="361"/>
      <c r="K697" s="467" t="s">
        <v>542</v>
      </c>
      <c r="L697" s="361">
        <v>6.71</v>
      </c>
      <c r="M697" s="333"/>
      <c r="N697" s="301">
        <v>32.935</v>
      </c>
      <c r="O697" s="329"/>
    </row>
    <row r="698" spans="1:15" ht="12.75">
      <c r="A698" s="373"/>
      <c r="B698" s="373"/>
      <c r="C698" s="636"/>
      <c r="D698" s="77" t="s">
        <v>14</v>
      </c>
      <c r="E698" s="170">
        <v>8</v>
      </c>
      <c r="F698" s="173"/>
      <c r="G698" s="371"/>
      <c r="H698" s="371"/>
      <c r="I698" s="371"/>
      <c r="J698" s="371"/>
      <c r="K698" s="472"/>
      <c r="L698" s="371"/>
      <c r="M698" s="353"/>
      <c r="N698" s="302"/>
      <c r="O698" s="331"/>
    </row>
    <row r="699" spans="1:15" ht="12.75">
      <c r="A699" s="373"/>
      <c r="B699" s="373"/>
      <c r="C699" s="636"/>
      <c r="D699" s="77" t="s">
        <v>1</v>
      </c>
      <c r="E699" s="170">
        <v>19</v>
      </c>
      <c r="F699" s="173"/>
      <c r="G699" s="371"/>
      <c r="H699" s="371"/>
      <c r="I699" s="371"/>
      <c r="J699" s="371"/>
      <c r="K699" s="472"/>
      <c r="L699" s="371"/>
      <c r="M699" s="353"/>
      <c r="N699" s="302"/>
      <c r="O699" s="331"/>
    </row>
    <row r="700" spans="1:15" ht="12.75">
      <c r="A700" s="373"/>
      <c r="B700" s="373"/>
      <c r="C700" s="636"/>
      <c r="D700" s="77" t="s">
        <v>29</v>
      </c>
      <c r="E700" s="170">
        <v>17</v>
      </c>
      <c r="F700" s="173"/>
      <c r="G700" s="371"/>
      <c r="H700" s="371"/>
      <c r="I700" s="371"/>
      <c r="J700" s="371"/>
      <c r="K700" s="472"/>
      <c r="L700" s="371"/>
      <c r="M700" s="353"/>
      <c r="N700" s="302"/>
      <c r="O700" s="331"/>
    </row>
    <row r="701" spans="1:15" ht="12.75">
      <c r="A701" s="373"/>
      <c r="B701" s="373"/>
      <c r="C701" s="636"/>
      <c r="D701" s="77" t="s">
        <v>20</v>
      </c>
      <c r="E701" s="170">
        <v>8</v>
      </c>
      <c r="F701" s="173"/>
      <c r="G701" s="371"/>
      <c r="H701" s="371"/>
      <c r="I701" s="371"/>
      <c r="J701" s="371"/>
      <c r="K701" s="472"/>
      <c r="L701" s="371"/>
      <c r="M701" s="353"/>
      <c r="N701" s="302"/>
      <c r="O701" s="331"/>
    </row>
    <row r="702" spans="1:15" ht="12.75">
      <c r="A702" s="374"/>
      <c r="B702" s="374"/>
      <c r="C702" s="387"/>
      <c r="D702" s="11"/>
      <c r="E702" s="171">
        <f>SUM(E697:E701)</f>
        <v>146</v>
      </c>
      <c r="F702" s="174">
        <v>137</v>
      </c>
      <c r="G702" s="362"/>
      <c r="H702" s="362"/>
      <c r="I702" s="362"/>
      <c r="J702" s="362"/>
      <c r="K702" s="468"/>
      <c r="L702" s="362"/>
      <c r="M702" s="334"/>
      <c r="N702" s="303"/>
      <c r="O702" s="330"/>
    </row>
    <row r="703" spans="1:15" ht="12.75">
      <c r="A703" s="372">
        <v>187</v>
      </c>
      <c r="B703" s="372" t="s">
        <v>543</v>
      </c>
      <c r="C703" s="386" t="s">
        <v>544</v>
      </c>
      <c r="D703" s="267" t="s">
        <v>2</v>
      </c>
      <c r="E703" s="170">
        <v>6</v>
      </c>
      <c r="F703" s="172"/>
      <c r="G703" s="361">
        <f>0.25*E703+0.15*E704+0.1*E705</f>
        <v>2.2</v>
      </c>
      <c r="H703" s="361"/>
      <c r="I703" s="361"/>
      <c r="J703" s="361"/>
      <c r="K703" s="467" t="s">
        <v>545</v>
      </c>
      <c r="L703" s="361">
        <v>0.4</v>
      </c>
      <c r="M703" s="333"/>
      <c r="N703" s="301">
        <v>2.2</v>
      </c>
      <c r="O703" s="329"/>
    </row>
    <row r="704" spans="1:15" ht="12.75">
      <c r="A704" s="373"/>
      <c r="B704" s="373"/>
      <c r="C704" s="636"/>
      <c r="D704" s="267" t="s">
        <v>14</v>
      </c>
      <c r="E704" s="170">
        <v>4</v>
      </c>
      <c r="F704" s="173"/>
      <c r="G704" s="371"/>
      <c r="H704" s="371"/>
      <c r="I704" s="371"/>
      <c r="J704" s="371"/>
      <c r="K704" s="472"/>
      <c r="L704" s="371"/>
      <c r="M704" s="353"/>
      <c r="N704" s="302"/>
      <c r="O704" s="331"/>
    </row>
    <row r="705" spans="1:15" ht="12.75">
      <c r="A705" s="373"/>
      <c r="B705" s="373"/>
      <c r="C705" s="636"/>
      <c r="D705" s="267" t="s">
        <v>20</v>
      </c>
      <c r="E705" s="170">
        <v>1</v>
      </c>
      <c r="F705" s="173"/>
      <c r="G705" s="371"/>
      <c r="H705" s="371"/>
      <c r="I705" s="371"/>
      <c r="J705" s="371"/>
      <c r="K705" s="472"/>
      <c r="L705" s="371"/>
      <c r="M705" s="353"/>
      <c r="N705" s="302"/>
      <c r="O705" s="331"/>
    </row>
    <row r="706" spans="1:15" ht="12.75">
      <c r="A706" s="374"/>
      <c r="B706" s="374"/>
      <c r="C706" s="387"/>
      <c r="D706" s="267"/>
      <c r="E706" s="171">
        <f>SUM(E703:E705)</f>
        <v>11</v>
      </c>
      <c r="F706" s="174">
        <v>9</v>
      </c>
      <c r="G706" s="362"/>
      <c r="H706" s="362"/>
      <c r="I706" s="362"/>
      <c r="J706" s="362"/>
      <c r="K706" s="468"/>
      <c r="L706" s="362"/>
      <c r="M706" s="334"/>
      <c r="N706" s="303"/>
      <c r="O706" s="330"/>
    </row>
    <row r="707" spans="1:15" ht="12.75">
      <c r="A707" s="372">
        <v>188</v>
      </c>
      <c r="B707" s="372" t="s">
        <v>546</v>
      </c>
      <c r="C707" s="386" t="s">
        <v>547</v>
      </c>
      <c r="D707" s="267" t="s">
        <v>2</v>
      </c>
      <c r="E707" s="170">
        <v>3</v>
      </c>
      <c r="F707" s="172"/>
      <c r="G707" s="361">
        <f>0.25*E707</f>
        <v>0.75</v>
      </c>
      <c r="H707" s="361"/>
      <c r="I707" s="361"/>
      <c r="J707" s="361"/>
      <c r="K707" s="467" t="s">
        <v>548</v>
      </c>
      <c r="L707" s="361">
        <v>0.25</v>
      </c>
      <c r="M707" s="333"/>
      <c r="N707" s="301">
        <v>0.75</v>
      </c>
      <c r="O707" s="329"/>
    </row>
    <row r="708" spans="1:15" ht="12.75">
      <c r="A708" s="374"/>
      <c r="B708" s="374"/>
      <c r="C708" s="387"/>
      <c r="D708" s="267"/>
      <c r="E708" s="171">
        <f>SUM(E707)</f>
        <v>3</v>
      </c>
      <c r="F708" s="174">
        <v>4</v>
      </c>
      <c r="G708" s="362"/>
      <c r="H708" s="362"/>
      <c r="I708" s="362"/>
      <c r="J708" s="362"/>
      <c r="K708" s="468"/>
      <c r="L708" s="362"/>
      <c r="M708" s="334"/>
      <c r="N708" s="303"/>
      <c r="O708" s="330"/>
    </row>
    <row r="709" spans="1:15" ht="12.75">
      <c r="A709" s="372">
        <v>189</v>
      </c>
      <c r="B709" s="372" t="s">
        <v>549</v>
      </c>
      <c r="C709" s="386" t="s">
        <v>550</v>
      </c>
      <c r="D709" s="267" t="s">
        <v>2</v>
      </c>
      <c r="E709" s="170">
        <v>53</v>
      </c>
      <c r="F709" s="172"/>
      <c r="G709" s="361">
        <f>0.25*E709+0.15*E710+0.1*E711</f>
        <v>14</v>
      </c>
      <c r="H709" s="361"/>
      <c r="I709" s="361"/>
      <c r="J709" s="361"/>
      <c r="K709" s="467" t="s">
        <v>319</v>
      </c>
      <c r="L709" s="361">
        <v>3</v>
      </c>
      <c r="M709" s="333"/>
      <c r="N709" s="301">
        <v>13.95</v>
      </c>
      <c r="O709" s="329"/>
    </row>
    <row r="710" spans="1:15" ht="12.75">
      <c r="A710" s="373"/>
      <c r="B710" s="373"/>
      <c r="C710" s="636"/>
      <c r="D710" s="267" t="s">
        <v>14</v>
      </c>
      <c r="E710" s="170">
        <v>1</v>
      </c>
      <c r="F710" s="173"/>
      <c r="G710" s="371"/>
      <c r="H710" s="371"/>
      <c r="I710" s="371"/>
      <c r="J710" s="371"/>
      <c r="K710" s="472"/>
      <c r="L710" s="371"/>
      <c r="M710" s="353"/>
      <c r="N710" s="302"/>
      <c r="O710" s="331"/>
    </row>
    <row r="711" spans="1:15" ht="12.75">
      <c r="A711" s="373"/>
      <c r="B711" s="373"/>
      <c r="C711" s="636"/>
      <c r="D711" s="267" t="s">
        <v>20</v>
      </c>
      <c r="E711" s="170">
        <v>6</v>
      </c>
      <c r="F711" s="173"/>
      <c r="G711" s="371"/>
      <c r="H711" s="371"/>
      <c r="I711" s="371"/>
      <c r="J711" s="371"/>
      <c r="K711" s="472"/>
      <c r="L711" s="371"/>
      <c r="M711" s="353"/>
      <c r="N711" s="302"/>
      <c r="O711" s="331"/>
    </row>
    <row r="712" spans="1:15" ht="12.75">
      <c r="A712" s="374"/>
      <c r="B712" s="374"/>
      <c r="C712" s="387"/>
      <c r="D712" s="268"/>
      <c r="E712" s="171">
        <f>SUM(E709:E711)</f>
        <v>60</v>
      </c>
      <c r="F712" s="174">
        <v>54</v>
      </c>
      <c r="G712" s="362"/>
      <c r="H712" s="362"/>
      <c r="I712" s="362"/>
      <c r="J712" s="362"/>
      <c r="K712" s="468"/>
      <c r="L712" s="362"/>
      <c r="M712" s="334"/>
      <c r="N712" s="303"/>
      <c r="O712" s="330"/>
    </row>
    <row r="713" spans="1:15" ht="12.75">
      <c r="A713" s="372">
        <v>190</v>
      </c>
      <c r="B713" s="372" t="s">
        <v>551</v>
      </c>
      <c r="C713" s="386" t="s">
        <v>552</v>
      </c>
      <c r="D713" s="267" t="s">
        <v>2</v>
      </c>
      <c r="E713" s="170">
        <v>19</v>
      </c>
      <c r="F713" s="172"/>
      <c r="G713" s="361">
        <f>0.25*E713+0.1*E714</f>
        <v>5.25</v>
      </c>
      <c r="H713" s="361"/>
      <c r="I713" s="361"/>
      <c r="J713" s="361"/>
      <c r="K713" s="467" t="s">
        <v>553</v>
      </c>
      <c r="L713" s="361">
        <v>1.3</v>
      </c>
      <c r="M713" s="333"/>
      <c r="N713" s="301">
        <v>5.25</v>
      </c>
      <c r="O713" s="329"/>
    </row>
    <row r="714" spans="1:15" ht="12.75">
      <c r="A714" s="373"/>
      <c r="B714" s="373"/>
      <c r="C714" s="636"/>
      <c r="D714" s="267" t="s">
        <v>20</v>
      </c>
      <c r="E714" s="170">
        <v>5</v>
      </c>
      <c r="F714" s="173"/>
      <c r="G714" s="371"/>
      <c r="H714" s="371"/>
      <c r="I714" s="371"/>
      <c r="J714" s="371"/>
      <c r="K714" s="472"/>
      <c r="L714" s="371"/>
      <c r="M714" s="353"/>
      <c r="N714" s="302"/>
      <c r="O714" s="331"/>
    </row>
    <row r="715" spans="1:15" ht="12.75">
      <c r="A715" s="374"/>
      <c r="B715" s="374"/>
      <c r="C715" s="387"/>
      <c r="D715" s="268"/>
      <c r="E715" s="171">
        <f>SUM(E713:E714)</f>
        <v>24</v>
      </c>
      <c r="F715" s="174">
        <v>28</v>
      </c>
      <c r="G715" s="362"/>
      <c r="H715" s="362"/>
      <c r="I715" s="362"/>
      <c r="J715" s="362"/>
      <c r="K715" s="468"/>
      <c r="L715" s="362"/>
      <c r="M715" s="334"/>
      <c r="N715" s="303"/>
      <c r="O715" s="330"/>
    </row>
    <row r="716" spans="1:15" ht="12.75">
      <c r="A716" s="372">
        <v>191</v>
      </c>
      <c r="B716" s="372" t="s">
        <v>554</v>
      </c>
      <c r="C716" s="386" t="s">
        <v>555</v>
      </c>
      <c r="D716" s="267" t="s">
        <v>2</v>
      </c>
      <c r="E716" s="266">
        <v>17</v>
      </c>
      <c r="F716" s="262"/>
      <c r="G716" s="361">
        <f>0.25*E716</f>
        <v>4.25</v>
      </c>
      <c r="H716" s="361"/>
      <c r="I716" s="361"/>
      <c r="J716" s="361"/>
      <c r="K716" s="467" t="s">
        <v>529</v>
      </c>
      <c r="L716" s="361">
        <v>0.85</v>
      </c>
      <c r="M716" s="333"/>
      <c r="N716" s="301">
        <v>4.25</v>
      </c>
      <c r="O716" s="329"/>
    </row>
    <row r="717" spans="1:15" ht="12.75">
      <c r="A717" s="374"/>
      <c r="B717" s="374"/>
      <c r="C717" s="387"/>
      <c r="D717" s="268"/>
      <c r="E717" s="171">
        <f>SUM(E716)</f>
        <v>17</v>
      </c>
      <c r="F717" s="174">
        <v>26</v>
      </c>
      <c r="G717" s="362"/>
      <c r="H717" s="362"/>
      <c r="I717" s="362"/>
      <c r="J717" s="362"/>
      <c r="K717" s="468"/>
      <c r="L717" s="362"/>
      <c r="M717" s="334"/>
      <c r="N717" s="303"/>
      <c r="O717" s="330"/>
    </row>
    <row r="718" spans="1:15" ht="12.75">
      <c r="A718" s="372">
        <v>192</v>
      </c>
      <c r="B718" s="372" t="s">
        <v>556</v>
      </c>
      <c r="C718" s="386" t="s">
        <v>557</v>
      </c>
      <c r="D718" s="267" t="s">
        <v>2</v>
      </c>
      <c r="E718" s="170">
        <v>19</v>
      </c>
      <c r="F718" s="172"/>
      <c r="G718" s="361">
        <f>0.25*E718+0.1*E719</f>
        <v>5.05</v>
      </c>
      <c r="H718" s="361"/>
      <c r="I718" s="361"/>
      <c r="J718" s="361"/>
      <c r="K718" s="467" t="s">
        <v>316</v>
      </c>
      <c r="L718" s="361">
        <v>1.1</v>
      </c>
      <c r="M718" s="339" t="s">
        <v>667</v>
      </c>
      <c r="N718" s="319">
        <v>5.05</v>
      </c>
      <c r="O718" s="335"/>
    </row>
    <row r="719" spans="1:15" ht="12.75">
      <c r="A719" s="373"/>
      <c r="B719" s="373"/>
      <c r="C719" s="636"/>
      <c r="D719" s="267" t="s">
        <v>20</v>
      </c>
      <c r="E719" s="170">
        <v>3</v>
      </c>
      <c r="F719" s="173"/>
      <c r="G719" s="371"/>
      <c r="H719" s="371"/>
      <c r="I719" s="371"/>
      <c r="J719" s="371"/>
      <c r="K719" s="472"/>
      <c r="L719" s="371"/>
      <c r="M719" s="339"/>
      <c r="N719" s="319"/>
      <c r="O719" s="335"/>
    </row>
    <row r="720" spans="1:15" ht="12.75">
      <c r="A720" s="374"/>
      <c r="B720" s="374"/>
      <c r="C720" s="387"/>
      <c r="D720" s="267"/>
      <c r="E720" s="171">
        <f>SUM(E718:E719)</f>
        <v>22</v>
      </c>
      <c r="F720" s="174">
        <v>22</v>
      </c>
      <c r="G720" s="362"/>
      <c r="H720" s="362"/>
      <c r="I720" s="362"/>
      <c r="J720" s="362"/>
      <c r="K720" s="468"/>
      <c r="L720" s="362"/>
      <c r="M720" s="339"/>
      <c r="N720" s="319"/>
      <c r="O720" s="335"/>
    </row>
    <row r="721" spans="1:15" ht="12.75">
      <c r="A721" s="372">
        <v>193</v>
      </c>
      <c r="B721" s="372" t="s">
        <v>648</v>
      </c>
      <c r="C721" s="127" t="s">
        <v>647</v>
      </c>
      <c r="D721" s="267" t="s">
        <v>18</v>
      </c>
      <c r="E721" s="272">
        <v>15</v>
      </c>
      <c r="F721" s="253"/>
      <c r="G721" s="361">
        <v>1.05</v>
      </c>
      <c r="H721" s="273"/>
      <c r="I721" s="273"/>
      <c r="J721" s="273"/>
      <c r="K721" s="274"/>
      <c r="L721" s="273"/>
      <c r="M721" s="333"/>
      <c r="N721" s="301">
        <v>1.05</v>
      </c>
      <c r="O721" s="329"/>
    </row>
    <row r="722" spans="1:15" ht="12.75">
      <c r="A722" s="374"/>
      <c r="B722" s="374"/>
      <c r="C722" s="127"/>
      <c r="D722" s="267"/>
      <c r="E722" s="171">
        <v>15</v>
      </c>
      <c r="F722" s="174">
        <v>41</v>
      </c>
      <c r="G722" s="362"/>
      <c r="H722" s="273"/>
      <c r="I722" s="273"/>
      <c r="J722" s="273"/>
      <c r="K722" s="274"/>
      <c r="L722" s="273"/>
      <c r="M722" s="334"/>
      <c r="N722" s="303"/>
      <c r="O722" s="330"/>
    </row>
    <row r="723" spans="1:15" ht="12.75">
      <c r="A723" s="372">
        <v>194</v>
      </c>
      <c r="B723" s="372" t="s">
        <v>558</v>
      </c>
      <c r="C723" s="386" t="s">
        <v>559</v>
      </c>
      <c r="D723" s="267" t="s">
        <v>2</v>
      </c>
      <c r="E723" s="170">
        <v>9</v>
      </c>
      <c r="F723" s="172"/>
      <c r="G723" s="361">
        <f>0.25*E723</f>
        <v>2.25</v>
      </c>
      <c r="H723" s="361"/>
      <c r="I723" s="361"/>
      <c r="J723" s="361"/>
      <c r="K723" s="467" t="s">
        <v>421</v>
      </c>
      <c r="L723" s="361">
        <v>0.5</v>
      </c>
      <c r="M723" s="333"/>
      <c r="N723" s="301">
        <v>2.25</v>
      </c>
      <c r="O723" s="329"/>
    </row>
    <row r="724" spans="1:15" ht="12.75">
      <c r="A724" s="374"/>
      <c r="B724" s="374"/>
      <c r="C724" s="387"/>
      <c r="D724" s="268"/>
      <c r="E724" s="171">
        <f>SUM(E723)</f>
        <v>9</v>
      </c>
      <c r="F724" s="174">
        <v>11</v>
      </c>
      <c r="G724" s="362"/>
      <c r="H724" s="362"/>
      <c r="I724" s="362"/>
      <c r="J724" s="362"/>
      <c r="K724" s="468"/>
      <c r="L724" s="362"/>
      <c r="M724" s="334"/>
      <c r="N724" s="303"/>
      <c r="O724" s="330"/>
    </row>
    <row r="725" spans="1:15" ht="12.75">
      <c r="A725" s="637">
        <v>194</v>
      </c>
      <c r="B725" s="372" t="s">
        <v>25</v>
      </c>
      <c r="C725" s="386" t="s">
        <v>32</v>
      </c>
      <c r="D725" s="267" t="s">
        <v>2</v>
      </c>
      <c r="E725" s="170">
        <v>33</v>
      </c>
      <c r="F725" s="172"/>
      <c r="G725" s="361">
        <f>0.25*E725+0.15*E726+0.25*E727+0.1*E728</f>
        <v>12.55</v>
      </c>
      <c r="H725" s="361">
        <v>4</v>
      </c>
      <c r="I725" s="361"/>
      <c r="J725" s="361"/>
      <c r="K725" s="467" t="s">
        <v>26</v>
      </c>
      <c r="L725" s="361">
        <v>2.45</v>
      </c>
      <c r="M725" s="333"/>
      <c r="N725" s="301">
        <v>12.55</v>
      </c>
      <c r="O725" s="329"/>
    </row>
    <row r="726" spans="1:15" ht="12.75">
      <c r="A726" s="638"/>
      <c r="B726" s="373"/>
      <c r="C726" s="636"/>
      <c r="D726" s="267" t="s">
        <v>14</v>
      </c>
      <c r="E726" s="170">
        <v>6</v>
      </c>
      <c r="F726" s="173"/>
      <c r="G726" s="371"/>
      <c r="H726" s="371"/>
      <c r="I726" s="371"/>
      <c r="J726" s="371"/>
      <c r="K726" s="472"/>
      <c r="L726" s="371"/>
      <c r="M726" s="353"/>
      <c r="N726" s="302"/>
      <c r="O726" s="331"/>
    </row>
    <row r="727" spans="1:15" ht="12.75">
      <c r="A727" s="638"/>
      <c r="B727" s="373"/>
      <c r="C727" s="636"/>
      <c r="D727" s="267" t="s">
        <v>1</v>
      </c>
      <c r="E727" s="170">
        <v>12</v>
      </c>
      <c r="F727" s="173"/>
      <c r="G727" s="371"/>
      <c r="H727" s="371"/>
      <c r="I727" s="371"/>
      <c r="J727" s="371"/>
      <c r="K727" s="472"/>
      <c r="L727" s="371"/>
      <c r="M727" s="353"/>
      <c r="N727" s="302"/>
      <c r="O727" s="331"/>
    </row>
    <row r="728" spans="1:15" ht="12.75">
      <c r="A728" s="638"/>
      <c r="B728" s="373"/>
      <c r="C728" s="636"/>
      <c r="D728" s="267" t="s">
        <v>20</v>
      </c>
      <c r="E728" s="170">
        <v>4</v>
      </c>
      <c r="F728" s="173"/>
      <c r="G728" s="371"/>
      <c r="H728" s="371"/>
      <c r="I728" s="371"/>
      <c r="J728" s="371"/>
      <c r="K728" s="472"/>
      <c r="L728" s="371"/>
      <c r="M728" s="353"/>
      <c r="N728" s="302"/>
      <c r="O728" s="331"/>
    </row>
    <row r="729" spans="1:15" ht="12.75">
      <c r="A729" s="639"/>
      <c r="B729" s="374"/>
      <c r="C729" s="387"/>
      <c r="D729" s="267"/>
      <c r="E729" s="171">
        <f>SUM(E725:E728)</f>
        <v>55</v>
      </c>
      <c r="F729" s="174"/>
      <c r="G729" s="362"/>
      <c r="H729" s="362"/>
      <c r="I729" s="362"/>
      <c r="J729" s="362"/>
      <c r="K729" s="468"/>
      <c r="L729" s="362"/>
      <c r="M729" s="334"/>
      <c r="N729" s="303"/>
      <c r="O729" s="330"/>
    </row>
    <row r="730" spans="1:15" ht="12.75">
      <c r="A730" s="372">
        <v>196</v>
      </c>
      <c r="B730" s="372" t="s">
        <v>27</v>
      </c>
      <c r="C730" s="386" t="s">
        <v>33</v>
      </c>
      <c r="D730" s="267" t="s">
        <v>2</v>
      </c>
      <c r="E730" s="170">
        <v>22</v>
      </c>
      <c r="F730" s="172"/>
      <c r="G730" s="361">
        <f>0.25*E730+0.25*E731+0.1*E732</f>
        <v>7.3</v>
      </c>
      <c r="H730" s="361"/>
      <c r="I730" s="361"/>
      <c r="J730" s="361"/>
      <c r="K730" s="467" t="s">
        <v>34</v>
      </c>
      <c r="L730" s="361">
        <v>1.77</v>
      </c>
      <c r="M730" s="333"/>
      <c r="N730" s="301">
        <v>7.3</v>
      </c>
      <c r="O730" s="313"/>
    </row>
    <row r="731" spans="1:15" ht="12.75">
      <c r="A731" s="373"/>
      <c r="B731" s="373"/>
      <c r="C731" s="636"/>
      <c r="D731" s="267" t="s">
        <v>1</v>
      </c>
      <c r="E731" s="170">
        <v>6</v>
      </c>
      <c r="F731" s="173"/>
      <c r="G731" s="371"/>
      <c r="H731" s="371"/>
      <c r="I731" s="371"/>
      <c r="J731" s="371"/>
      <c r="K731" s="472"/>
      <c r="L731" s="371"/>
      <c r="M731" s="353"/>
      <c r="N731" s="302"/>
      <c r="O731" s="314"/>
    </row>
    <row r="732" spans="1:15" ht="12.75">
      <c r="A732" s="373"/>
      <c r="B732" s="373"/>
      <c r="C732" s="636"/>
      <c r="D732" s="267" t="s">
        <v>20</v>
      </c>
      <c r="E732" s="170">
        <v>3</v>
      </c>
      <c r="F732" s="173"/>
      <c r="G732" s="371"/>
      <c r="H732" s="371"/>
      <c r="I732" s="371"/>
      <c r="J732" s="371"/>
      <c r="K732" s="472"/>
      <c r="L732" s="371"/>
      <c r="M732" s="353"/>
      <c r="N732" s="302"/>
      <c r="O732" s="314"/>
    </row>
    <row r="733" spans="1:15" ht="12.75">
      <c r="A733" s="374"/>
      <c r="B733" s="374"/>
      <c r="C733" s="387"/>
      <c r="D733" s="267"/>
      <c r="E733" s="171">
        <f>SUM(E730:E732)</f>
        <v>31</v>
      </c>
      <c r="F733" s="174"/>
      <c r="G733" s="362"/>
      <c r="H733" s="362"/>
      <c r="I733" s="362"/>
      <c r="J733" s="362"/>
      <c r="K733" s="468"/>
      <c r="L733" s="362"/>
      <c r="M733" s="334"/>
      <c r="N733" s="303"/>
      <c r="O733" s="332"/>
    </row>
    <row r="734" spans="1:15" ht="12.75">
      <c r="A734" s="372">
        <v>197</v>
      </c>
      <c r="B734" s="372" t="s">
        <v>649</v>
      </c>
      <c r="C734" s="386" t="s">
        <v>650</v>
      </c>
      <c r="D734" s="267" t="s">
        <v>2</v>
      </c>
      <c r="E734" s="272">
        <v>7</v>
      </c>
      <c r="F734" s="264">
        <v>7</v>
      </c>
      <c r="G734" s="361">
        <f>0.25*E734</f>
        <v>1.75</v>
      </c>
      <c r="H734" s="361"/>
      <c r="I734" s="361"/>
      <c r="J734" s="361"/>
      <c r="K734" s="363"/>
      <c r="L734" s="361"/>
      <c r="M734" s="333"/>
      <c r="N734" s="301">
        <v>1.75</v>
      </c>
      <c r="O734" s="313"/>
    </row>
    <row r="735" spans="1:15" ht="12.75">
      <c r="A735" s="374"/>
      <c r="B735" s="374"/>
      <c r="C735" s="387"/>
      <c r="D735" s="267"/>
      <c r="E735" s="171">
        <v>7</v>
      </c>
      <c r="F735" s="265">
        <v>7</v>
      </c>
      <c r="G735" s="362"/>
      <c r="H735" s="362"/>
      <c r="I735" s="362"/>
      <c r="J735" s="362"/>
      <c r="K735" s="364"/>
      <c r="L735" s="362"/>
      <c r="M735" s="334"/>
      <c r="N735" s="303"/>
      <c r="O735" s="332"/>
    </row>
    <row r="736" spans="1:15" ht="12.75">
      <c r="A736" s="372">
        <v>198</v>
      </c>
      <c r="B736" s="372" t="s">
        <v>560</v>
      </c>
      <c r="C736" s="386" t="s">
        <v>561</v>
      </c>
      <c r="D736" s="267" t="s">
        <v>2</v>
      </c>
      <c r="E736" s="170">
        <v>54</v>
      </c>
      <c r="F736" s="170">
        <v>45</v>
      </c>
      <c r="G736" s="361">
        <f>0.25*E736+0.25*E737+0.1*E738</f>
        <v>20.05</v>
      </c>
      <c r="H736" s="361"/>
      <c r="I736" s="361"/>
      <c r="J736" s="361"/>
      <c r="K736" s="467" t="s">
        <v>562</v>
      </c>
      <c r="L736" s="361">
        <v>4</v>
      </c>
      <c r="M736" s="333"/>
      <c r="N736" s="301">
        <v>21</v>
      </c>
      <c r="O736" s="313"/>
    </row>
    <row r="737" spans="1:15" ht="12.75">
      <c r="A737" s="373"/>
      <c r="B737" s="373"/>
      <c r="C737" s="636"/>
      <c r="D737" s="267" t="s">
        <v>1</v>
      </c>
      <c r="E737" s="170">
        <v>17</v>
      </c>
      <c r="F737" s="170">
        <v>17</v>
      </c>
      <c r="G737" s="371"/>
      <c r="H737" s="371"/>
      <c r="I737" s="371"/>
      <c r="J737" s="371"/>
      <c r="K737" s="472"/>
      <c r="L737" s="371"/>
      <c r="M737" s="353"/>
      <c r="N737" s="302"/>
      <c r="O737" s="314"/>
    </row>
    <row r="738" spans="1:15" ht="12.75">
      <c r="A738" s="373"/>
      <c r="B738" s="373"/>
      <c r="C738" s="636"/>
      <c r="D738" s="267" t="s">
        <v>20</v>
      </c>
      <c r="E738" s="170">
        <v>23</v>
      </c>
      <c r="F738" s="170">
        <v>23</v>
      </c>
      <c r="G738" s="371"/>
      <c r="H738" s="371"/>
      <c r="I738" s="371"/>
      <c r="J738" s="371"/>
      <c r="K738" s="472"/>
      <c r="L738" s="371"/>
      <c r="M738" s="353"/>
      <c r="N738" s="302"/>
      <c r="O738" s="314"/>
    </row>
    <row r="739" spans="1:15" ht="12.75">
      <c r="A739" s="374"/>
      <c r="B739" s="374"/>
      <c r="C739" s="387"/>
      <c r="D739" s="268"/>
      <c r="E739" s="171">
        <f>SUM(E736:E738)</f>
        <v>94</v>
      </c>
      <c r="F739" s="265">
        <v>85</v>
      </c>
      <c r="G739" s="362"/>
      <c r="H739" s="362"/>
      <c r="I739" s="362"/>
      <c r="J739" s="362"/>
      <c r="K739" s="468"/>
      <c r="L739" s="362"/>
      <c r="M739" s="334"/>
      <c r="N739" s="303"/>
      <c r="O739" s="332"/>
    </row>
    <row r="740" spans="1:15" ht="12.75">
      <c r="A740" s="372">
        <v>199</v>
      </c>
      <c r="B740" s="372" t="s">
        <v>563</v>
      </c>
      <c r="C740" s="386" t="s">
        <v>564</v>
      </c>
      <c r="D740" s="267" t="s">
        <v>2</v>
      </c>
      <c r="E740" s="170">
        <v>34</v>
      </c>
      <c r="F740" s="170">
        <v>31</v>
      </c>
      <c r="G740" s="361">
        <f>0.25*E740+0.25*E741+0.3*E742</f>
        <v>9.6</v>
      </c>
      <c r="H740" s="361"/>
      <c r="I740" s="361"/>
      <c r="J740" s="361"/>
      <c r="K740" s="467" t="s">
        <v>354</v>
      </c>
      <c r="L740" s="361">
        <v>2</v>
      </c>
      <c r="M740" s="333"/>
      <c r="N740" s="301">
        <v>9.5</v>
      </c>
      <c r="O740" s="313"/>
    </row>
    <row r="741" spans="1:15" ht="12.75">
      <c r="A741" s="373"/>
      <c r="B741" s="373"/>
      <c r="C741" s="636"/>
      <c r="D741" s="267" t="s">
        <v>1</v>
      </c>
      <c r="E741" s="170">
        <v>2</v>
      </c>
      <c r="F741" s="170">
        <v>2</v>
      </c>
      <c r="G741" s="371"/>
      <c r="H741" s="371"/>
      <c r="I741" s="371"/>
      <c r="J741" s="371"/>
      <c r="K741" s="472"/>
      <c r="L741" s="371"/>
      <c r="M741" s="353"/>
      <c r="N741" s="302"/>
      <c r="O741" s="314"/>
    </row>
    <row r="742" spans="1:15" ht="12.75">
      <c r="A742" s="373"/>
      <c r="B742" s="373"/>
      <c r="C742" s="636"/>
      <c r="D742" s="268" t="s">
        <v>19</v>
      </c>
      <c r="E742" s="170">
        <v>2</v>
      </c>
      <c r="F742" s="170">
        <v>2</v>
      </c>
      <c r="G742" s="371"/>
      <c r="H742" s="371"/>
      <c r="I742" s="371"/>
      <c r="J742" s="371"/>
      <c r="K742" s="472"/>
      <c r="L742" s="371"/>
      <c r="M742" s="353"/>
      <c r="N742" s="302"/>
      <c r="O742" s="314"/>
    </row>
    <row r="743" spans="1:15" ht="12.75">
      <c r="A743" s="374"/>
      <c r="B743" s="374"/>
      <c r="C743" s="387"/>
      <c r="D743" s="268"/>
      <c r="E743" s="171">
        <f>SUM(E740:E742)</f>
        <v>38</v>
      </c>
      <c r="F743" s="265">
        <v>35</v>
      </c>
      <c r="G743" s="362"/>
      <c r="H743" s="362"/>
      <c r="I743" s="362"/>
      <c r="J743" s="362"/>
      <c r="K743" s="468"/>
      <c r="L743" s="362"/>
      <c r="M743" s="334"/>
      <c r="N743" s="303"/>
      <c r="O743" s="332"/>
    </row>
    <row r="744" spans="1:15" ht="12.75">
      <c r="A744" s="372">
        <v>200</v>
      </c>
      <c r="B744" s="372" t="s">
        <v>565</v>
      </c>
      <c r="C744" s="386" t="s">
        <v>566</v>
      </c>
      <c r="D744" s="267" t="s">
        <v>2</v>
      </c>
      <c r="E744" s="170">
        <v>3</v>
      </c>
      <c r="F744" s="172"/>
      <c r="G744" s="361">
        <v>0.75</v>
      </c>
      <c r="H744" s="361"/>
      <c r="I744" s="361"/>
      <c r="J744" s="361"/>
      <c r="K744" s="467" t="s">
        <v>548</v>
      </c>
      <c r="L744" s="361">
        <v>0.25</v>
      </c>
      <c r="M744" s="333"/>
      <c r="N744" s="301">
        <v>0.85</v>
      </c>
      <c r="O744" s="313"/>
    </row>
    <row r="745" spans="1:15" ht="12.75">
      <c r="A745" s="374"/>
      <c r="B745" s="374"/>
      <c r="C745" s="387"/>
      <c r="D745" s="267"/>
      <c r="E745" s="171">
        <f>SUM(E744)</f>
        <v>3</v>
      </c>
      <c r="F745" s="174"/>
      <c r="G745" s="362"/>
      <c r="H745" s="362"/>
      <c r="I745" s="362"/>
      <c r="J745" s="362"/>
      <c r="K745" s="468"/>
      <c r="L745" s="362"/>
      <c r="M745" s="334"/>
      <c r="N745" s="303"/>
      <c r="O745" s="332"/>
    </row>
    <row r="746" spans="1:15" ht="12.75">
      <c r="A746" s="637">
        <v>201</v>
      </c>
      <c r="B746" s="372" t="s">
        <v>567</v>
      </c>
      <c r="C746" s="386" t="s">
        <v>568</v>
      </c>
      <c r="D746" s="267" t="s">
        <v>31</v>
      </c>
      <c r="E746" s="275">
        <v>8</v>
      </c>
      <c r="F746" s="275">
        <v>0</v>
      </c>
      <c r="G746" s="361">
        <f>0.5*E746+0.1*E747+0.25*E748+0.25*E749</f>
        <v>14.55</v>
      </c>
      <c r="H746" s="629"/>
      <c r="I746" s="629"/>
      <c r="J746" s="629"/>
      <c r="K746" s="467"/>
      <c r="L746" s="361"/>
      <c r="M746" s="333"/>
      <c r="N746" s="301">
        <v>14.38</v>
      </c>
      <c r="O746" s="313"/>
    </row>
    <row r="747" spans="1:15" ht="12.75">
      <c r="A747" s="638"/>
      <c r="B747" s="373"/>
      <c r="C747" s="636"/>
      <c r="D747" s="267" t="s">
        <v>30</v>
      </c>
      <c r="E747" s="275">
        <v>3</v>
      </c>
      <c r="F747" s="275">
        <v>7</v>
      </c>
      <c r="G747" s="371"/>
      <c r="H747" s="630"/>
      <c r="I747" s="630"/>
      <c r="J747" s="630"/>
      <c r="K747" s="472"/>
      <c r="L747" s="371"/>
      <c r="M747" s="353"/>
      <c r="N747" s="302"/>
      <c r="O747" s="314"/>
    </row>
    <row r="748" spans="1:15" ht="12.75">
      <c r="A748" s="638"/>
      <c r="B748" s="373"/>
      <c r="C748" s="636"/>
      <c r="D748" s="267" t="s">
        <v>2</v>
      </c>
      <c r="E748" s="275">
        <v>37</v>
      </c>
      <c r="F748" s="275">
        <v>27</v>
      </c>
      <c r="G748" s="371"/>
      <c r="H748" s="630"/>
      <c r="I748" s="630"/>
      <c r="J748" s="630"/>
      <c r="K748" s="472"/>
      <c r="L748" s="371"/>
      <c r="M748" s="353"/>
      <c r="N748" s="302"/>
      <c r="O748" s="314"/>
    </row>
    <row r="749" spans="1:15" ht="12.75">
      <c r="A749" s="638"/>
      <c r="B749" s="373"/>
      <c r="C749" s="636"/>
      <c r="D749" s="267" t="s">
        <v>1</v>
      </c>
      <c r="E749" s="275">
        <v>4</v>
      </c>
      <c r="F749" s="275">
        <v>14</v>
      </c>
      <c r="G749" s="371"/>
      <c r="H749" s="630"/>
      <c r="I749" s="630"/>
      <c r="J749" s="630"/>
      <c r="K749" s="472"/>
      <c r="L749" s="371"/>
      <c r="M749" s="353"/>
      <c r="N749" s="302"/>
      <c r="O749" s="314"/>
    </row>
    <row r="750" spans="1:15" ht="12.75">
      <c r="A750" s="639"/>
      <c r="B750" s="374"/>
      <c r="C750" s="387"/>
      <c r="D750" s="267"/>
      <c r="E750" s="171">
        <f>SUM(E746:E749)</f>
        <v>52</v>
      </c>
      <c r="F750" s="171">
        <v>48</v>
      </c>
      <c r="G750" s="362"/>
      <c r="H750" s="631"/>
      <c r="I750" s="631"/>
      <c r="J750" s="631"/>
      <c r="K750" s="468"/>
      <c r="L750" s="362"/>
      <c r="M750" s="334"/>
      <c r="N750" s="303"/>
      <c r="O750" s="332"/>
    </row>
    <row r="751" spans="1:15" ht="12.75">
      <c r="A751" s="643">
        <v>202</v>
      </c>
      <c r="B751" s="640" t="s">
        <v>569</v>
      </c>
      <c r="C751" s="649" t="s">
        <v>570</v>
      </c>
      <c r="D751" s="276" t="s">
        <v>31</v>
      </c>
      <c r="E751" s="277">
        <v>14</v>
      </c>
      <c r="F751" s="277"/>
      <c r="G751" s="652">
        <v>23.15</v>
      </c>
      <c r="H751" s="646"/>
      <c r="I751" s="646"/>
      <c r="J751" s="646"/>
      <c r="K751" s="668"/>
      <c r="L751" s="665"/>
      <c r="M751" s="333"/>
      <c r="N751" s="301">
        <v>23.15</v>
      </c>
      <c r="O751" s="313"/>
    </row>
    <row r="752" spans="1:15" ht="12.75">
      <c r="A752" s="644"/>
      <c r="B752" s="641"/>
      <c r="C752" s="650"/>
      <c r="D752" s="276" t="s">
        <v>30</v>
      </c>
      <c r="E752" s="277">
        <v>29</v>
      </c>
      <c r="F752" s="277"/>
      <c r="G752" s="652"/>
      <c r="H752" s="647"/>
      <c r="I752" s="647"/>
      <c r="J752" s="647"/>
      <c r="K752" s="669"/>
      <c r="L752" s="666"/>
      <c r="M752" s="353"/>
      <c r="N752" s="302"/>
      <c r="O752" s="314"/>
    </row>
    <row r="753" spans="1:15" ht="12.75">
      <c r="A753" s="644"/>
      <c r="B753" s="641"/>
      <c r="C753" s="650"/>
      <c r="D753" s="276" t="s">
        <v>2</v>
      </c>
      <c r="E753" s="277">
        <v>45</v>
      </c>
      <c r="F753" s="277"/>
      <c r="G753" s="652"/>
      <c r="H753" s="647"/>
      <c r="I753" s="647"/>
      <c r="J753" s="647"/>
      <c r="K753" s="669"/>
      <c r="L753" s="666"/>
      <c r="M753" s="353"/>
      <c r="N753" s="302"/>
      <c r="O753" s="314"/>
    </row>
    <row r="754" spans="1:15" ht="12.75">
      <c r="A754" s="644"/>
      <c r="B754" s="641"/>
      <c r="C754" s="650"/>
      <c r="D754" s="276" t="s">
        <v>1</v>
      </c>
      <c r="E754" s="277">
        <v>8</v>
      </c>
      <c r="F754" s="277"/>
      <c r="G754" s="652"/>
      <c r="H754" s="647"/>
      <c r="I754" s="647"/>
      <c r="J754" s="647"/>
      <c r="K754" s="669"/>
      <c r="L754" s="666"/>
      <c r="M754" s="353"/>
      <c r="N754" s="302"/>
      <c r="O754" s="314"/>
    </row>
    <row r="755" spans="1:15" ht="12.75">
      <c r="A755" s="645"/>
      <c r="B755" s="642"/>
      <c r="C755" s="651"/>
      <c r="D755" s="276"/>
      <c r="E755" s="171">
        <f>SUM(E751:E754)</f>
        <v>96</v>
      </c>
      <c r="F755" s="171"/>
      <c r="G755" s="652"/>
      <c r="H755" s="648"/>
      <c r="I755" s="648"/>
      <c r="J755" s="648"/>
      <c r="K755" s="670"/>
      <c r="L755" s="667"/>
      <c r="M755" s="334"/>
      <c r="N755" s="303"/>
      <c r="O755" s="332"/>
    </row>
    <row r="756" spans="1:15" ht="12.75">
      <c r="A756" s="643">
        <v>203</v>
      </c>
      <c r="B756" s="640" t="s">
        <v>571</v>
      </c>
      <c r="C756" s="668" t="s">
        <v>572</v>
      </c>
      <c r="D756" s="276" t="s">
        <v>31</v>
      </c>
      <c r="E756" s="277">
        <v>1</v>
      </c>
      <c r="F756" s="277"/>
      <c r="G756" s="652">
        <v>4.25</v>
      </c>
      <c r="H756" s="646"/>
      <c r="I756" s="646"/>
      <c r="J756" s="646"/>
      <c r="K756" s="668"/>
      <c r="L756" s="665"/>
      <c r="M756" s="333"/>
      <c r="N756" s="301">
        <v>4.35</v>
      </c>
      <c r="O756" s="313"/>
    </row>
    <row r="757" spans="1:15" ht="12.75">
      <c r="A757" s="644"/>
      <c r="B757" s="641"/>
      <c r="C757" s="669"/>
      <c r="D757" s="276" t="s">
        <v>30</v>
      </c>
      <c r="E757" s="277">
        <v>10</v>
      </c>
      <c r="F757" s="277">
        <v>10</v>
      </c>
      <c r="G757" s="652"/>
      <c r="H757" s="647"/>
      <c r="I757" s="647"/>
      <c r="J757" s="647"/>
      <c r="K757" s="669"/>
      <c r="L757" s="666"/>
      <c r="M757" s="353"/>
      <c r="N757" s="302"/>
      <c r="O757" s="314"/>
    </row>
    <row r="758" spans="1:15" ht="12.75">
      <c r="A758" s="644"/>
      <c r="B758" s="641"/>
      <c r="C758" s="669"/>
      <c r="D758" s="276" t="s">
        <v>2</v>
      </c>
      <c r="E758" s="277">
        <v>9</v>
      </c>
      <c r="F758" s="277">
        <v>9</v>
      </c>
      <c r="G758" s="652"/>
      <c r="H758" s="647"/>
      <c r="I758" s="647"/>
      <c r="J758" s="647"/>
      <c r="K758" s="669"/>
      <c r="L758" s="666"/>
      <c r="M758" s="353"/>
      <c r="N758" s="302"/>
      <c r="O758" s="314"/>
    </row>
    <row r="759" spans="1:15" ht="12.75">
      <c r="A759" s="644"/>
      <c r="B759" s="641"/>
      <c r="C759" s="669"/>
      <c r="D759" s="276" t="s">
        <v>1</v>
      </c>
      <c r="E759" s="277">
        <v>2</v>
      </c>
      <c r="F759" s="277">
        <v>2</v>
      </c>
      <c r="G759" s="652"/>
      <c r="H759" s="647"/>
      <c r="I759" s="647"/>
      <c r="J759" s="647"/>
      <c r="K759" s="669"/>
      <c r="L759" s="666"/>
      <c r="M759" s="353"/>
      <c r="N759" s="302"/>
      <c r="O759" s="314"/>
    </row>
    <row r="760" spans="1:15" ht="12.75">
      <c r="A760" s="645"/>
      <c r="B760" s="642"/>
      <c r="C760" s="670"/>
      <c r="D760" s="276"/>
      <c r="E760" s="171">
        <f>SUM(E756:E759)</f>
        <v>22</v>
      </c>
      <c r="F760" s="171">
        <v>21</v>
      </c>
      <c r="G760" s="652"/>
      <c r="H760" s="648"/>
      <c r="I760" s="648"/>
      <c r="J760" s="648"/>
      <c r="K760" s="670"/>
      <c r="L760" s="667"/>
      <c r="M760" s="334"/>
      <c r="N760" s="303"/>
      <c r="O760" s="332"/>
    </row>
    <row r="761" spans="1:15" ht="12.75">
      <c r="A761" s="643">
        <v>204</v>
      </c>
      <c r="B761" s="643" t="s">
        <v>573</v>
      </c>
      <c r="C761" s="668" t="s">
        <v>574</v>
      </c>
      <c r="D761" s="276" t="s">
        <v>31</v>
      </c>
      <c r="E761" s="277">
        <v>1</v>
      </c>
      <c r="F761" s="277"/>
      <c r="G761" s="652">
        <v>3.5</v>
      </c>
      <c r="H761" s="646"/>
      <c r="I761" s="646"/>
      <c r="J761" s="646"/>
      <c r="K761" s="668"/>
      <c r="L761" s="665"/>
      <c r="M761" s="333"/>
      <c r="N761" s="301">
        <v>4</v>
      </c>
      <c r="O761" s="313"/>
    </row>
    <row r="762" spans="1:15" ht="12.75">
      <c r="A762" s="644"/>
      <c r="B762" s="644"/>
      <c r="C762" s="669"/>
      <c r="D762" s="276" t="s">
        <v>30</v>
      </c>
      <c r="E762" s="277">
        <v>10</v>
      </c>
      <c r="F762" s="277">
        <v>7</v>
      </c>
      <c r="G762" s="652"/>
      <c r="H762" s="647"/>
      <c r="I762" s="647"/>
      <c r="J762" s="647"/>
      <c r="K762" s="669"/>
      <c r="L762" s="666"/>
      <c r="M762" s="353"/>
      <c r="N762" s="302"/>
      <c r="O762" s="314"/>
    </row>
    <row r="763" spans="1:15" ht="12.75">
      <c r="A763" s="644"/>
      <c r="B763" s="644"/>
      <c r="C763" s="669"/>
      <c r="D763" s="276" t="s">
        <v>2</v>
      </c>
      <c r="E763" s="277">
        <v>4</v>
      </c>
      <c r="F763" s="277">
        <v>4</v>
      </c>
      <c r="G763" s="652"/>
      <c r="H763" s="647"/>
      <c r="I763" s="647"/>
      <c r="J763" s="647"/>
      <c r="K763" s="669"/>
      <c r="L763" s="666"/>
      <c r="M763" s="353"/>
      <c r="N763" s="302"/>
      <c r="O763" s="314"/>
    </row>
    <row r="764" spans="1:15" ht="12.75">
      <c r="A764" s="644"/>
      <c r="B764" s="644"/>
      <c r="C764" s="669"/>
      <c r="D764" s="276" t="s">
        <v>1</v>
      </c>
      <c r="E764" s="277">
        <v>4</v>
      </c>
      <c r="F764" s="277">
        <v>4</v>
      </c>
      <c r="G764" s="652"/>
      <c r="H764" s="647"/>
      <c r="I764" s="647"/>
      <c r="J764" s="647"/>
      <c r="K764" s="669"/>
      <c r="L764" s="666"/>
      <c r="M764" s="353"/>
      <c r="N764" s="302"/>
      <c r="O764" s="314"/>
    </row>
    <row r="765" spans="1:15" ht="12.75">
      <c r="A765" s="645"/>
      <c r="B765" s="645"/>
      <c r="C765" s="670"/>
      <c r="D765" s="276"/>
      <c r="E765" s="171">
        <f>SUM(E761:E764)</f>
        <v>19</v>
      </c>
      <c r="F765" s="171">
        <v>15</v>
      </c>
      <c r="G765" s="652"/>
      <c r="H765" s="648"/>
      <c r="I765" s="648"/>
      <c r="J765" s="648"/>
      <c r="K765" s="670"/>
      <c r="L765" s="667"/>
      <c r="M765" s="334"/>
      <c r="N765" s="303"/>
      <c r="O765" s="332"/>
    </row>
    <row r="766" spans="1:15" ht="12.75">
      <c r="A766" s="643">
        <v>205</v>
      </c>
      <c r="B766" s="640" t="s">
        <v>575</v>
      </c>
      <c r="C766" s="668" t="s">
        <v>576</v>
      </c>
      <c r="D766" s="276" t="s">
        <v>31</v>
      </c>
      <c r="E766" s="277">
        <v>3</v>
      </c>
      <c r="F766" s="277"/>
      <c r="G766" s="665">
        <f>0.5*E766+0.1*E767+0.25*E768+0.25*E769</f>
        <v>5.55</v>
      </c>
      <c r="H766" s="646"/>
      <c r="I766" s="646"/>
      <c r="J766" s="646"/>
      <c r="K766" s="668"/>
      <c r="L766" s="665"/>
      <c r="M766" s="333"/>
      <c r="N766" s="301">
        <v>5.7</v>
      </c>
      <c r="O766" s="313"/>
    </row>
    <row r="767" spans="1:15" ht="12.75">
      <c r="A767" s="644"/>
      <c r="B767" s="641"/>
      <c r="C767" s="669"/>
      <c r="D767" s="276" t="s">
        <v>30</v>
      </c>
      <c r="E767" s="277">
        <v>8</v>
      </c>
      <c r="F767" s="277">
        <v>3</v>
      </c>
      <c r="G767" s="666"/>
      <c r="H767" s="647"/>
      <c r="I767" s="647"/>
      <c r="J767" s="647"/>
      <c r="K767" s="669"/>
      <c r="L767" s="666"/>
      <c r="M767" s="353"/>
      <c r="N767" s="302"/>
      <c r="O767" s="314"/>
    </row>
    <row r="768" spans="1:15" ht="12.75">
      <c r="A768" s="644"/>
      <c r="B768" s="641"/>
      <c r="C768" s="669"/>
      <c r="D768" s="276" t="s">
        <v>2</v>
      </c>
      <c r="E768" s="277">
        <v>10</v>
      </c>
      <c r="F768" s="277">
        <v>10</v>
      </c>
      <c r="G768" s="666"/>
      <c r="H768" s="647"/>
      <c r="I768" s="647"/>
      <c r="J768" s="647"/>
      <c r="K768" s="669"/>
      <c r="L768" s="666"/>
      <c r="M768" s="353"/>
      <c r="N768" s="302"/>
      <c r="O768" s="314"/>
    </row>
    <row r="769" spans="1:15" ht="12.75">
      <c r="A769" s="644"/>
      <c r="B769" s="641"/>
      <c r="C769" s="669"/>
      <c r="D769" s="276" t="s">
        <v>1</v>
      </c>
      <c r="E769" s="277">
        <v>3</v>
      </c>
      <c r="F769" s="277">
        <v>3</v>
      </c>
      <c r="G769" s="666"/>
      <c r="H769" s="647"/>
      <c r="I769" s="647"/>
      <c r="J769" s="647"/>
      <c r="K769" s="669"/>
      <c r="L769" s="666"/>
      <c r="M769" s="353"/>
      <c r="N769" s="302"/>
      <c r="O769" s="314"/>
    </row>
    <row r="770" spans="1:15" ht="12.75">
      <c r="A770" s="645"/>
      <c r="B770" s="642"/>
      <c r="C770" s="670"/>
      <c r="D770" s="276"/>
      <c r="E770" s="171">
        <f>SUM(E766:E769)</f>
        <v>24</v>
      </c>
      <c r="F770" s="171">
        <v>16</v>
      </c>
      <c r="G770" s="667"/>
      <c r="H770" s="648"/>
      <c r="I770" s="648"/>
      <c r="J770" s="648"/>
      <c r="K770" s="670"/>
      <c r="L770" s="667"/>
      <c r="M770" s="334"/>
      <c r="N770" s="303"/>
      <c r="O770" s="332"/>
    </row>
    <row r="771" spans="1:15" ht="12.75">
      <c r="A771" s="643">
        <v>206</v>
      </c>
      <c r="B771" s="640" t="s">
        <v>577</v>
      </c>
      <c r="C771" s="668" t="s">
        <v>578</v>
      </c>
      <c r="D771" s="276" t="s">
        <v>31</v>
      </c>
      <c r="E771" s="277">
        <v>7</v>
      </c>
      <c r="F771" s="278"/>
      <c r="G771" s="665">
        <v>3.5</v>
      </c>
      <c r="H771" s="646"/>
      <c r="I771" s="646"/>
      <c r="J771" s="646"/>
      <c r="K771" s="668"/>
      <c r="L771" s="665"/>
      <c r="M771" s="333"/>
      <c r="N771" s="301">
        <v>3.5</v>
      </c>
      <c r="O771" s="313"/>
    </row>
    <row r="772" spans="1:15" ht="12.75">
      <c r="A772" s="645"/>
      <c r="B772" s="642"/>
      <c r="C772" s="670"/>
      <c r="D772" s="276"/>
      <c r="E772" s="171">
        <f>SUM(E771)</f>
        <v>7</v>
      </c>
      <c r="F772" s="174">
        <v>13</v>
      </c>
      <c r="G772" s="667"/>
      <c r="H772" s="648"/>
      <c r="I772" s="648"/>
      <c r="J772" s="648"/>
      <c r="K772" s="670"/>
      <c r="L772" s="667"/>
      <c r="M772" s="334"/>
      <c r="N772" s="303"/>
      <c r="O772" s="332"/>
    </row>
    <row r="773" spans="1:15" ht="12.75">
      <c r="A773" s="643">
        <v>207</v>
      </c>
      <c r="B773" s="640" t="s">
        <v>579</v>
      </c>
      <c r="C773" s="668" t="s">
        <v>580</v>
      </c>
      <c r="D773" s="276" t="s">
        <v>2</v>
      </c>
      <c r="E773" s="277">
        <v>41</v>
      </c>
      <c r="F773" s="278"/>
      <c r="G773" s="646">
        <f>0.25*E773+0.1*E774</f>
        <v>10.55</v>
      </c>
      <c r="H773" s="646"/>
      <c r="I773" s="646"/>
      <c r="J773" s="646"/>
      <c r="K773" s="668"/>
      <c r="L773" s="665"/>
      <c r="M773" s="333"/>
      <c r="N773" s="301">
        <v>9.9</v>
      </c>
      <c r="O773" s="313"/>
    </row>
    <row r="774" spans="1:15" ht="12.75">
      <c r="A774" s="644"/>
      <c r="B774" s="641"/>
      <c r="C774" s="669"/>
      <c r="D774" s="276" t="s">
        <v>30</v>
      </c>
      <c r="E774" s="277">
        <v>3</v>
      </c>
      <c r="F774" s="279"/>
      <c r="G774" s="647"/>
      <c r="H774" s="647"/>
      <c r="I774" s="647"/>
      <c r="J774" s="647"/>
      <c r="K774" s="669"/>
      <c r="L774" s="666"/>
      <c r="M774" s="353"/>
      <c r="N774" s="302"/>
      <c r="O774" s="314"/>
    </row>
    <row r="775" spans="1:15" ht="12.75">
      <c r="A775" s="645"/>
      <c r="B775" s="642"/>
      <c r="C775" s="670"/>
      <c r="D775" s="276"/>
      <c r="E775" s="171">
        <f>SUM(E773:E774)</f>
        <v>44</v>
      </c>
      <c r="F775" s="174">
        <v>57</v>
      </c>
      <c r="G775" s="648"/>
      <c r="H775" s="648"/>
      <c r="I775" s="648"/>
      <c r="J775" s="648"/>
      <c r="K775" s="670"/>
      <c r="L775" s="667"/>
      <c r="M775" s="334"/>
      <c r="N775" s="303"/>
      <c r="O775" s="332"/>
    </row>
    <row r="776" spans="1:15" ht="12.75">
      <c r="A776" s="643">
        <v>208</v>
      </c>
      <c r="B776" s="640" t="s">
        <v>581</v>
      </c>
      <c r="C776" s="668" t="s">
        <v>582</v>
      </c>
      <c r="D776" s="280" t="s">
        <v>1</v>
      </c>
      <c r="E776" s="280">
        <v>42</v>
      </c>
      <c r="F776" s="175"/>
      <c r="G776" s="646">
        <v>10.5</v>
      </c>
      <c r="H776" s="646">
        <v>38</v>
      </c>
      <c r="I776" s="646"/>
      <c r="J776" s="646"/>
      <c r="K776" s="671"/>
      <c r="L776" s="646">
        <v>3</v>
      </c>
      <c r="M776" s="333"/>
      <c r="N776" s="301">
        <v>9.5</v>
      </c>
      <c r="O776" s="313"/>
    </row>
    <row r="777" spans="1:15" ht="12.75">
      <c r="A777" s="645"/>
      <c r="B777" s="642"/>
      <c r="C777" s="670"/>
      <c r="D777" s="280"/>
      <c r="E777" s="171">
        <f>SUM(E776)</f>
        <v>42</v>
      </c>
      <c r="F777" s="174"/>
      <c r="G777" s="648"/>
      <c r="H777" s="648"/>
      <c r="I777" s="648"/>
      <c r="J777" s="648"/>
      <c r="K777" s="672"/>
      <c r="L777" s="648"/>
      <c r="M777" s="334"/>
      <c r="N777" s="303"/>
      <c r="O777" s="332"/>
    </row>
    <row r="778" spans="1:15" ht="12.75">
      <c r="A778" s="655">
        <v>209</v>
      </c>
      <c r="B778" s="655" t="s">
        <v>259</v>
      </c>
      <c r="C778" s="663" t="s">
        <v>583</v>
      </c>
      <c r="D778" s="281" t="s">
        <v>2</v>
      </c>
      <c r="E778" s="176">
        <v>71</v>
      </c>
      <c r="F778" s="176"/>
      <c r="G778" s="675">
        <v>20.23</v>
      </c>
      <c r="H778" s="660"/>
      <c r="I778" s="674"/>
      <c r="J778" s="660"/>
      <c r="K778" s="663" t="s">
        <v>584</v>
      </c>
      <c r="L778" s="660">
        <v>5.2</v>
      </c>
      <c r="M778" s="333"/>
      <c r="N778" s="301">
        <v>20.23</v>
      </c>
      <c r="O778" s="313"/>
    </row>
    <row r="779" spans="1:15" ht="12.75">
      <c r="A779" s="676"/>
      <c r="B779" s="676"/>
      <c r="C779" s="664"/>
      <c r="D779" s="281" t="s">
        <v>1</v>
      </c>
      <c r="E779" s="176">
        <v>3</v>
      </c>
      <c r="F779" s="176"/>
      <c r="G779" s="675"/>
      <c r="H779" s="661"/>
      <c r="I779" s="674"/>
      <c r="J779" s="661"/>
      <c r="K779" s="664"/>
      <c r="L779" s="661"/>
      <c r="M779" s="353"/>
      <c r="N779" s="302"/>
      <c r="O779" s="314"/>
    </row>
    <row r="780" spans="1:15" ht="12.75">
      <c r="A780" s="676"/>
      <c r="B780" s="676"/>
      <c r="C780" s="664"/>
      <c r="D780" s="281" t="s">
        <v>29</v>
      </c>
      <c r="E780" s="176">
        <v>6</v>
      </c>
      <c r="F780" s="176"/>
      <c r="G780" s="675"/>
      <c r="H780" s="661"/>
      <c r="I780" s="674"/>
      <c r="J780" s="661"/>
      <c r="K780" s="664"/>
      <c r="L780" s="661"/>
      <c r="M780" s="353"/>
      <c r="N780" s="302"/>
      <c r="O780" s="314"/>
    </row>
    <row r="781" spans="1:15" ht="12.75">
      <c r="A781" s="676"/>
      <c r="B781" s="676"/>
      <c r="C781" s="664"/>
      <c r="D781" s="281" t="s">
        <v>20</v>
      </c>
      <c r="E781" s="176">
        <v>8</v>
      </c>
      <c r="F781" s="176"/>
      <c r="G781" s="675"/>
      <c r="H781" s="661"/>
      <c r="I781" s="674"/>
      <c r="J781" s="661"/>
      <c r="K781" s="664"/>
      <c r="L781" s="661"/>
      <c r="M781" s="353"/>
      <c r="N781" s="302"/>
      <c r="O781" s="314"/>
    </row>
    <row r="782" spans="1:15" ht="12.75">
      <c r="A782" s="676"/>
      <c r="B782" s="676"/>
      <c r="C782" s="664"/>
      <c r="D782" s="281" t="s">
        <v>19</v>
      </c>
      <c r="E782" s="176">
        <v>2</v>
      </c>
      <c r="F782" s="176"/>
      <c r="G782" s="675"/>
      <c r="H782" s="661"/>
      <c r="I782" s="674"/>
      <c r="J782" s="661"/>
      <c r="K782" s="664"/>
      <c r="L782" s="661"/>
      <c r="M782" s="353"/>
      <c r="N782" s="302"/>
      <c r="O782" s="314"/>
    </row>
    <row r="783" spans="1:15" ht="12.75">
      <c r="A783" s="656"/>
      <c r="B783" s="656"/>
      <c r="C783" s="673"/>
      <c r="D783" s="281"/>
      <c r="E783" s="171">
        <f>SUM(E778:E782)</f>
        <v>90</v>
      </c>
      <c r="F783" s="171"/>
      <c r="G783" s="675"/>
      <c r="H783" s="662"/>
      <c r="I783" s="674"/>
      <c r="J783" s="662"/>
      <c r="K783" s="664"/>
      <c r="L783" s="662"/>
      <c r="M783" s="334"/>
      <c r="N783" s="303"/>
      <c r="O783" s="332"/>
    </row>
    <row r="784" spans="1:15" ht="12.75">
      <c r="A784" s="677">
        <v>210</v>
      </c>
      <c r="B784" s="655" t="s">
        <v>585</v>
      </c>
      <c r="C784" s="657" t="s">
        <v>586</v>
      </c>
      <c r="D784" s="81" t="s">
        <v>2</v>
      </c>
      <c r="E784" s="80">
        <v>22</v>
      </c>
      <c r="F784" s="176"/>
      <c r="G784" s="680">
        <v>5.5</v>
      </c>
      <c r="H784" s="655">
        <v>6</v>
      </c>
      <c r="I784" s="659"/>
      <c r="J784" s="655"/>
      <c r="K784" s="657" t="s">
        <v>316</v>
      </c>
      <c r="L784" s="655">
        <v>1.1</v>
      </c>
      <c r="M784" s="354"/>
      <c r="N784" s="316">
        <v>5.5</v>
      </c>
      <c r="O784" s="329"/>
    </row>
    <row r="785" spans="1:15" ht="12.75">
      <c r="A785" s="678"/>
      <c r="B785" s="656"/>
      <c r="C785" s="679"/>
      <c r="D785" s="79"/>
      <c r="E785" s="37">
        <f>SUM(E784)</f>
        <v>22</v>
      </c>
      <c r="F785" s="171"/>
      <c r="G785" s="680"/>
      <c r="H785" s="656"/>
      <c r="I785" s="659"/>
      <c r="J785" s="656"/>
      <c r="K785" s="658"/>
      <c r="L785" s="656"/>
      <c r="M785" s="355"/>
      <c r="N785" s="318"/>
      <c r="O785" s="330"/>
    </row>
    <row r="786" spans="1:15" ht="12.75">
      <c r="A786" s="655">
        <v>211</v>
      </c>
      <c r="B786" s="655" t="s">
        <v>262</v>
      </c>
      <c r="C786" s="657" t="s">
        <v>587</v>
      </c>
      <c r="D786" s="281" t="s">
        <v>2</v>
      </c>
      <c r="E786" s="176">
        <v>51</v>
      </c>
      <c r="F786" s="177"/>
      <c r="G786" s="660">
        <v>14.9</v>
      </c>
      <c r="H786" s="660"/>
      <c r="I786" s="653"/>
      <c r="J786" s="660"/>
      <c r="K786" s="663" t="s">
        <v>588</v>
      </c>
      <c r="L786" s="660">
        <v>3.4</v>
      </c>
      <c r="M786" s="333"/>
      <c r="N786" s="301">
        <v>14.9</v>
      </c>
      <c r="O786" s="313"/>
    </row>
    <row r="787" spans="1:15" ht="12.75">
      <c r="A787" s="676"/>
      <c r="B787" s="676"/>
      <c r="C787" s="658"/>
      <c r="D787" s="281" t="s">
        <v>1</v>
      </c>
      <c r="E787" s="176">
        <v>3</v>
      </c>
      <c r="F787" s="178"/>
      <c r="G787" s="661"/>
      <c r="H787" s="661"/>
      <c r="I787" s="653"/>
      <c r="J787" s="661"/>
      <c r="K787" s="664"/>
      <c r="L787" s="661"/>
      <c r="M787" s="353"/>
      <c r="N787" s="302"/>
      <c r="O787" s="314"/>
    </row>
    <row r="788" spans="1:15" ht="12.75">
      <c r="A788" s="676"/>
      <c r="B788" s="676"/>
      <c r="C788" s="658"/>
      <c r="D788" s="281" t="s">
        <v>20</v>
      </c>
      <c r="E788" s="176">
        <v>14</v>
      </c>
      <c r="F788" s="178"/>
      <c r="G788" s="661"/>
      <c r="H788" s="661"/>
      <c r="I788" s="653"/>
      <c r="J788" s="661"/>
      <c r="K788" s="664"/>
      <c r="L788" s="661"/>
      <c r="M788" s="353"/>
      <c r="N788" s="302"/>
      <c r="O788" s="314"/>
    </row>
    <row r="789" spans="1:15" ht="12.75">
      <c r="A789" s="656"/>
      <c r="B789" s="656"/>
      <c r="C789" s="679"/>
      <c r="D789" s="281"/>
      <c r="E789" s="171">
        <f>SUM(E786:E788)</f>
        <v>68</v>
      </c>
      <c r="F789" s="174"/>
      <c r="G789" s="662"/>
      <c r="H789" s="662"/>
      <c r="I789" s="654"/>
      <c r="J789" s="662"/>
      <c r="K789" s="664"/>
      <c r="L789" s="662"/>
      <c r="M789" s="334"/>
      <c r="N789" s="303"/>
      <c r="O789" s="332"/>
    </row>
    <row r="790" spans="1:15" ht="15">
      <c r="A790" s="458">
        <v>212</v>
      </c>
      <c r="B790" s="458" t="s">
        <v>589</v>
      </c>
      <c r="C790" s="621" t="s">
        <v>590</v>
      </c>
      <c r="D790" s="282" t="s">
        <v>2</v>
      </c>
      <c r="E790" s="283">
        <v>4</v>
      </c>
      <c r="F790" s="179"/>
      <c r="G790" s="624">
        <v>1.25</v>
      </c>
      <c r="H790" s="450"/>
      <c r="I790" s="450"/>
      <c r="J790" s="450"/>
      <c r="K790" s="367"/>
      <c r="L790" s="469"/>
      <c r="M790" s="333"/>
      <c r="N790" s="301">
        <v>2.55</v>
      </c>
      <c r="O790" s="313"/>
    </row>
    <row r="791" spans="1:15" ht="15">
      <c r="A791" s="459"/>
      <c r="B791" s="459"/>
      <c r="C791" s="622"/>
      <c r="D791" s="282" t="s">
        <v>36</v>
      </c>
      <c r="E791" s="283">
        <v>8</v>
      </c>
      <c r="F791" s="180"/>
      <c r="G791" s="625"/>
      <c r="H791" s="451"/>
      <c r="I791" s="451"/>
      <c r="J791" s="451"/>
      <c r="K791" s="368"/>
      <c r="L791" s="470"/>
      <c r="M791" s="353"/>
      <c r="N791" s="302"/>
      <c r="O791" s="314"/>
    </row>
    <row r="792" spans="1:15" ht="15">
      <c r="A792" s="460"/>
      <c r="B792" s="460"/>
      <c r="C792" s="623"/>
      <c r="D792" s="282"/>
      <c r="E792" s="171">
        <f>SUM(E790:E791)</f>
        <v>12</v>
      </c>
      <c r="F792" s="174"/>
      <c r="G792" s="626"/>
      <c r="H792" s="452"/>
      <c r="I792" s="452"/>
      <c r="J792" s="452"/>
      <c r="K792" s="369"/>
      <c r="L792" s="471"/>
      <c r="M792" s="334"/>
      <c r="N792" s="303"/>
      <c r="O792" s="332"/>
    </row>
    <row r="793" spans="1:15" ht="15">
      <c r="A793" s="453">
        <v>213</v>
      </c>
      <c r="B793" s="453" t="s">
        <v>37</v>
      </c>
      <c r="C793" s="604" t="s">
        <v>38</v>
      </c>
      <c r="D793" s="284" t="s">
        <v>21</v>
      </c>
      <c r="E793" s="181">
        <v>1</v>
      </c>
      <c r="F793" s="181"/>
      <c r="G793" s="454">
        <v>0.4</v>
      </c>
      <c r="H793" s="454"/>
      <c r="I793" s="600"/>
      <c r="J793" s="454"/>
      <c r="K793" s="366"/>
      <c r="L793" s="454"/>
      <c r="M793" s="333"/>
      <c r="N793" s="301">
        <v>0.4</v>
      </c>
      <c r="O793" s="313"/>
    </row>
    <row r="794" spans="1:15" ht="12.75">
      <c r="A794" s="453"/>
      <c r="B794" s="453"/>
      <c r="C794" s="604"/>
      <c r="D794" s="285"/>
      <c r="E794" s="171">
        <f>SUM(E793)</f>
        <v>1</v>
      </c>
      <c r="F794" s="171">
        <v>1</v>
      </c>
      <c r="G794" s="454"/>
      <c r="H794" s="454"/>
      <c r="I794" s="600"/>
      <c r="J794" s="454"/>
      <c r="K794" s="366"/>
      <c r="L794" s="454"/>
      <c r="M794" s="334"/>
      <c r="N794" s="303"/>
      <c r="O794" s="332"/>
    </row>
    <row r="795" spans="1:15" ht="15">
      <c r="A795" s="453">
        <v>214</v>
      </c>
      <c r="B795" s="462" t="s">
        <v>39</v>
      </c>
      <c r="C795" s="377" t="s">
        <v>40</v>
      </c>
      <c r="D795" s="284" t="s">
        <v>2</v>
      </c>
      <c r="E795" s="181">
        <v>13</v>
      </c>
      <c r="F795" s="181"/>
      <c r="G795" s="454">
        <v>4.4</v>
      </c>
      <c r="H795" s="454"/>
      <c r="I795" s="600"/>
      <c r="J795" s="454"/>
      <c r="K795" s="366" t="s">
        <v>41</v>
      </c>
      <c r="L795" s="454">
        <v>1.2</v>
      </c>
      <c r="M795" s="333"/>
      <c r="N795" s="301">
        <v>4.4</v>
      </c>
      <c r="O795" s="313"/>
    </row>
    <row r="796" spans="1:15" ht="15">
      <c r="A796" s="453"/>
      <c r="B796" s="462"/>
      <c r="C796" s="377"/>
      <c r="D796" s="284" t="s">
        <v>21</v>
      </c>
      <c r="E796" s="181">
        <v>1</v>
      </c>
      <c r="F796" s="181"/>
      <c r="G796" s="454"/>
      <c r="H796" s="454"/>
      <c r="I796" s="600"/>
      <c r="J796" s="454"/>
      <c r="K796" s="366"/>
      <c r="L796" s="454"/>
      <c r="M796" s="353"/>
      <c r="N796" s="302"/>
      <c r="O796" s="314"/>
    </row>
    <row r="797" spans="1:15" ht="12.75">
      <c r="A797" s="453"/>
      <c r="B797" s="462"/>
      <c r="C797" s="377"/>
      <c r="D797" s="285" t="s">
        <v>1</v>
      </c>
      <c r="E797" s="181">
        <v>3</v>
      </c>
      <c r="F797" s="181"/>
      <c r="G797" s="454"/>
      <c r="H797" s="454"/>
      <c r="I797" s="600"/>
      <c r="J797" s="454"/>
      <c r="K797" s="366"/>
      <c r="L797" s="454"/>
      <c r="M797" s="353"/>
      <c r="N797" s="302"/>
      <c r="O797" s="314"/>
    </row>
    <row r="798" spans="1:15" ht="15">
      <c r="A798" s="453"/>
      <c r="B798" s="462"/>
      <c r="C798" s="377"/>
      <c r="D798" s="286"/>
      <c r="E798" s="171">
        <f>SUM(E795:E797)</f>
        <v>17</v>
      </c>
      <c r="F798" s="171">
        <v>17</v>
      </c>
      <c r="G798" s="454"/>
      <c r="H798" s="454"/>
      <c r="I798" s="600"/>
      <c r="J798" s="454"/>
      <c r="K798" s="366"/>
      <c r="L798" s="454"/>
      <c r="M798" s="334"/>
      <c r="N798" s="303"/>
      <c r="O798" s="332"/>
    </row>
    <row r="799" spans="1:15" ht="15">
      <c r="A799" s="453">
        <v>215</v>
      </c>
      <c r="B799" s="619" t="s">
        <v>42</v>
      </c>
      <c r="C799" s="618" t="s">
        <v>43</v>
      </c>
      <c r="D799" s="284" t="s">
        <v>2</v>
      </c>
      <c r="E799" s="286">
        <v>5</v>
      </c>
      <c r="F799" s="286"/>
      <c r="G799" s="617">
        <v>3.1</v>
      </c>
      <c r="H799" s="617"/>
      <c r="I799" s="617"/>
      <c r="J799" s="617"/>
      <c r="K799" s="620" t="s">
        <v>41</v>
      </c>
      <c r="L799" s="617">
        <v>0.36</v>
      </c>
      <c r="M799" s="333"/>
      <c r="N799" s="301">
        <v>3.1</v>
      </c>
      <c r="O799" s="313"/>
    </row>
    <row r="800" spans="1:15" ht="15">
      <c r="A800" s="453"/>
      <c r="B800" s="619"/>
      <c r="C800" s="618"/>
      <c r="D800" s="284" t="s">
        <v>21</v>
      </c>
      <c r="E800" s="287">
        <v>4</v>
      </c>
      <c r="F800" s="287"/>
      <c r="G800" s="617"/>
      <c r="H800" s="617"/>
      <c r="I800" s="617"/>
      <c r="J800" s="617"/>
      <c r="K800" s="620"/>
      <c r="L800" s="617"/>
      <c r="M800" s="353"/>
      <c r="N800" s="302"/>
      <c r="O800" s="314"/>
    </row>
    <row r="801" spans="1:15" ht="12.75">
      <c r="A801" s="453"/>
      <c r="B801" s="619"/>
      <c r="C801" s="618"/>
      <c r="D801" s="285" t="s">
        <v>1</v>
      </c>
      <c r="E801" s="181">
        <v>1</v>
      </c>
      <c r="F801" s="181"/>
      <c r="G801" s="617"/>
      <c r="H801" s="617"/>
      <c r="I801" s="617"/>
      <c r="J801" s="617"/>
      <c r="K801" s="620"/>
      <c r="L801" s="617"/>
      <c r="M801" s="353"/>
      <c r="N801" s="302"/>
      <c r="O801" s="314"/>
    </row>
    <row r="802" spans="1:15" ht="12.75">
      <c r="A802" s="453"/>
      <c r="B802" s="619"/>
      <c r="C802" s="618"/>
      <c r="D802" s="285"/>
      <c r="E802" s="171">
        <f>SUM(E799:E801)</f>
        <v>10</v>
      </c>
      <c r="F802" s="171">
        <v>6</v>
      </c>
      <c r="G802" s="617"/>
      <c r="H802" s="617"/>
      <c r="I802" s="617"/>
      <c r="J802" s="617"/>
      <c r="K802" s="620"/>
      <c r="L802" s="617"/>
      <c r="M802" s="334"/>
      <c r="N802" s="303"/>
      <c r="O802" s="332"/>
    </row>
    <row r="803" spans="1:15" ht="12.75">
      <c r="A803" s="605">
        <v>216</v>
      </c>
      <c r="B803" s="462" t="s">
        <v>44</v>
      </c>
      <c r="C803" s="377" t="s">
        <v>46</v>
      </c>
      <c r="D803" s="285" t="s">
        <v>2</v>
      </c>
      <c r="E803" s="181">
        <v>4</v>
      </c>
      <c r="F803" s="181"/>
      <c r="G803" s="454">
        <v>2.45</v>
      </c>
      <c r="H803" s="454"/>
      <c r="I803" s="454"/>
      <c r="J803" s="454"/>
      <c r="K803" s="620" t="s">
        <v>41</v>
      </c>
      <c r="L803" s="365">
        <v>0.6</v>
      </c>
      <c r="M803" s="333"/>
      <c r="N803" s="301">
        <v>2.45</v>
      </c>
      <c r="O803" s="313"/>
    </row>
    <row r="804" spans="1:15" ht="12.75">
      <c r="A804" s="605"/>
      <c r="B804" s="462"/>
      <c r="C804" s="377"/>
      <c r="D804" s="285" t="s">
        <v>21</v>
      </c>
      <c r="E804" s="181">
        <v>3</v>
      </c>
      <c r="F804" s="181"/>
      <c r="G804" s="454"/>
      <c r="H804" s="454"/>
      <c r="I804" s="454"/>
      <c r="J804" s="454"/>
      <c r="K804" s="620"/>
      <c r="L804" s="365"/>
      <c r="M804" s="353"/>
      <c r="N804" s="302"/>
      <c r="O804" s="314"/>
    </row>
    <row r="805" spans="1:15" ht="12.75">
      <c r="A805" s="605"/>
      <c r="B805" s="462"/>
      <c r="C805" s="377"/>
      <c r="D805" s="285" t="s">
        <v>1</v>
      </c>
      <c r="E805" s="181">
        <v>1</v>
      </c>
      <c r="F805" s="181"/>
      <c r="G805" s="454"/>
      <c r="H805" s="454"/>
      <c r="I805" s="454"/>
      <c r="J805" s="454"/>
      <c r="K805" s="620"/>
      <c r="L805" s="365"/>
      <c r="M805" s="353"/>
      <c r="N805" s="302"/>
      <c r="O805" s="314"/>
    </row>
    <row r="806" spans="1:15" ht="12.75">
      <c r="A806" s="605"/>
      <c r="B806" s="462"/>
      <c r="C806" s="377"/>
      <c r="D806" s="285"/>
      <c r="E806" s="171">
        <f>SUM(E803:E805)</f>
        <v>8</v>
      </c>
      <c r="F806" s="171">
        <v>7</v>
      </c>
      <c r="G806" s="454"/>
      <c r="H806" s="454"/>
      <c r="I806" s="454"/>
      <c r="J806" s="454"/>
      <c r="K806" s="620"/>
      <c r="L806" s="365"/>
      <c r="M806" s="334"/>
      <c r="N806" s="303"/>
      <c r="O806" s="332"/>
    </row>
    <row r="807" spans="1:15" ht="12.75">
      <c r="A807" s="605">
        <v>217</v>
      </c>
      <c r="B807" s="462" t="s">
        <v>45</v>
      </c>
      <c r="C807" s="377" t="s">
        <v>47</v>
      </c>
      <c r="D807" s="285" t="s">
        <v>50</v>
      </c>
      <c r="E807" s="181">
        <v>2</v>
      </c>
      <c r="F807" s="181"/>
      <c r="G807" s="454">
        <f>0.25*E808+0.25*E810+0.15*E807+0.4*E809</f>
        <v>8.350000000000001</v>
      </c>
      <c r="H807" s="454"/>
      <c r="I807" s="454"/>
      <c r="J807" s="454"/>
      <c r="K807" s="370" t="s">
        <v>41</v>
      </c>
      <c r="L807" s="365">
        <v>0.28</v>
      </c>
      <c r="M807" s="333"/>
      <c r="N807" s="301">
        <v>2.6</v>
      </c>
      <c r="O807" s="313"/>
    </row>
    <row r="808" spans="1:15" ht="12.75">
      <c r="A808" s="605"/>
      <c r="B808" s="462"/>
      <c r="C808" s="377"/>
      <c r="D808" s="285" t="s">
        <v>2</v>
      </c>
      <c r="E808" s="181">
        <v>10</v>
      </c>
      <c r="F808" s="181"/>
      <c r="G808" s="454"/>
      <c r="H808" s="454"/>
      <c r="I808" s="454"/>
      <c r="J808" s="454"/>
      <c r="K808" s="370"/>
      <c r="L808" s="365"/>
      <c r="M808" s="353"/>
      <c r="N808" s="302"/>
      <c r="O808" s="314"/>
    </row>
    <row r="809" spans="1:15" ht="12.75">
      <c r="A809" s="605"/>
      <c r="B809" s="462"/>
      <c r="C809" s="377"/>
      <c r="D809" s="285" t="s">
        <v>21</v>
      </c>
      <c r="E809" s="181">
        <v>12</v>
      </c>
      <c r="F809" s="181"/>
      <c r="G809" s="454"/>
      <c r="H809" s="454"/>
      <c r="I809" s="454"/>
      <c r="J809" s="454"/>
      <c r="K809" s="370"/>
      <c r="L809" s="365"/>
      <c r="M809" s="353"/>
      <c r="N809" s="302"/>
      <c r="O809" s="314"/>
    </row>
    <row r="810" spans="1:15" ht="12.75">
      <c r="A810" s="605"/>
      <c r="B810" s="462"/>
      <c r="C810" s="377"/>
      <c r="D810" s="285" t="s">
        <v>1</v>
      </c>
      <c r="E810" s="181">
        <v>3</v>
      </c>
      <c r="F810" s="181"/>
      <c r="G810" s="454"/>
      <c r="H810" s="454"/>
      <c r="I810" s="454"/>
      <c r="J810" s="454"/>
      <c r="K810" s="370"/>
      <c r="L810" s="365"/>
      <c r="M810" s="353"/>
      <c r="N810" s="302"/>
      <c r="O810" s="314"/>
    </row>
    <row r="811" spans="1:15" ht="12.75">
      <c r="A811" s="605"/>
      <c r="B811" s="462"/>
      <c r="C811" s="377"/>
      <c r="D811" s="285"/>
      <c r="E811" s="171">
        <f>SUM(E807:E810)</f>
        <v>27</v>
      </c>
      <c r="F811" s="171">
        <v>8</v>
      </c>
      <c r="G811" s="454"/>
      <c r="H811" s="454"/>
      <c r="I811" s="454"/>
      <c r="J811" s="454"/>
      <c r="K811" s="370"/>
      <c r="L811" s="365"/>
      <c r="M811" s="334"/>
      <c r="N811" s="303"/>
      <c r="O811" s="332"/>
    </row>
    <row r="812" spans="1:15" ht="12.75">
      <c r="A812" s="605">
        <v>218</v>
      </c>
      <c r="B812" s="462" t="s">
        <v>48</v>
      </c>
      <c r="C812" s="377" t="s">
        <v>49</v>
      </c>
      <c r="D812" s="285" t="s">
        <v>50</v>
      </c>
      <c r="E812" s="181">
        <v>1</v>
      </c>
      <c r="F812" s="181"/>
      <c r="G812" s="454">
        <v>4.2</v>
      </c>
      <c r="H812" s="454"/>
      <c r="I812" s="600"/>
      <c r="J812" s="454"/>
      <c r="K812" s="370" t="s">
        <v>41</v>
      </c>
      <c r="L812" s="365">
        <v>0.88</v>
      </c>
      <c r="M812" s="333"/>
      <c r="N812" s="301">
        <v>4.25</v>
      </c>
      <c r="O812" s="313"/>
    </row>
    <row r="813" spans="1:15" ht="12.75">
      <c r="A813" s="605"/>
      <c r="B813" s="462"/>
      <c r="C813" s="377"/>
      <c r="D813" s="285" t="s">
        <v>2</v>
      </c>
      <c r="E813" s="181">
        <v>5</v>
      </c>
      <c r="F813" s="181"/>
      <c r="G813" s="454"/>
      <c r="H813" s="454"/>
      <c r="I813" s="600"/>
      <c r="J813" s="454"/>
      <c r="K813" s="370"/>
      <c r="L813" s="365"/>
      <c r="M813" s="353"/>
      <c r="N813" s="302"/>
      <c r="O813" s="314"/>
    </row>
    <row r="814" spans="1:15" ht="12.75">
      <c r="A814" s="605"/>
      <c r="B814" s="462"/>
      <c r="C814" s="377"/>
      <c r="D814" s="285" t="s">
        <v>21</v>
      </c>
      <c r="E814" s="181">
        <v>7</v>
      </c>
      <c r="F814" s="181"/>
      <c r="G814" s="454"/>
      <c r="H814" s="454"/>
      <c r="I814" s="600"/>
      <c r="J814" s="454"/>
      <c r="K814" s="370"/>
      <c r="L814" s="365"/>
      <c r="M814" s="353"/>
      <c r="N814" s="302"/>
      <c r="O814" s="314"/>
    </row>
    <row r="815" spans="1:15" ht="12.75">
      <c r="A815" s="605"/>
      <c r="B815" s="462"/>
      <c r="C815" s="377"/>
      <c r="D815" s="285"/>
      <c r="E815" s="171">
        <f>SUM(E812:E814)</f>
        <v>13</v>
      </c>
      <c r="F815" s="171">
        <v>11</v>
      </c>
      <c r="G815" s="454"/>
      <c r="H815" s="454"/>
      <c r="I815" s="600"/>
      <c r="J815" s="454"/>
      <c r="K815" s="370"/>
      <c r="L815" s="365"/>
      <c r="M815" s="334"/>
      <c r="N815" s="303"/>
      <c r="O815" s="332"/>
    </row>
    <row r="816" spans="1:15" ht="12.75">
      <c r="A816" s="605">
        <v>219</v>
      </c>
      <c r="B816" s="462" t="s">
        <v>51</v>
      </c>
      <c r="C816" s="377" t="s">
        <v>52</v>
      </c>
      <c r="D816" s="8" t="s">
        <v>21</v>
      </c>
      <c r="E816" s="181">
        <v>3</v>
      </c>
      <c r="F816" s="181"/>
      <c r="G816" s="454">
        <v>1.2</v>
      </c>
      <c r="H816" s="454"/>
      <c r="I816" s="600"/>
      <c r="J816" s="454"/>
      <c r="K816" s="370" t="s">
        <v>41</v>
      </c>
      <c r="L816" s="365">
        <v>1.28</v>
      </c>
      <c r="M816" s="333"/>
      <c r="N816" s="301">
        <v>1.2</v>
      </c>
      <c r="O816" s="329"/>
    </row>
    <row r="817" spans="1:15" ht="12.75">
      <c r="A817" s="605"/>
      <c r="B817" s="462"/>
      <c r="C817" s="377"/>
      <c r="D817" s="8"/>
      <c r="E817" s="171">
        <f>SUM(E816)</f>
        <v>3</v>
      </c>
      <c r="F817" s="171">
        <v>3</v>
      </c>
      <c r="G817" s="454"/>
      <c r="H817" s="454"/>
      <c r="I817" s="600"/>
      <c r="J817" s="454"/>
      <c r="K817" s="370"/>
      <c r="L817" s="365"/>
      <c r="M817" s="334"/>
      <c r="N817" s="303"/>
      <c r="O817" s="330"/>
    </row>
    <row r="818" spans="1:15" ht="12.75">
      <c r="A818" s="605">
        <v>220</v>
      </c>
      <c r="B818" s="462" t="s">
        <v>53</v>
      </c>
      <c r="C818" s="377" t="s">
        <v>54</v>
      </c>
      <c r="D818" s="83" t="s">
        <v>2</v>
      </c>
      <c r="E818" s="181">
        <v>8</v>
      </c>
      <c r="F818" s="181"/>
      <c r="G818" s="454">
        <v>5.95</v>
      </c>
      <c r="H818" s="454"/>
      <c r="I818" s="600"/>
      <c r="J818" s="454"/>
      <c r="K818" s="370"/>
      <c r="L818" s="365"/>
      <c r="M818" s="333"/>
      <c r="N818" s="301">
        <v>5.95</v>
      </c>
      <c r="O818" s="329"/>
    </row>
    <row r="819" spans="1:15" ht="12.75">
      <c r="A819" s="605"/>
      <c r="B819" s="462"/>
      <c r="C819" s="377"/>
      <c r="D819" s="8" t="s">
        <v>21</v>
      </c>
      <c r="E819" s="181">
        <v>8</v>
      </c>
      <c r="F819" s="181"/>
      <c r="G819" s="454"/>
      <c r="H819" s="454"/>
      <c r="I819" s="600"/>
      <c r="J819" s="454"/>
      <c r="K819" s="370"/>
      <c r="L819" s="365"/>
      <c r="M819" s="353"/>
      <c r="N819" s="302"/>
      <c r="O819" s="331"/>
    </row>
    <row r="820" spans="1:15" ht="12.75">
      <c r="A820" s="605"/>
      <c r="B820" s="462"/>
      <c r="C820" s="377"/>
      <c r="D820" s="8" t="s">
        <v>50</v>
      </c>
      <c r="E820" s="181">
        <v>5</v>
      </c>
      <c r="F820" s="181"/>
      <c r="G820" s="454"/>
      <c r="H820" s="454"/>
      <c r="I820" s="600"/>
      <c r="J820" s="454"/>
      <c r="K820" s="370"/>
      <c r="L820" s="365"/>
      <c r="M820" s="353"/>
      <c r="N820" s="302"/>
      <c r="O820" s="331"/>
    </row>
    <row r="821" spans="1:15" ht="12.75">
      <c r="A821" s="605"/>
      <c r="B821" s="462"/>
      <c r="C821" s="377"/>
      <c r="D821" s="8"/>
      <c r="E821" s="171">
        <f>SUM(E818:E820)</f>
        <v>21</v>
      </c>
      <c r="F821" s="171">
        <v>13</v>
      </c>
      <c r="G821" s="454"/>
      <c r="H821" s="454"/>
      <c r="I821" s="600"/>
      <c r="J821" s="454"/>
      <c r="K821" s="370"/>
      <c r="L821" s="365"/>
      <c r="M821" s="334"/>
      <c r="N821" s="303"/>
      <c r="O821" s="330"/>
    </row>
    <row r="822" spans="1:15" ht="12.75">
      <c r="A822" s="605">
        <v>221</v>
      </c>
      <c r="B822" s="462" t="s">
        <v>55</v>
      </c>
      <c r="C822" s="377" t="s">
        <v>56</v>
      </c>
      <c r="D822" s="8" t="s">
        <v>50</v>
      </c>
      <c r="E822" s="181">
        <v>3</v>
      </c>
      <c r="F822" s="181"/>
      <c r="G822" s="454">
        <v>3.2</v>
      </c>
      <c r="H822" s="454"/>
      <c r="I822" s="454"/>
      <c r="J822" s="454"/>
      <c r="K822" s="366"/>
      <c r="L822" s="365">
        <v>0.96</v>
      </c>
      <c r="M822" s="333"/>
      <c r="N822" s="301">
        <v>3.2</v>
      </c>
      <c r="O822" s="329"/>
    </row>
    <row r="823" spans="1:15" ht="12.75">
      <c r="A823" s="605"/>
      <c r="B823" s="462"/>
      <c r="C823" s="377"/>
      <c r="D823" s="83" t="s">
        <v>2</v>
      </c>
      <c r="E823" s="181">
        <v>3</v>
      </c>
      <c r="F823" s="181"/>
      <c r="G823" s="454"/>
      <c r="H823" s="454"/>
      <c r="I823" s="454"/>
      <c r="J823" s="454"/>
      <c r="K823" s="366"/>
      <c r="L823" s="365"/>
      <c r="M823" s="353"/>
      <c r="N823" s="302"/>
      <c r="O823" s="331"/>
    </row>
    <row r="824" spans="1:15" ht="12.75">
      <c r="A824" s="605"/>
      <c r="B824" s="462"/>
      <c r="C824" s="377"/>
      <c r="D824" s="8" t="s">
        <v>21</v>
      </c>
      <c r="E824" s="181">
        <v>5</v>
      </c>
      <c r="F824" s="181"/>
      <c r="G824" s="454"/>
      <c r="H824" s="454"/>
      <c r="I824" s="454"/>
      <c r="J824" s="454"/>
      <c r="K824" s="366"/>
      <c r="L824" s="365"/>
      <c r="M824" s="353"/>
      <c r="N824" s="302"/>
      <c r="O824" s="331"/>
    </row>
    <row r="825" spans="1:15" ht="12.75">
      <c r="A825" s="605"/>
      <c r="B825" s="462"/>
      <c r="C825" s="377"/>
      <c r="D825" s="8"/>
      <c r="E825" s="171">
        <f>SUM(E822:E824)</f>
        <v>11</v>
      </c>
      <c r="F825" s="171">
        <v>12</v>
      </c>
      <c r="G825" s="454"/>
      <c r="H825" s="454"/>
      <c r="I825" s="454"/>
      <c r="J825" s="454"/>
      <c r="K825" s="366"/>
      <c r="L825" s="365"/>
      <c r="M825" s="334"/>
      <c r="N825" s="303"/>
      <c r="O825" s="330"/>
    </row>
    <row r="826" spans="1:15" ht="12.75">
      <c r="A826" s="605">
        <v>222</v>
      </c>
      <c r="B826" s="462" t="s">
        <v>57</v>
      </c>
      <c r="C826" s="377" t="s">
        <v>58</v>
      </c>
      <c r="D826" s="8" t="s">
        <v>50</v>
      </c>
      <c r="E826" s="181">
        <v>5</v>
      </c>
      <c r="F826" s="181"/>
      <c r="G826" s="454">
        <v>6.25</v>
      </c>
      <c r="H826" s="454"/>
      <c r="I826" s="454"/>
      <c r="J826" s="454"/>
      <c r="K826" s="366"/>
      <c r="L826" s="365">
        <v>1.4</v>
      </c>
      <c r="M826" s="333"/>
      <c r="N826" s="301">
        <v>6.25</v>
      </c>
      <c r="O826" s="329"/>
    </row>
    <row r="827" spans="1:15" ht="12.75">
      <c r="A827" s="605"/>
      <c r="B827" s="462"/>
      <c r="C827" s="377"/>
      <c r="D827" s="83" t="s">
        <v>2</v>
      </c>
      <c r="E827" s="181">
        <v>6</v>
      </c>
      <c r="F827" s="181"/>
      <c r="G827" s="454"/>
      <c r="H827" s="454"/>
      <c r="I827" s="454"/>
      <c r="J827" s="454"/>
      <c r="K827" s="366"/>
      <c r="L827" s="365"/>
      <c r="M827" s="353"/>
      <c r="N827" s="302"/>
      <c r="O827" s="331"/>
    </row>
    <row r="828" spans="1:15" ht="12.75">
      <c r="A828" s="605"/>
      <c r="B828" s="462"/>
      <c r="C828" s="377"/>
      <c r="D828" s="8" t="s">
        <v>21</v>
      </c>
      <c r="E828" s="181">
        <v>10</v>
      </c>
      <c r="F828" s="181"/>
      <c r="G828" s="454"/>
      <c r="H828" s="454"/>
      <c r="I828" s="454"/>
      <c r="J828" s="454"/>
      <c r="K828" s="366"/>
      <c r="L828" s="365"/>
      <c r="M828" s="353"/>
      <c r="N828" s="302"/>
      <c r="O828" s="331"/>
    </row>
    <row r="829" spans="1:15" ht="12.75">
      <c r="A829" s="605"/>
      <c r="B829" s="462"/>
      <c r="C829" s="377"/>
      <c r="D829" s="8"/>
      <c r="E829" s="171">
        <f>SUM(E826:E828)</f>
        <v>21</v>
      </c>
      <c r="F829" s="171">
        <v>17</v>
      </c>
      <c r="G829" s="454"/>
      <c r="H829" s="454"/>
      <c r="I829" s="454"/>
      <c r="J829" s="454"/>
      <c r="K829" s="366"/>
      <c r="L829" s="365"/>
      <c r="M829" s="334"/>
      <c r="N829" s="303"/>
      <c r="O829" s="330"/>
    </row>
    <row r="830" spans="1:15" ht="12.75">
      <c r="A830" s="605">
        <v>223</v>
      </c>
      <c r="B830" s="462" t="s">
        <v>97</v>
      </c>
      <c r="C830" s="377" t="s">
        <v>59</v>
      </c>
      <c r="D830" s="8" t="s">
        <v>50</v>
      </c>
      <c r="E830" s="181">
        <v>5</v>
      </c>
      <c r="F830" s="181"/>
      <c r="G830" s="454">
        <v>6.25</v>
      </c>
      <c r="H830" s="454"/>
      <c r="I830" s="454"/>
      <c r="J830" s="454"/>
      <c r="K830" s="370" t="s">
        <v>41</v>
      </c>
      <c r="L830" s="365">
        <v>1.28</v>
      </c>
      <c r="M830" s="333"/>
      <c r="N830" s="301">
        <v>5.95</v>
      </c>
      <c r="O830" s="329"/>
    </row>
    <row r="831" spans="1:15" ht="12.75">
      <c r="A831" s="605"/>
      <c r="B831" s="462"/>
      <c r="C831" s="377"/>
      <c r="D831" s="83" t="s">
        <v>2</v>
      </c>
      <c r="E831" s="181">
        <v>6</v>
      </c>
      <c r="F831" s="181"/>
      <c r="G831" s="454"/>
      <c r="H831" s="454"/>
      <c r="I831" s="454"/>
      <c r="J831" s="454"/>
      <c r="K831" s="370"/>
      <c r="L831" s="365"/>
      <c r="M831" s="353"/>
      <c r="N831" s="302"/>
      <c r="O831" s="331"/>
    </row>
    <row r="832" spans="1:15" ht="12.75">
      <c r="A832" s="605"/>
      <c r="B832" s="462"/>
      <c r="C832" s="377"/>
      <c r="D832" s="8" t="s">
        <v>21</v>
      </c>
      <c r="E832" s="181">
        <v>10</v>
      </c>
      <c r="F832" s="181"/>
      <c r="G832" s="454"/>
      <c r="H832" s="454"/>
      <c r="I832" s="454"/>
      <c r="J832" s="454"/>
      <c r="K832" s="370"/>
      <c r="L832" s="365"/>
      <c r="M832" s="353"/>
      <c r="N832" s="302"/>
      <c r="O832" s="331"/>
    </row>
    <row r="833" spans="1:15" ht="12.75">
      <c r="A833" s="605"/>
      <c r="B833" s="462"/>
      <c r="C833" s="377"/>
      <c r="D833" s="8"/>
      <c r="E833" s="171">
        <f>SUM(E830:E832)</f>
        <v>21</v>
      </c>
      <c r="F833" s="171">
        <v>19</v>
      </c>
      <c r="G833" s="454"/>
      <c r="H833" s="454"/>
      <c r="I833" s="454"/>
      <c r="J833" s="454"/>
      <c r="K833" s="370"/>
      <c r="L833" s="365"/>
      <c r="M833" s="334"/>
      <c r="N833" s="303"/>
      <c r="O833" s="330"/>
    </row>
    <row r="834" spans="1:15" ht="12.75">
      <c r="A834" s="605">
        <v>224</v>
      </c>
      <c r="B834" s="462" t="s">
        <v>60</v>
      </c>
      <c r="C834" s="377" t="s">
        <v>62</v>
      </c>
      <c r="D834" s="83" t="s">
        <v>2</v>
      </c>
      <c r="E834" s="181">
        <v>2</v>
      </c>
      <c r="F834" s="181"/>
      <c r="G834" s="454">
        <v>0.9</v>
      </c>
      <c r="H834" s="454"/>
      <c r="I834" s="454"/>
      <c r="J834" s="454"/>
      <c r="K834" s="366"/>
      <c r="L834" s="454"/>
      <c r="M834" s="333"/>
      <c r="N834" s="301">
        <v>0.9</v>
      </c>
      <c r="O834" s="329"/>
    </row>
    <row r="835" spans="1:15" ht="12.75">
      <c r="A835" s="605"/>
      <c r="B835" s="462"/>
      <c r="C835" s="377"/>
      <c r="D835" s="8" t="s">
        <v>21</v>
      </c>
      <c r="E835" s="181">
        <v>1</v>
      </c>
      <c r="F835" s="181"/>
      <c r="G835" s="454"/>
      <c r="H835" s="454"/>
      <c r="I835" s="454"/>
      <c r="J835" s="454"/>
      <c r="K835" s="366"/>
      <c r="L835" s="454"/>
      <c r="M835" s="353"/>
      <c r="N835" s="302"/>
      <c r="O835" s="331"/>
    </row>
    <row r="836" spans="1:15" ht="12.75">
      <c r="A836" s="605"/>
      <c r="B836" s="462"/>
      <c r="C836" s="377"/>
      <c r="D836" s="8"/>
      <c r="E836" s="171">
        <f>SUM(E834:E835)</f>
        <v>3</v>
      </c>
      <c r="F836" s="171">
        <v>2</v>
      </c>
      <c r="G836" s="454"/>
      <c r="H836" s="454"/>
      <c r="I836" s="454"/>
      <c r="J836" s="454"/>
      <c r="K836" s="366"/>
      <c r="L836" s="454"/>
      <c r="M836" s="334"/>
      <c r="N836" s="303"/>
      <c r="O836" s="330"/>
    </row>
    <row r="837" spans="1:15" ht="12.75">
      <c r="A837" s="605">
        <v>225</v>
      </c>
      <c r="B837" s="462" t="s">
        <v>61</v>
      </c>
      <c r="C837" s="377" t="s">
        <v>63</v>
      </c>
      <c r="D837" s="8" t="s">
        <v>50</v>
      </c>
      <c r="E837" s="181">
        <v>1</v>
      </c>
      <c r="F837" s="181"/>
      <c r="G837" s="454">
        <v>2.65</v>
      </c>
      <c r="H837" s="454"/>
      <c r="I837" s="454"/>
      <c r="J837" s="454"/>
      <c r="K837" s="366"/>
      <c r="L837" s="454"/>
      <c r="M837" s="333"/>
      <c r="N837" s="301">
        <v>2.65</v>
      </c>
      <c r="O837" s="329"/>
    </row>
    <row r="838" spans="1:15" ht="12.75">
      <c r="A838" s="605"/>
      <c r="B838" s="462"/>
      <c r="C838" s="377"/>
      <c r="D838" s="83" t="s">
        <v>2</v>
      </c>
      <c r="E838" s="181">
        <v>2</v>
      </c>
      <c r="F838" s="181"/>
      <c r="G838" s="454"/>
      <c r="H838" s="454"/>
      <c r="I838" s="454"/>
      <c r="J838" s="454"/>
      <c r="K838" s="366"/>
      <c r="L838" s="454"/>
      <c r="M838" s="353"/>
      <c r="N838" s="302"/>
      <c r="O838" s="331"/>
    </row>
    <row r="839" spans="1:15" ht="12.75">
      <c r="A839" s="605"/>
      <c r="B839" s="462"/>
      <c r="C839" s="377"/>
      <c r="D839" s="8" t="s">
        <v>21</v>
      </c>
      <c r="E839" s="181">
        <v>5</v>
      </c>
      <c r="F839" s="181"/>
      <c r="G839" s="454"/>
      <c r="H839" s="454"/>
      <c r="I839" s="454"/>
      <c r="J839" s="454"/>
      <c r="K839" s="366"/>
      <c r="L839" s="454"/>
      <c r="M839" s="353"/>
      <c r="N839" s="302"/>
      <c r="O839" s="331"/>
    </row>
    <row r="840" spans="1:15" ht="12.75">
      <c r="A840" s="605"/>
      <c r="B840" s="462"/>
      <c r="C840" s="377"/>
      <c r="D840" s="8"/>
      <c r="E840" s="171">
        <f>SUM(E837:E839)</f>
        <v>8</v>
      </c>
      <c r="F840" s="171">
        <v>9</v>
      </c>
      <c r="G840" s="454"/>
      <c r="H840" s="454"/>
      <c r="I840" s="454"/>
      <c r="J840" s="454"/>
      <c r="K840" s="366"/>
      <c r="L840" s="454"/>
      <c r="M840" s="334"/>
      <c r="N840" s="303"/>
      <c r="O840" s="330"/>
    </row>
    <row r="841" spans="1:15" ht="12.75">
      <c r="A841" s="605">
        <v>226</v>
      </c>
      <c r="B841" s="462" t="s">
        <v>64</v>
      </c>
      <c r="C841" s="377" t="s">
        <v>65</v>
      </c>
      <c r="D841" s="288" t="s">
        <v>2</v>
      </c>
      <c r="E841" s="181">
        <v>4</v>
      </c>
      <c r="F841" s="181"/>
      <c r="G841" s="454">
        <v>2.2</v>
      </c>
      <c r="H841" s="454"/>
      <c r="I841" s="454"/>
      <c r="J841" s="454"/>
      <c r="K841" s="366"/>
      <c r="L841" s="454"/>
      <c r="M841" s="333"/>
      <c r="N841" s="301">
        <v>2.2</v>
      </c>
      <c r="O841" s="313"/>
    </row>
    <row r="842" spans="1:15" ht="12.75">
      <c r="A842" s="605"/>
      <c r="B842" s="462"/>
      <c r="C842" s="377"/>
      <c r="D842" s="285" t="s">
        <v>21</v>
      </c>
      <c r="E842" s="181">
        <v>3</v>
      </c>
      <c r="F842" s="181"/>
      <c r="G842" s="454"/>
      <c r="H842" s="454"/>
      <c r="I842" s="454"/>
      <c r="J842" s="454"/>
      <c r="K842" s="366"/>
      <c r="L842" s="454"/>
      <c r="M842" s="353"/>
      <c r="N842" s="302"/>
      <c r="O842" s="314"/>
    </row>
    <row r="843" spans="1:15" ht="12.75">
      <c r="A843" s="605"/>
      <c r="B843" s="462"/>
      <c r="C843" s="377"/>
      <c r="D843" s="285"/>
      <c r="E843" s="171">
        <f>SUM(E841:E842)</f>
        <v>7</v>
      </c>
      <c r="F843" s="171">
        <v>5</v>
      </c>
      <c r="G843" s="454"/>
      <c r="H843" s="454"/>
      <c r="I843" s="454"/>
      <c r="J843" s="454"/>
      <c r="K843" s="366"/>
      <c r="L843" s="454"/>
      <c r="M843" s="334"/>
      <c r="N843" s="303"/>
      <c r="O843" s="332"/>
    </row>
    <row r="844" spans="1:15" ht="12.75">
      <c r="A844" s="605">
        <v>227</v>
      </c>
      <c r="B844" s="462" t="s">
        <v>66</v>
      </c>
      <c r="C844" s="377" t="s">
        <v>67</v>
      </c>
      <c r="D844" s="288" t="s">
        <v>2</v>
      </c>
      <c r="E844" s="181">
        <v>1</v>
      </c>
      <c r="F844" s="181"/>
      <c r="G844" s="454">
        <v>1.05</v>
      </c>
      <c r="H844" s="454"/>
      <c r="I844" s="454"/>
      <c r="J844" s="454"/>
      <c r="K844" s="366"/>
      <c r="L844" s="454"/>
      <c r="M844" s="333"/>
      <c r="N844" s="301">
        <v>1.05</v>
      </c>
      <c r="O844" s="313"/>
    </row>
    <row r="845" spans="1:15" ht="12.75">
      <c r="A845" s="605"/>
      <c r="B845" s="462"/>
      <c r="C845" s="377"/>
      <c r="D845" s="285" t="s">
        <v>21</v>
      </c>
      <c r="E845" s="181">
        <v>2</v>
      </c>
      <c r="F845" s="181"/>
      <c r="G845" s="454"/>
      <c r="H845" s="454"/>
      <c r="I845" s="454"/>
      <c r="J845" s="454"/>
      <c r="K845" s="366"/>
      <c r="L845" s="454"/>
      <c r="M845" s="353"/>
      <c r="N845" s="302"/>
      <c r="O845" s="314"/>
    </row>
    <row r="846" spans="1:15" ht="12.75">
      <c r="A846" s="605"/>
      <c r="B846" s="462"/>
      <c r="C846" s="377"/>
      <c r="D846" s="285"/>
      <c r="E846" s="171">
        <f>SUM(E844:E845)</f>
        <v>3</v>
      </c>
      <c r="F846" s="171">
        <v>1</v>
      </c>
      <c r="G846" s="454"/>
      <c r="H846" s="454"/>
      <c r="I846" s="454"/>
      <c r="J846" s="454"/>
      <c r="K846" s="366"/>
      <c r="L846" s="454"/>
      <c r="M846" s="334"/>
      <c r="N846" s="303"/>
      <c r="O846" s="332"/>
    </row>
    <row r="847" spans="1:15" ht="12.75">
      <c r="A847" s="605">
        <v>228</v>
      </c>
      <c r="B847" s="462" t="s">
        <v>68</v>
      </c>
      <c r="C847" s="377" t="s">
        <v>69</v>
      </c>
      <c r="D847" s="285" t="s">
        <v>50</v>
      </c>
      <c r="E847" s="181">
        <v>4</v>
      </c>
      <c r="F847" s="181"/>
      <c r="G847" s="454">
        <v>3.35</v>
      </c>
      <c r="H847" s="454"/>
      <c r="I847" s="454"/>
      <c r="J847" s="454"/>
      <c r="K847" s="366"/>
      <c r="L847" s="454"/>
      <c r="M847" s="333"/>
      <c r="N847" s="301">
        <v>3.35</v>
      </c>
      <c r="O847" s="313"/>
    </row>
    <row r="848" spans="1:15" ht="12.75">
      <c r="A848" s="605"/>
      <c r="B848" s="462"/>
      <c r="C848" s="377"/>
      <c r="D848" s="288" t="s">
        <v>2</v>
      </c>
      <c r="E848" s="181">
        <v>3</v>
      </c>
      <c r="F848" s="181"/>
      <c r="G848" s="454"/>
      <c r="H848" s="454"/>
      <c r="I848" s="454"/>
      <c r="J848" s="454"/>
      <c r="K848" s="366"/>
      <c r="L848" s="454"/>
      <c r="M848" s="353"/>
      <c r="N848" s="302"/>
      <c r="O848" s="314"/>
    </row>
    <row r="849" spans="1:15" ht="12.75">
      <c r="A849" s="605"/>
      <c r="B849" s="462"/>
      <c r="C849" s="377"/>
      <c r="D849" s="285" t="s">
        <v>21</v>
      </c>
      <c r="E849" s="181">
        <v>5</v>
      </c>
      <c r="F849" s="181"/>
      <c r="G849" s="454"/>
      <c r="H849" s="454"/>
      <c r="I849" s="454"/>
      <c r="J849" s="454"/>
      <c r="K849" s="366"/>
      <c r="L849" s="454"/>
      <c r="M849" s="353"/>
      <c r="N849" s="302"/>
      <c r="O849" s="314"/>
    </row>
    <row r="850" spans="1:15" ht="12.75">
      <c r="A850" s="605"/>
      <c r="B850" s="462"/>
      <c r="C850" s="377"/>
      <c r="D850" s="285"/>
      <c r="E850" s="171">
        <f>SUM(E847:E849)</f>
        <v>12</v>
      </c>
      <c r="F850" s="171">
        <v>14</v>
      </c>
      <c r="G850" s="454"/>
      <c r="H850" s="454"/>
      <c r="I850" s="454"/>
      <c r="J850" s="454"/>
      <c r="K850" s="366"/>
      <c r="L850" s="454"/>
      <c r="M850" s="334"/>
      <c r="N850" s="303"/>
      <c r="O850" s="332"/>
    </row>
    <row r="851" spans="1:15" ht="12.75">
      <c r="A851" s="605">
        <v>229</v>
      </c>
      <c r="B851" s="462" t="s">
        <v>70</v>
      </c>
      <c r="C851" s="377" t="s">
        <v>73</v>
      </c>
      <c r="D851" s="285" t="s">
        <v>1</v>
      </c>
      <c r="E851" s="181">
        <v>2</v>
      </c>
      <c r="F851" s="181"/>
      <c r="G851" s="454">
        <v>6.5</v>
      </c>
      <c r="H851" s="454"/>
      <c r="I851" s="454"/>
      <c r="J851" s="454"/>
      <c r="K851" s="370" t="s">
        <v>74</v>
      </c>
      <c r="L851" s="365">
        <v>1.4</v>
      </c>
      <c r="M851" s="333"/>
      <c r="N851" s="301">
        <v>6.5</v>
      </c>
      <c r="O851" s="313"/>
    </row>
    <row r="852" spans="1:15" ht="12.75">
      <c r="A852" s="605"/>
      <c r="B852" s="462"/>
      <c r="C852" s="377"/>
      <c r="D852" s="288" t="s">
        <v>2</v>
      </c>
      <c r="E852" s="181">
        <v>8</v>
      </c>
      <c r="F852" s="181"/>
      <c r="G852" s="454"/>
      <c r="H852" s="454"/>
      <c r="I852" s="454"/>
      <c r="J852" s="454"/>
      <c r="K852" s="370"/>
      <c r="L852" s="365"/>
      <c r="M852" s="353"/>
      <c r="N852" s="302"/>
      <c r="O852" s="314"/>
    </row>
    <row r="853" spans="1:15" ht="12.75">
      <c r="A853" s="605"/>
      <c r="B853" s="462"/>
      <c r="C853" s="377"/>
      <c r="D853" s="285" t="s">
        <v>21</v>
      </c>
      <c r="E853" s="181">
        <v>10</v>
      </c>
      <c r="F853" s="181"/>
      <c r="G853" s="454"/>
      <c r="H853" s="454"/>
      <c r="I853" s="454"/>
      <c r="J853" s="454"/>
      <c r="K853" s="370"/>
      <c r="L853" s="365"/>
      <c r="M853" s="353"/>
      <c r="N853" s="302"/>
      <c r="O853" s="314"/>
    </row>
    <row r="854" spans="1:15" ht="12.75">
      <c r="A854" s="605"/>
      <c r="B854" s="462"/>
      <c r="C854" s="377"/>
      <c r="D854" s="285"/>
      <c r="E854" s="171">
        <f>SUM(E851:E853)</f>
        <v>20</v>
      </c>
      <c r="F854" s="171">
        <v>22</v>
      </c>
      <c r="G854" s="454"/>
      <c r="H854" s="454"/>
      <c r="I854" s="454"/>
      <c r="J854" s="454"/>
      <c r="K854" s="370"/>
      <c r="L854" s="365"/>
      <c r="M854" s="334"/>
      <c r="N854" s="303"/>
      <c r="O854" s="332"/>
    </row>
    <row r="855" spans="1:15" ht="12.75">
      <c r="A855" s="605">
        <v>230</v>
      </c>
      <c r="B855" s="462" t="s">
        <v>71</v>
      </c>
      <c r="C855" s="377" t="s">
        <v>72</v>
      </c>
      <c r="D855" s="288" t="s">
        <v>2</v>
      </c>
      <c r="E855" s="181">
        <v>9</v>
      </c>
      <c r="F855" s="181"/>
      <c r="G855" s="454">
        <v>2.65</v>
      </c>
      <c r="H855" s="454"/>
      <c r="I855" s="454"/>
      <c r="J855" s="454"/>
      <c r="K855" s="370" t="s">
        <v>74</v>
      </c>
      <c r="L855" s="365">
        <v>0.6</v>
      </c>
      <c r="M855" s="333"/>
      <c r="N855" s="301">
        <v>2.65</v>
      </c>
      <c r="O855" s="313"/>
    </row>
    <row r="856" spans="1:15" ht="12.75">
      <c r="A856" s="605"/>
      <c r="B856" s="462"/>
      <c r="C856" s="377"/>
      <c r="D856" s="285" t="s">
        <v>21</v>
      </c>
      <c r="E856" s="181">
        <v>1</v>
      </c>
      <c r="F856" s="181"/>
      <c r="G856" s="454"/>
      <c r="H856" s="454"/>
      <c r="I856" s="454"/>
      <c r="J856" s="454"/>
      <c r="K856" s="370"/>
      <c r="L856" s="365"/>
      <c r="M856" s="353"/>
      <c r="N856" s="302"/>
      <c r="O856" s="314"/>
    </row>
    <row r="857" spans="1:15" ht="12.75">
      <c r="A857" s="605"/>
      <c r="B857" s="462"/>
      <c r="C857" s="377"/>
      <c r="D857" s="285"/>
      <c r="E857" s="171">
        <f>SUM(E855:E856)</f>
        <v>10</v>
      </c>
      <c r="F857" s="171">
        <v>10</v>
      </c>
      <c r="G857" s="454"/>
      <c r="H857" s="454"/>
      <c r="I857" s="454"/>
      <c r="J857" s="454"/>
      <c r="K857" s="370"/>
      <c r="L857" s="365"/>
      <c r="M857" s="334"/>
      <c r="N857" s="303"/>
      <c r="O857" s="332"/>
    </row>
    <row r="858" spans="1:15" ht="12.75">
      <c r="A858" s="605">
        <v>231</v>
      </c>
      <c r="B858" s="462" t="s">
        <v>75</v>
      </c>
      <c r="C858" s="377" t="s">
        <v>91</v>
      </c>
      <c r="D858" s="288" t="s">
        <v>2</v>
      </c>
      <c r="E858" s="181">
        <v>9</v>
      </c>
      <c r="F858" s="181"/>
      <c r="G858" s="454">
        <v>3.25</v>
      </c>
      <c r="H858" s="454"/>
      <c r="I858" s="454"/>
      <c r="J858" s="454"/>
      <c r="K858" s="370"/>
      <c r="L858" s="365"/>
      <c r="M858" s="333"/>
      <c r="N858" s="301">
        <v>2.5</v>
      </c>
      <c r="O858" s="313"/>
    </row>
    <row r="859" spans="1:15" ht="12.75">
      <c r="A859" s="605"/>
      <c r="B859" s="462"/>
      <c r="C859" s="377"/>
      <c r="D859" s="285" t="s">
        <v>1</v>
      </c>
      <c r="E859" s="181">
        <v>4</v>
      </c>
      <c r="F859" s="181"/>
      <c r="G859" s="454"/>
      <c r="H859" s="454"/>
      <c r="I859" s="454"/>
      <c r="J859" s="454"/>
      <c r="K859" s="370"/>
      <c r="L859" s="365"/>
      <c r="M859" s="353"/>
      <c r="N859" s="302"/>
      <c r="O859" s="314"/>
    </row>
    <row r="860" spans="1:15" ht="12.75">
      <c r="A860" s="605"/>
      <c r="B860" s="462"/>
      <c r="C860" s="377"/>
      <c r="D860" s="285"/>
      <c r="E860" s="171">
        <f>SUM(E858:E859)</f>
        <v>13</v>
      </c>
      <c r="F860" s="171">
        <v>11</v>
      </c>
      <c r="G860" s="454"/>
      <c r="H860" s="454"/>
      <c r="I860" s="454"/>
      <c r="J860" s="454"/>
      <c r="K860" s="370"/>
      <c r="L860" s="365"/>
      <c r="M860" s="334"/>
      <c r="N860" s="303"/>
      <c r="O860" s="332"/>
    </row>
    <row r="861" spans="1:15" ht="12.75">
      <c r="A861" s="605">
        <v>232</v>
      </c>
      <c r="B861" s="462" t="s">
        <v>76</v>
      </c>
      <c r="C861" s="610" t="s">
        <v>704</v>
      </c>
      <c r="D861" s="288" t="s">
        <v>2</v>
      </c>
      <c r="E861" s="181">
        <v>9</v>
      </c>
      <c r="F861" s="181"/>
      <c r="G861" s="454">
        <v>2.65</v>
      </c>
      <c r="H861" s="454"/>
      <c r="I861" s="454"/>
      <c r="J861" s="454"/>
      <c r="K861" s="366"/>
      <c r="L861" s="365">
        <v>0.24</v>
      </c>
      <c r="M861" s="333"/>
      <c r="N861" s="301">
        <v>0.9</v>
      </c>
      <c r="O861" s="313"/>
    </row>
    <row r="862" spans="1:15" ht="12.75">
      <c r="A862" s="605"/>
      <c r="B862" s="462"/>
      <c r="C862" s="611"/>
      <c r="D862" s="285" t="s">
        <v>21</v>
      </c>
      <c r="E862" s="181">
        <v>1</v>
      </c>
      <c r="F862" s="181"/>
      <c r="G862" s="454"/>
      <c r="H862" s="454"/>
      <c r="I862" s="454"/>
      <c r="J862" s="454"/>
      <c r="K862" s="366"/>
      <c r="L862" s="365"/>
      <c r="M862" s="353"/>
      <c r="N862" s="302"/>
      <c r="O862" s="314"/>
    </row>
    <row r="863" spans="1:15" ht="12.75">
      <c r="A863" s="605"/>
      <c r="B863" s="462"/>
      <c r="C863" s="612"/>
      <c r="D863" s="285"/>
      <c r="E863" s="171">
        <f>SUM(E861:E862)</f>
        <v>10</v>
      </c>
      <c r="F863" s="171">
        <v>4</v>
      </c>
      <c r="G863" s="454"/>
      <c r="H863" s="454"/>
      <c r="I863" s="454"/>
      <c r="J863" s="454"/>
      <c r="K863" s="366"/>
      <c r="L863" s="365"/>
      <c r="M863" s="334"/>
      <c r="N863" s="303"/>
      <c r="O863" s="332"/>
    </row>
    <row r="864" spans="1:15" ht="12.75">
      <c r="A864" s="605">
        <v>233</v>
      </c>
      <c r="B864" s="462" t="s">
        <v>77</v>
      </c>
      <c r="C864" s="455" t="s">
        <v>78</v>
      </c>
      <c r="D864" s="8" t="s">
        <v>1</v>
      </c>
      <c r="E864" s="181">
        <v>2</v>
      </c>
      <c r="F864" s="171"/>
      <c r="G864" s="454">
        <v>6.5</v>
      </c>
      <c r="H864" s="454"/>
      <c r="I864" s="454"/>
      <c r="J864" s="454"/>
      <c r="K864" s="366"/>
      <c r="L864" s="365">
        <v>0.2</v>
      </c>
      <c r="M864" s="333"/>
      <c r="N864" s="301">
        <v>1.4</v>
      </c>
      <c r="O864" s="313"/>
    </row>
    <row r="865" spans="1:15" ht="12.75">
      <c r="A865" s="605"/>
      <c r="B865" s="462"/>
      <c r="C865" s="455"/>
      <c r="D865" s="83" t="s">
        <v>2</v>
      </c>
      <c r="E865" s="181">
        <v>8</v>
      </c>
      <c r="F865" s="171"/>
      <c r="G865" s="454"/>
      <c r="H865" s="454"/>
      <c r="I865" s="454"/>
      <c r="J865" s="454"/>
      <c r="K865" s="366"/>
      <c r="L865" s="365"/>
      <c r="M865" s="353"/>
      <c r="N865" s="302"/>
      <c r="O865" s="314"/>
    </row>
    <row r="866" spans="1:15" ht="12.75">
      <c r="A866" s="605"/>
      <c r="B866" s="462"/>
      <c r="C866" s="455"/>
      <c r="D866" s="8" t="s">
        <v>21</v>
      </c>
      <c r="E866" s="181">
        <v>10</v>
      </c>
      <c r="F866" s="181"/>
      <c r="G866" s="454"/>
      <c r="H866" s="454"/>
      <c r="I866" s="454"/>
      <c r="J866" s="454"/>
      <c r="K866" s="366"/>
      <c r="L866" s="365"/>
      <c r="M866" s="353"/>
      <c r="N866" s="302"/>
      <c r="O866" s="314"/>
    </row>
    <row r="867" spans="1:15" ht="12.75">
      <c r="A867" s="605"/>
      <c r="B867" s="462"/>
      <c r="C867" s="455"/>
      <c r="D867" s="8"/>
      <c r="E867" s="171">
        <f>SUM(E864:E866)</f>
        <v>20</v>
      </c>
      <c r="F867" s="181"/>
      <c r="G867" s="454"/>
      <c r="H867" s="454"/>
      <c r="I867" s="454"/>
      <c r="J867" s="454"/>
      <c r="K867" s="366"/>
      <c r="L867" s="365"/>
      <c r="M867" s="334"/>
      <c r="N867" s="303"/>
      <c r="O867" s="332"/>
    </row>
    <row r="868" spans="1:15" ht="12.75">
      <c r="A868" s="605">
        <v>234</v>
      </c>
      <c r="B868" s="462" t="s">
        <v>79</v>
      </c>
      <c r="C868" s="377" t="s">
        <v>92</v>
      </c>
      <c r="D868" s="8" t="s">
        <v>1</v>
      </c>
      <c r="E868" s="181">
        <v>2</v>
      </c>
      <c r="F868" s="181"/>
      <c r="G868" s="454">
        <v>6.5</v>
      </c>
      <c r="H868" s="454"/>
      <c r="I868" s="454"/>
      <c r="J868" s="454"/>
      <c r="K868" s="366"/>
      <c r="L868" s="365">
        <v>0.2</v>
      </c>
      <c r="M868" s="333"/>
      <c r="N868" s="301">
        <v>4.95</v>
      </c>
      <c r="O868" s="313"/>
    </row>
    <row r="869" spans="1:15" ht="12.75">
      <c r="A869" s="605"/>
      <c r="B869" s="462"/>
      <c r="C869" s="377"/>
      <c r="D869" s="83" t="s">
        <v>2</v>
      </c>
      <c r="E869" s="181">
        <v>8</v>
      </c>
      <c r="F869" s="171">
        <v>7</v>
      </c>
      <c r="G869" s="454"/>
      <c r="H869" s="454"/>
      <c r="I869" s="454"/>
      <c r="J869" s="454"/>
      <c r="K869" s="366"/>
      <c r="L869" s="365"/>
      <c r="M869" s="353"/>
      <c r="N869" s="302"/>
      <c r="O869" s="314"/>
    </row>
    <row r="870" spans="1:15" ht="12.75">
      <c r="A870" s="605"/>
      <c r="B870" s="462"/>
      <c r="C870" s="377"/>
      <c r="D870" s="8" t="s">
        <v>21</v>
      </c>
      <c r="E870" s="181">
        <v>10</v>
      </c>
      <c r="F870" s="181"/>
      <c r="G870" s="454"/>
      <c r="H870" s="454"/>
      <c r="I870" s="454"/>
      <c r="J870" s="454"/>
      <c r="K870" s="366"/>
      <c r="L870" s="365"/>
      <c r="M870" s="353"/>
      <c r="N870" s="302"/>
      <c r="O870" s="314"/>
    </row>
    <row r="871" spans="1:15" ht="12.75">
      <c r="A871" s="605"/>
      <c r="B871" s="462"/>
      <c r="C871" s="377"/>
      <c r="D871" s="8"/>
      <c r="E871" s="171">
        <f>SUM(E868:E870)</f>
        <v>20</v>
      </c>
      <c r="F871" s="181"/>
      <c r="G871" s="454"/>
      <c r="H871" s="454"/>
      <c r="I871" s="454"/>
      <c r="J871" s="454"/>
      <c r="K871" s="366"/>
      <c r="L871" s="365"/>
      <c r="M871" s="334"/>
      <c r="N871" s="303"/>
      <c r="O871" s="332"/>
    </row>
    <row r="872" spans="1:15" s="85" customFormat="1" ht="12.75">
      <c r="A872" s="605">
        <v>235</v>
      </c>
      <c r="B872" s="462" t="s">
        <v>80</v>
      </c>
      <c r="C872" s="455" t="s">
        <v>81</v>
      </c>
      <c r="D872" s="8" t="s">
        <v>1</v>
      </c>
      <c r="E872" s="181">
        <v>10</v>
      </c>
      <c r="F872" s="181"/>
      <c r="G872" s="454">
        <v>2.5</v>
      </c>
      <c r="H872" s="454"/>
      <c r="I872" s="454"/>
      <c r="J872" s="454"/>
      <c r="K872" s="366"/>
      <c r="L872" s="365"/>
      <c r="M872" s="350"/>
      <c r="N872" s="301">
        <v>0.5</v>
      </c>
      <c r="O872" s="313"/>
    </row>
    <row r="873" spans="1:15" s="85" customFormat="1" ht="12.75">
      <c r="A873" s="605"/>
      <c r="B873" s="462"/>
      <c r="C873" s="455"/>
      <c r="D873" s="8"/>
      <c r="E873" s="171">
        <f>SUM(E872)</f>
        <v>10</v>
      </c>
      <c r="F873" s="171">
        <v>10</v>
      </c>
      <c r="G873" s="454"/>
      <c r="H873" s="454"/>
      <c r="I873" s="454"/>
      <c r="J873" s="454"/>
      <c r="K873" s="366"/>
      <c r="L873" s="365"/>
      <c r="M873" s="352"/>
      <c r="N873" s="303"/>
      <c r="O873" s="332"/>
    </row>
    <row r="874" spans="1:15" s="85" customFormat="1" ht="12.75">
      <c r="A874" s="605">
        <v>236</v>
      </c>
      <c r="B874" s="462" t="s">
        <v>82</v>
      </c>
      <c r="C874" s="455" t="s">
        <v>93</v>
      </c>
      <c r="D874" s="83" t="s">
        <v>2</v>
      </c>
      <c r="E874" s="181">
        <v>3</v>
      </c>
      <c r="F874" s="181"/>
      <c r="G874" s="454">
        <v>1.55</v>
      </c>
      <c r="H874" s="454"/>
      <c r="I874" s="454"/>
      <c r="J874" s="454"/>
      <c r="K874" s="366"/>
      <c r="L874" s="365">
        <v>0.8</v>
      </c>
      <c r="M874" s="350"/>
      <c r="N874" s="301">
        <v>1.55</v>
      </c>
      <c r="O874" s="313"/>
    </row>
    <row r="875" spans="1:15" s="85" customFormat="1" ht="12.75">
      <c r="A875" s="605"/>
      <c r="B875" s="462"/>
      <c r="C875" s="455"/>
      <c r="D875" s="8" t="s">
        <v>21</v>
      </c>
      <c r="E875" s="181">
        <v>2</v>
      </c>
      <c r="F875" s="171">
        <v>3</v>
      </c>
      <c r="G875" s="454"/>
      <c r="H875" s="454"/>
      <c r="I875" s="454"/>
      <c r="J875" s="454"/>
      <c r="K875" s="366"/>
      <c r="L875" s="365"/>
      <c r="M875" s="351"/>
      <c r="N875" s="302"/>
      <c r="O875" s="314"/>
    </row>
    <row r="876" spans="1:15" s="85" customFormat="1" ht="12.75">
      <c r="A876" s="605"/>
      <c r="B876" s="462"/>
      <c r="C876" s="455"/>
      <c r="D876" s="8"/>
      <c r="E876" s="171">
        <f>SUM(E874:E875)</f>
        <v>5</v>
      </c>
      <c r="F876" s="181"/>
      <c r="G876" s="454"/>
      <c r="H876" s="454"/>
      <c r="I876" s="454"/>
      <c r="J876" s="454"/>
      <c r="K876" s="366"/>
      <c r="L876" s="365"/>
      <c r="M876" s="352"/>
      <c r="N876" s="303"/>
      <c r="O876" s="332"/>
    </row>
    <row r="877" spans="1:15" s="85" customFormat="1" ht="12.75">
      <c r="A877" s="761"/>
      <c r="B877" s="758" t="s">
        <v>706</v>
      </c>
      <c r="C877" s="304"/>
      <c r="D877" s="8"/>
      <c r="E877" s="171"/>
      <c r="F877" s="181"/>
      <c r="G877" s="306"/>
      <c r="H877" s="306"/>
      <c r="I877" s="306"/>
      <c r="J877" s="306"/>
      <c r="K877" s="613"/>
      <c r="L877" s="615"/>
      <c r="M877" s="313" t="s">
        <v>705</v>
      </c>
      <c r="N877" s="301">
        <v>0.4</v>
      </c>
      <c r="O877" s="309" t="s">
        <v>708</v>
      </c>
    </row>
    <row r="878" spans="1:15" s="85" customFormat="1" ht="12.75">
      <c r="A878" s="763"/>
      <c r="B878" s="760"/>
      <c r="C878" s="305"/>
      <c r="D878" s="8"/>
      <c r="E878" s="171"/>
      <c r="F878" s="171">
        <v>5</v>
      </c>
      <c r="G878" s="307"/>
      <c r="H878" s="307"/>
      <c r="I878" s="307"/>
      <c r="J878" s="307"/>
      <c r="K878" s="614"/>
      <c r="L878" s="616"/>
      <c r="M878" s="332"/>
      <c r="N878" s="303"/>
      <c r="O878" s="310"/>
    </row>
    <row r="879" spans="1:15" s="85" customFormat="1" ht="12.75">
      <c r="A879" s="605">
        <v>237</v>
      </c>
      <c r="B879" s="462" t="s">
        <v>707</v>
      </c>
      <c r="C879" s="455" t="s">
        <v>96</v>
      </c>
      <c r="D879" s="8" t="s">
        <v>21</v>
      </c>
      <c r="E879" s="181">
        <v>1</v>
      </c>
      <c r="F879" s="181"/>
      <c r="G879" s="454">
        <v>0.4</v>
      </c>
      <c r="H879" s="454"/>
      <c r="I879" s="454"/>
      <c r="J879" s="454"/>
      <c r="K879" s="366"/>
      <c r="L879" s="365"/>
      <c r="M879" s="350"/>
      <c r="N879" s="301"/>
      <c r="O879" s="310"/>
    </row>
    <row r="880" spans="1:15" s="85" customFormat="1" ht="12.75">
      <c r="A880" s="605"/>
      <c r="B880" s="462"/>
      <c r="C880" s="455"/>
      <c r="D880" s="8"/>
      <c r="E880" s="171">
        <f>SUM(E879)</f>
        <v>1</v>
      </c>
      <c r="F880" s="171">
        <v>1</v>
      </c>
      <c r="G880" s="454"/>
      <c r="H880" s="454"/>
      <c r="I880" s="454"/>
      <c r="J880" s="454"/>
      <c r="K880" s="366"/>
      <c r="L880" s="365"/>
      <c r="M880" s="352"/>
      <c r="N880" s="303"/>
      <c r="O880" s="311"/>
    </row>
    <row r="881" spans="1:15" s="85" customFormat="1" ht="12.75">
      <c r="A881" s="605">
        <v>238</v>
      </c>
      <c r="B881" s="462" t="s">
        <v>83</v>
      </c>
      <c r="C881" s="455" t="s">
        <v>90</v>
      </c>
      <c r="D881" s="83" t="s">
        <v>2</v>
      </c>
      <c r="E881" s="181">
        <v>7</v>
      </c>
      <c r="F881" s="181"/>
      <c r="G881" s="454">
        <v>2.9</v>
      </c>
      <c r="H881" s="454"/>
      <c r="I881" s="454"/>
      <c r="J881" s="454"/>
      <c r="K881" s="366"/>
      <c r="L881" s="365"/>
      <c r="M881" s="350"/>
      <c r="N881" s="301">
        <v>3.35</v>
      </c>
      <c r="O881" s="313"/>
    </row>
    <row r="882" spans="1:15" s="85" customFormat="1" ht="12.75">
      <c r="A882" s="605"/>
      <c r="B882" s="462"/>
      <c r="C882" s="455"/>
      <c r="D882" s="8" t="s">
        <v>21</v>
      </c>
      <c r="E882" s="181">
        <v>1</v>
      </c>
      <c r="F882" s="181"/>
      <c r="G882" s="454"/>
      <c r="H882" s="454"/>
      <c r="I882" s="454"/>
      <c r="J882" s="454"/>
      <c r="K882" s="366"/>
      <c r="L882" s="365"/>
      <c r="M882" s="351"/>
      <c r="N882" s="302"/>
      <c r="O882" s="314"/>
    </row>
    <row r="883" spans="1:15" s="85" customFormat="1" ht="12.75">
      <c r="A883" s="605"/>
      <c r="B883" s="462"/>
      <c r="C883" s="455"/>
      <c r="D883" s="8" t="s">
        <v>1</v>
      </c>
      <c r="E883" s="181">
        <v>3</v>
      </c>
      <c r="F883" s="181"/>
      <c r="G883" s="454"/>
      <c r="H883" s="454"/>
      <c r="I883" s="454"/>
      <c r="J883" s="454"/>
      <c r="K883" s="366"/>
      <c r="L883" s="365"/>
      <c r="M883" s="351"/>
      <c r="N883" s="302"/>
      <c r="O883" s="314"/>
    </row>
    <row r="884" spans="1:15" s="85" customFormat="1" ht="12.75">
      <c r="A884" s="605"/>
      <c r="B884" s="462"/>
      <c r="C884" s="455"/>
      <c r="D884" s="8"/>
      <c r="E884" s="171">
        <f>SUM(E881:E883)</f>
        <v>11</v>
      </c>
      <c r="F884" s="171"/>
      <c r="G884" s="454"/>
      <c r="H884" s="454"/>
      <c r="I884" s="454"/>
      <c r="J884" s="454"/>
      <c r="K884" s="366"/>
      <c r="L884" s="365"/>
      <c r="M884" s="352"/>
      <c r="N884" s="303"/>
      <c r="O884" s="332"/>
    </row>
    <row r="885" spans="1:15" s="85" customFormat="1" ht="12.75">
      <c r="A885" s="605">
        <v>239</v>
      </c>
      <c r="B885" s="462" t="s">
        <v>84</v>
      </c>
      <c r="C885" s="461" t="s">
        <v>85</v>
      </c>
      <c r="D885" s="288" t="s">
        <v>2</v>
      </c>
      <c r="E885" s="181">
        <v>3</v>
      </c>
      <c r="F885" s="181"/>
      <c r="G885" s="454">
        <v>1.55</v>
      </c>
      <c r="H885" s="453"/>
      <c r="I885" s="453"/>
      <c r="J885" s="453"/>
      <c r="K885" s="604"/>
      <c r="L885" s="601">
        <v>0.28</v>
      </c>
      <c r="M885" s="346"/>
      <c r="N885" s="316">
        <v>1.55</v>
      </c>
      <c r="O885" s="329"/>
    </row>
    <row r="886" spans="1:15" s="85" customFormat="1" ht="12.75">
      <c r="A886" s="605"/>
      <c r="B886" s="462"/>
      <c r="C886" s="461"/>
      <c r="D886" s="285" t="s">
        <v>21</v>
      </c>
      <c r="E886" s="181">
        <v>2</v>
      </c>
      <c r="F886" s="181"/>
      <c r="G886" s="454"/>
      <c r="H886" s="453"/>
      <c r="I886" s="453"/>
      <c r="J886" s="453"/>
      <c r="K886" s="604"/>
      <c r="L886" s="601"/>
      <c r="M886" s="348"/>
      <c r="N886" s="317"/>
      <c r="O886" s="331"/>
    </row>
    <row r="887" spans="1:15" s="85" customFormat="1" ht="12.75">
      <c r="A887" s="605"/>
      <c r="B887" s="462"/>
      <c r="C887" s="461"/>
      <c r="D887" s="285"/>
      <c r="E887" s="171">
        <f>SUM(E885:E886)</f>
        <v>5</v>
      </c>
      <c r="F887" s="171"/>
      <c r="G887" s="454"/>
      <c r="H887" s="453"/>
      <c r="I887" s="453"/>
      <c r="J887" s="453"/>
      <c r="K887" s="604"/>
      <c r="L887" s="601"/>
      <c r="M887" s="347"/>
      <c r="N887" s="318"/>
      <c r="O887" s="330"/>
    </row>
    <row r="888" spans="1:15" s="85" customFormat="1" ht="12.75" customHeight="1">
      <c r="A888" s="761">
        <v>240</v>
      </c>
      <c r="B888" s="758" t="s">
        <v>651</v>
      </c>
      <c r="C888" s="289" t="s">
        <v>717</v>
      </c>
      <c r="D888" s="288" t="s">
        <v>2</v>
      </c>
      <c r="E888" s="272">
        <v>3</v>
      </c>
      <c r="F888" s="264">
        <v>9</v>
      </c>
      <c r="G888" s="306">
        <v>0.75</v>
      </c>
      <c r="H888" s="375"/>
      <c r="I888" s="375"/>
      <c r="J888" s="375"/>
      <c r="K888" s="608"/>
      <c r="L888" s="602"/>
      <c r="M888" s="346"/>
      <c r="N888" s="316">
        <v>0.75</v>
      </c>
      <c r="O888" s="329"/>
    </row>
    <row r="889" spans="1:15" s="85" customFormat="1" ht="12.75">
      <c r="A889" s="762"/>
      <c r="B889" s="759"/>
      <c r="C889" s="606" t="s">
        <v>718</v>
      </c>
      <c r="D889" s="285"/>
      <c r="E889" s="171">
        <v>3</v>
      </c>
      <c r="F889" s="264">
        <v>8</v>
      </c>
      <c r="G889" s="307"/>
      <c r="H889" s="376"/>
      <c r="I889" s="376"/>
      <c r="J889" s="376"/>
      <c r="K889" s="609"/>
      <c r="L889" s="603"/>
      <c r="M889" s="347"/>
      <c r="N889" s="318"/>
      <c r="O889" s="330"/>
    </row>
    <row r="890" spans="1:15" s="85" customFormat="1" ht="12.75">
      <c r="A890" s="763"/>
      <c r="B890" s="760"/>
      <c r="C890" s="607"/>
      <c r="D890" s="285"/>
      <c r="E890" s="171"/>
      <c r="F890" s="265">
        <v>17</v>
      </c>
      <c r="G890" s="290"/>
      <c r="H890" s="150"/>
      <c r="I890" s="150"/>
      <c r="J890" s="150"/>
      <c r="K890" s="151"/>
      <c r="L890" s="191"/>
      <c r="M890" s="149"/>
      <c r="N890" s="148"/>
      <c r="O890" s="182"/>
    </row>
    <row r="891" spans="1:15" s="85" customFormat="1" ht="12.75">
      <c r="A891" s="605">
        <v>241</v>
      </c>
      <c r="B891" s="462" t="s">
        <v>86</v>
      </c>
      <c r="C891" s="461" t="s">
        <v>87</v>
      </c>
      <c r="D891" s="288" t="s">
        <v>2</v>
      </c>
      <c r="E891" s="181">
        <v>10</v>
      </c>
      <c r="F891" s="291"/>
      <c r="G891" s="454">
        <v>5.2</v>
      </c>
      <c r="H891" s="453"/>
      <c r="I891" s="453"/>
      <c r="J891" s="453"/>
      <c r="K891" s="604"/>
      <c r="L891" s="601">
        <v>0.65</v>
      </c>
      <c r="M891" s="346"/>
      <c r="N891" s="316">
        <v>5.2</v>
      </c>
      <c r="O891" s="329"/>
    </row>
    <row r="892" spans="1:15" s="85" customFormat="1" ht="12.75">
      <c r="A892" s="605"/>
      <c r="B892" s="462"/>
      <c r="C892" s="461"/>
      <c r="D892" s="285" t="s">
        <v>21</v>
      </c>
      <c r="E892" s="181">
        <v>6</v>
      </c>
      <c r="F892" s="181"/>
      <c r="G892" s="454"/>
      <c r="H892" s="453"/>
      <c r="I892" s="453"/>
      <c r="J892" s="453"/>
      <c r="K892" s="604"/>
      <c r="L892" s="601"/>
      <c r="M892" s="348"/>
      <c r="N892" s="317"/>
      <c r="O892" s="331"/>
    </row>
    <row r="893" spans="1:15" s="85" customFormat="1" ht="12.75">
      <c r="A893" s="605"/>
      <c r="B893" s="462"/>
      <c r="C893" s="461"/>
      <c r="D893" s="285" t="s">
        <v>94</v>
      </c>
      <c r="E893" s="181">
        <v>2</v>
      </c>
      <c r="F893" s="181"/>
      <c r="G893" s="454"/>
      <c r="H893" s="453"/>
      <c r="I893" s="453"/>
      <c r="J893" s="453"/>
      <c r="K893" s="604"/>
      <c r="L893" s="601"/>
      <c r="M893" s="348"/>
      <c r="N893" s="317"/>
      <c r="O893" s="331"/>
    </row>
    <row r="894" spans="1:15" s="85" customFormat="1" ht="12.75">
      <c r="A894" s="605"/>
      <c r="B894" s="462"/>
      <c r="C894" s="461"/>
      <c r="D894" s="285"/>
      <c r="E894" s="171">
        <f>SUM(E891:E893)</f>
        <v>18</v>
      </c>
      <c r="F894" s="181"/>
      <c r="G894" s="454"/>
      <c r="H894" s="453"/>
      <c r="I894" s="453"/>
      <c r="J894" s="453"/>
      <c r="K894" s="604"/>
      <c r="L894" s="601"/>
      <c r="M894" s="347"/>
      <c r="N894" s="318"/>
      <c r="O894" s="330"/>
    </row>
    <row r="895" spans="1:15" s="85" customFormat="1" ht="12.75">
      <c r="A895" s="605">
        <v>242</v>
      </c>
      <c r="B895" s="462" t="s">
        <v>88</v>
      </c>
      <c r="C895" s="461" t="s">
        <v>89</v>
      </c>
      <c r="D895" s="285" t="s">
        <v>95</v>
      </c>
      <c r="E895" s="181">
        <v>11</v>
      </c>
      <c r="F895" s="181"/>
      <c r="G895" s="454">
        <v>2.2</v>
      </c>
      <c r="H895" s="453"/>
      <c r="I895" s="453"/>
      <c r="J895" s="453"/>
      <c r="K895" s="604"/>
      <c r="L895" s="601">
        <v>1.44</v>
      </c>
      <c r="M895" s="346"/>
      <c r="N895" s="316">
        <v>2.2</v>
      </c>
      <c r="O895" s="329"/>
    </row>
    <row r="896" spans="1:15" s="85" customFormat="1" ht="12.75">
      <c r="A896" s="605"/>
      <c r="B896" s="462"/>
      <c r="C896" s="461"/>
      <c r="D896" s="285"/>
      <c r="E896" s="171">
        <f>SUM(E895)</f>
        <v>11</v>
      </c>
      <c r="F896" s="171">
        <v>9</v>
      </c>
      <c r="G896" s="454"/>
      <c r="H896" s="453"/>
      <c r="I896" s="453"/>
      <c r="J896" s="453"/>
      <c r="K896" s="604"/>
      <c r="L896" s="601"/>
      <c r="M896" s="347"/>
      <c r="N896" s="318"/>
      <c r="O896" s="330"/>
    </row>
    <row r="897" spans="1:15" s="85" customFormat="1" ht="33" customHeight="1">
      <c r="A897" s="190">
        <v>243</v>
      </c>
      <c r="B897" s="189"/>
      <c r="C897" s="292" t="s">
        <v>719</v>
      </c>
      <c r="D897" s="285"/>
      <c r="E897" s="171">
        <v>88</v>
      </c>
      <c r="F897" s="265"/>
      <c r="G897" s="293"/>
      <c r="H897" s="188"/>
      <c r="I897" s="188"/>
      <c r="J897" s="188"/>
      <c r="K897" s="8"/>
      <c r="L897" s="299"/>
      <c r="M897" s="149"/>
      <c r="N897" s="148"/>
      <c r="O897" s="182"/>
    </row>
    <row r="898" spans="1:15" s="85" customFormat="1" ht="12.75">
      <c r="A898" s="456"/>
      <c r="B898" s="456"/>
      <c r="C898" s="312" t="s">
        <v>35</v>
      </c>
      <c r="D898" s="187" t="s">
        <v>1</v>
      </c>
      <c r="E898" s="187">
        <f>E883+E872+E868+E864+E859+E851+E810+E805+E801+E797+E779+E787+E776+E769+E764+E759+E754+E749+E741+E737+E731+E727+E699+E694+E691+E687+E684+E681+E641+E624+E619+E615+E610+E607+E605+E602+E596+E593+E588+E585+E564+E558+E549+E539+E529+E524+E520+E516+E512+E504+E500+E493+E484+E480+E477+E474+E470+E461+E452+E442+E425+E422+E419+E413+E409+E401+E397+E390+E386+E381+E375+E371+E364+E352+E344+E334+E325+E323+E321+E314+E312+E305+E302+E296+E294+E287+E284+E280+E276+E268+E265+E262+E259+E257+E255+E252+E249+E246+E243+E237+E234+E230+E225+E220+E217+E213+E205+E194+E191+E187+E184+E180+E174+E170+E165+E160+E151+E147+E142+E138+E134+E130+E128+E127+E126+E124+E122+E121+E118+E117+E115+E113+E109+E108+E105+E103+E102+E100+E99+E90+E87+E85+E84+E83+E82+E81+E79+E77+E75+E74+E72+E68+E66+E62+E60+E56+E52+E41+E38+E36+E31+E26+E23+E18+E15+E11+E9</f>
        <v>2597</v>
      </c>
      <c r="F898" s="291"/>
      <c r="G898" s="312"/>
      <c r="H898" s="456">
        <f>SUM(H9:H896)</f>
        <v>2090</v>
      </c>
      <c r="I898" s="456">
        <f>SUM(I9:I896)</f>
        <v>361</v>
      </c>
      <c r="J898" s="456">
        <f>SUM(J9:J896)</f>
        <v>87</v>
      </c>
      <c r="K898" s="457"/>
      <c r="L898" s="456">
        <f>SUM(L9:L896)</f>
        <v>465.61600000000004</v>
      </c>
      <c r="M898" s="346"/>
      <c r="N898" s="316"/>
      <c r="O898" s="329"/>
    </row>
    <row r="899" spans="1:15" s="85" customFormat="1" ht="12.75">
      <c r="A899" s="456"/>
      <c r="B899" s="456"/>
      <c r="C899" s="312"/>
      <c r="D899" s="187" t="s">
        <v>14</v>
      </c>
      <c r="E899" s="187">
        <f>E20+E28+E48+E54+E58+E63+E116+E146+E164+E195+E214+E218+E270+E273+E289+E328+E331+E340+E358+E415+E499+E535+E557+E569+E601+E618+E698+E704+E710+E726+E310</f>
        <v>286</v>
      </c>
      <c r="F899" s="187"/>
      <c r="G899" s="312"/>
      <c r="H899" s="456"/>
      <c r="I899" s="456"/>
      <c r="J899" s="456"/>
      <c r="K899" s="457"/>
      <c r="L899" s="456"/>
      <c r="M899" s="348"/>
      <c r="N899" s="317"/>
      <c r="O899" s="331"/>
    </row>
    <row r="900" spans="1:15" s="85" customFormat="1" ht="12.75">
      <c r="A900" s="456"/>
      <c r="B900" s="456"/>
      <c r="C900" s="312"/>
      <c r="D900" s="187" t="s">
        <v>18</v>
      </c>
      <c r="E900" s="187">
        <f>E721+E600+E584+E552+E515+E511+E498+E490+E473+E451+E446+E408+E405+E396+E357+E343+E339+E315+E311+E297+E169+E64+E21</f>
        <v>140</v>
      </c>
      <c r="F900" s="187"/>
      <c r="G900" s="312"/>
      <c r="H900" s="456"/>
      <c r="I900" s="456"/>
      <c r="J900" s="456"/>
      <c r="K900" s="457"/>
      <c r="L900" s="456"/>
      <c r="M900" s="348"/>
      <c r="N900" s="317"/>
      <c r="O900" s="331"/>
    </row>
    <row r="901" spans="1:15" s="85" customFormat="1" ht="12.75">
      <c r="A901" s="456"/>
      <c r="B901" s="456"/>
      <c r="C901" s="312"/>
      <c r="D901" s="187" t="s">
        <v>23</v>
      </c>
      <c r="E901" s="187">
        <f>E226+E238</f>
        <v>40</v>
      </c>
      <c r="F901" s="187"/>
      <c r="G901" s="312"/>
      <c r="H901" s="456"/>
      <c r="I901" s="456"/>
      <c r="J901" s="456"/>
      <c r="K901" s="457"/>
      <c r="L901" s="456"/>
      <c r="M901" s="348"/>
      <c r="N901" s="317"/>
      <c r="O901" s="331"/>
    </row>
    <row r="902" spans="1:15" s="85" customFormat="1" ht="12.75">
      <c r="A902" s="456"/>
      <c r="B902" s="456"/>
      <c r="C902" s="312"/>
      <c r="D902" s="187" t="s">
        <v>4</v>
      </c>
      <c r="E902" s="187">
        <f>E12+E16+E29+E177+E182+E197+E200+E203+E228+E232+E244+E274+E278+E293+E299+E417+E626+E316</f>
        <v>203</v>
      </c>
      <c r="F902" s="187"/>
      <c r="G902" s="312"/>
      <c r="H902" s="456"/>
      <c r="I902" s="456"/>
      <c r="J902" s="456"/>
      <c r="K902" s="457"/>
      <c r="L902" s="456"/>
      <c r="M902" s="348"/>
      <c r="N902" s="317"/>
      <c r="O902" s="331"/>
    </row>
    <row r="903" spans="1:15" ht="12.75">
      <c r="A903" s="456"/>
      <c r="B903" s="456"/>
      <c r="C903" s="312"/>
      <c r="D903" s="187" t="s">
        <v>36</v>
      </c>
      <c r="E903" s="187">
        <f>E791</f>
        <v>8</v>
      </c>
      <c r="F903" s="187"/>
      <c r="G903" s="312"/>
      <c r="H903" s="456"/>
      <c r="I903" s="456"/>
      <c r="J903" s="456"/>
      <c r="K903" s="457"/>
      <c r="L903" s="456"/>
      <c r="M903" s="348"/>
      <c r="N903" s="317"/>
      <c r="O903" s="331"/>
    </row>
    <row r="904" spans="1:15" ht="12.75" customHeight="1">
      <c r="A904" s="456"/>
      <c r="B904" s="456"/>
      <c r="C904" s="312"/>
      <c r="D904" s="187" t="s">
        <v>2</v>
      </c>
      <c r="E904" s="187">
        <f>E891+E888+E885+E881+E874+E869+E865+E861+E858+E855+E852+E848+E844+E841+E838+E834+E831+E827+E823+E818+E813+E808+E803+E799+E795+E790+E786+E784+E778+E773+E768+E763+E758+E753+E748+E744+E740+E736+E734+E730+E725+E723+E718+E716+E713+E709+E707+E703+E697+E693+E690+E686+E683+E680+E677+E673+E669+E665+E661+E657+E654+E650+E648+E646+E643+E640+E638+E636+E634+E631+E625+E622+E617+E614+E609+E599+E595+E592+E587+E583+E581+E578+E575+E572+E568+E563+E556+E551+E548+E543+E538+E534+E528+E523+E519+E517+E513+E507+E503+E497+E492+E489+E487+E483+E479+E472+E466+E460+E456+E450+E445+E440+E438+E436+E434+E432+E430+E428+E426+E420+E414+E407+E404+E400+E395+E393+E389+E385+E380+E374+E370+E367+E363+E360+E356+E351+E349+E342+E338+E333+E330+E327+E317+E308+E298+E292+E288+E285+E281+E277+E272+E269+E266+E263+E260+E253++E250+E247+E242+E239+E235+E231+E227+E223+E221+E215+E211+E209+E206+E202+E199+E196+E192+E188+E185+E181+E175+E168+E163+E159+E155+E150+E145+E141+E137+E133+E131+E120+E111+E106+E101+E98+E96+E94+E93+E92+E88+E69+E57+E53+E50+E47+E45+E34+E32+E27+E24+E19+E14</f>
        <v>4524</v>
      </c>
      <c r="F904" s="187"/>
      <c r="G904" s="312"/>
      <c r="H904" s="456"/>
      <c r="I904" s="456"/>
      <c r="J904" s="456"/>
      <c r="K904" s="457"/>
      <c r="L904" s="456"/>
      <c r="M904" s="348"/>
      <c r="N904" s="317"/>
      <c r="O904" s="331"/>
    </row>
    <row r="905" spans="1:15" ht="12.75">
      <c r="A905" s="456"/>
      <c r="B905" s="456"/>
      <c r="C905" s="312"/>
      <c r="D905" s="187" t="s">
        <v>21</v>
      </c>
      <c r="E905" s="187">
        <f>E892+E886+E882+E879+E875+E870+E866+E862+E856+E853+E849+E845+E842+E839+E835+E832+E828+E824+E819+E816+E814+E809+E800+E804+E796+E793+E304+E301+E291+E240+E189+E176</f>
        <v>257</v>
      </c>
      <c r="F905" s="187"/>
      <c r="G905" s="312"/>
      <c r="H905" s="456"/>
      <c r="I905" s="456"/>
      <c r="J905" s="456"/>
      <c r="K905" s="457"/>
      <c r="L905" s="456"/>
      <c r="M905" s="348"/>
      <c r="N905" s="317"/>
      <c r="O905" s="331"/>
    </row>
    <row r="906" spans="1:15" ht="12.75">
      <c r="A906" s="456"/>
      <c r="B906" s="456"/>
      <c r="C906" s="312"/>
      <c r="D906" s="187" t="s">
        <v>50</v>
      </c>
      <c r="E906" s="187">
        <f>E807+E812+E820+E822+E826+E830+E837+E847</f>
        <v>26</v>
      </c>
      <c r="F906" s="187"/>
      <c r="G906" s="312"/>
      <c r="H906" s="456"/>
      <c r="I906" s="456"/>
      <c r="J906" s="456"/>
      <c r="K906" s="457"/>
      <c r="L906" s="456"/>
      <c r="M906" s="348"/>
      <c r="N906" s="317"/>
      <c r="O906" s="331"/>
    </row>
    <row r="907" spans="1:15" ht="12.75">
      <c r="A907" s="456"/>
      <c r="B907" s="456"/>
      <c r="C907" s="312"/>
      <c r="D907" s="187" t="s">
        <v>8</v>
      </c>
      <c r="E907" s="187">
        <f>E39+E416</f>
        <v>9</v>
      </c>
      <c r="F907" s="187"/>
      <c r="G907" s="312"/>
      <c r="H907" s="456"/>
      <c r="I907" s="456"/>
      <c r="J907" s="456"/>
      <c r="K907" s="457"/>
      <c r="L907" s="456"/>
      <c r="M907" s="348"/>
      <c r="N907" s="317"/>
      <c r="O907" s="331"/>
    </row>
    <row r="908" spans="1:15" ht="12.75">
      <c r="A908" s="456"/>
      <c r="B908" s="456"/>
      <c r="C908" s="312"/>
      <c r="D908" s="187" t="s">
        <v>28</v>
      </c>
      <c r="E908" s="187">
        <f>E148+E361+E553+E658+E662+E666+E670+E674</f>
        <v>30</v>
      </c>
      <c r="F908" s="187"/>
      <c r="G908" s="312"/>
      <c r="H908" s="456"/>
      <c r="I908" s="456"/>
      <c r="J908" s="456"/>
      <c r="K908" s="457"/>
      <c r="L908" s="456"/>
      <c r="M908" s="348"/>
      <c r="N908" s="317"/>
      <c r="O908" s="331"/>
    </row>
    <row r="909" spans="1:15" ht="12.75">
      <c r="A909" s="456"/>
      <c r="B909" s="456"/>
      <c r="C909" s="312"/>
      <c r="D909" s="187" t="s">
        <v>29</v>
      </c>
      <c r="E909" s="187">
        <f>E156+E376+E410+E447+E453+E457+E462+E467+E475+E481+E485+E494+E501+E505+E525+E530+E544+E554+E559+E565+E597+E611+E632+E651+E700+E780</f>
        <v>125</v>
      </c>
      <c r="F909" s="187"/>
      <c r="G909" s="312"/>
      <c r="H909" s="456"/>
      <c r="I909" s="456"/>
      <c r="J909" s="456"/>
      <c r="K909" s="457"/>
      <c r="L909" s="456"/>
      <c r="M909" s="348"/>
      <c r="N909" s="317"/>
      <c r="O909" s="331"/>
    </row>
    <row r="910" spans="1:15" ht="12.75">
      <c r="A910" s="456"/>
      <c r="B910" s="456"/>
      <c r="C910" s="312"/>
      <c r="D910" s="187" t="s">
        <v>95</v>
      </c>
      <c r="E910" s="187">
        <f>E895</f>
        <v>11</v>
      </c>
      <c r="F910" s="187"/>
      <c r="G910" s="312"/>
      <c r="H910" s="456"/>
      <c r="I910" s="456"/>
      <c r="J910" s="456"/>
      <c r="K910" s="457"/>
      <c r="L910" s="456"/>
      <c r="M910" s="348"/>
      <c r="N910" s="317"/>
      <c r="O910" s="331"/>
    </row>
    <row r="911" spans="1:15" ht="12.75">
      <c r="A911" s="456"/>
      <c r="B911" s="456"/>
      <c r="C911" s="312"/>
      <c r="D911" s="187" t="s">
        <v>30</v>
      </c>
      <c r="E911" s="187">
        <f>E627+E747+E752+E757+E762+E767+E774</f>
        <v>70</v>
      </c>
      <c r="F911" s="187"/>
      <c r="G911" s="312"/>
      <c r="H911" s="456"/>
      <c r="I911" s="456"/>
      <c r="J911" s="456"/>
      <c r="K911" s="457"/>
      <c r="L911" s="456"/>
      <c r="M911" s="348"/>
      <c r="N911" s="317"/>
      <c r="O911" s="331"/>
    </row>
    <row r="912" spans="1:15" ht="12.75">
      <c r="A912" s="456"/>
      <c r="B912" s="456"/>
      <c r="C912" s="312"/>
      <c r="D912" s="187" t="s">
        <v>31</v>
      </c>
      <c r="E912" s="187">
        <f>E628+E746+E751+E756+E761+E766+E771</f>
        <v>35</v>
      </c>
      <c r="F912" s="187"/>
      <c r="G912" s="312"/>
      <c r="H912" s="456"/>
      <c r="I912" s="456"/>
      <c r="J912" s="456"/>
      <c r="K912" s="457"/>
      <c r="L912" s="456"/>
      <c r="M912" s="348"/>
      <c r="N912" s="317"/>
      <c r="O912" s="331"/>
    </row>
    <row r="913" spans="1:15" ht="12.75">
      <c r="A913" s="456"/>
      <c r="B913" s="456"/>
      <c r="C913" s="312"/>
      <c r="D913" s="187" t="s">
        <v>611</v>
      </c>
      <c r="E913" s="187">
        <f>E309</f>
        <v>4</v>
      </c>
      <c r="F913" s="187"/>
      <c r="G913" s="312"/>
      <c r="H913" s="456"/>
      <c r="I913" s="456"/>
      <c r="J913" s="456"/>
      <c r="K913" s="457"/>
      <c r="L913" s="456"/>
      <c r="M913" s="348"/>
      <c r="N913" s="317"/>
      <c r="O913" s="331"/>
    </row>
    <row r="914" spans="1:15" ht="12.75">
      <c r="A914" s="456"/>
      <c r="B914" s="456"/>
      <c r="C914" s="312"/>
      <c r="D914" s="187" t="s">
        <v>5</v>
      </c>
      <c r="E914" s="187">
        <f>E70</f>
        <v>33</v>
      </c>
      <c r="F914" s="187"/>
      <c r="G914" s="312"/>
      <c r="H914" s="456"/>
      <c r="I914" s="456"/>
      <c r="J914" s="456"/>
      <c r="K914" s="457"/>
      <c r="L914" s="456"/>
      <c r="M914" s="348"/>
      <c r="N914" s="317"/>
      <c r="O914" s="331"/>
    </row>
    <row r="915" spans="1:15" ht="12.75">
      <c r="A915" s="456"/>
      <c r="B915" s="456"/>
      <c r="C915" s="312"/>
      <c r="D915" s="187" t="s">
        <v>22</v>
      </c>
      <c r="E915" s="187">
        <f>E178+E207</f>
        <v>13</v>
      </c>
      <c r="F915" s="187"/>
      <c r="G915" s="312"/>
      <c r="H915" s="456"/>
      <c r="I915" s="456"/>
      <c r="J915" s="456"/>
      <c r="K915" s="457"/>
      <c r="L915" s="456"/>
      <c r="M915" s="348"/>
      <c r="N915" s="317"/>
      <c r="O915" s="331"/>
    </row>
    <row r="916" spans="1:15" ht="12.75">
      <c r="A916" s="456"/>
      <c r="B916" s="456"/>
      <c r="C916" s="312"/>
      <c r="D916" s="187" t="s">
        <v>24</v>
      </c>
      <c r="E916" s="187">
        <f>E282</f>
        <v>1</v>
      </c>
      <c r="F916" s="187"/>
      <c r="G916" s="312"/>
      <c r="H916" s="456"/>
      <c r="I916" s="456"/>
      <c r="J916" s="456"/>
      <c r="K916" s="457"/>
      <c r="L916" s="456"/>
      <c r="M916" s="348"/>
      <c r="N916" s="317"/>
      <c r="O916" s="331"/>
    </row>
    <row r="917" spans="1:15" ht="12.75">
      <c r="A917" s="456"/>
      <c r="B917" s="456"/>
      <c r="C917" s="312"/>
      <c r="D917" s="187" t="s">
        <v>20</v>
      </c>
      <c r="E917" s="187">
        <f>E91+E97+E135+E139+E143+E152+E157+E161+E166+E171+E335+E345+E353+E365+E368+E372+E377+E382+E387+E391+E398+E402+E411+E448+E454+E458+E463+E468+E495+E508+E521+E526+E531+E536+E540+E545+E560+E566+E570+E573+E576+E579+E589+E603+E612+E620+E644+E652+E655+E659+E663+E667+E671+E675+E678+E688+E695+E701+E705+E711+E714+E719+E728+E732+E738+E781+E788</f>
        <v>571</v>
      </c>
      <c r="F917" s="187"/>
      <c r="G917" s="312"/>
      <c r="H917" s="456"/>
      <c r="I917" s="456"/>
      <c r="J917" s="456"/>
      <c r="K917" s="457"/>
      <c r="L917" s="456"/>
      <c r="M917" s="348"/>
      <c r="N917" s="317"/>
      <c r="O917" s="331"/>
    </row>
    <row r="918" spans="1:15" ht="12.75">
      <c r="A918" s="456"/>
      <c r="B918" s="456"/>
      <c r="C918" s="312"/>
      <c r="D918" s="187" t="s">
        <v>94</v>
      </c>
      <c r="E918" s="187">
        <f>E893</f>
        <v>2</v>
      </c>
      <c r="F918" s="187"/>
      <c r="G918" s="312"/>
      <c r="H918" s="456"/>
      <c r="I918" s="456"/>
      <c r="J918" s="456"/>
      <c r="K918" s="457"/>
      <c r="L918" s="456"/>
      <c r="M918" s="348"/>
      <c r="N918" s="317"/>
      <c r="O918" s="331"/>
    </row>
    <row r="919" spans="1:15" ht="12.75">
      <c r="A919" s="456"/>
      <c r="B919" s="456"/>
      <c r="C919" s="312"/>
      <c r="D919" s="187" t="s">
        <v>19</v>
      </c>
      <c r="E919" s="187">
        <f>E89+E153+E336+E346+E354+E378+E383+E464+E469+E509+E532+E541+E546+E561+E590+E742+E782</f>
        <v>28</v>
      </c>
      <c r="F919" s="187"/>
      <c r="G919" s="312"/>
      <c r="H919" s="456"/>
      <c r="I919" s="456"/>
      <c r="J919" s="456"/>
      <c r="K919" s="457"/>
      <c r="L919" s="456"/>
      <c r="M919" s="347"/>
      <c r="N919" s="318"/>
      <c r="O919" s="330"/>
    </row>
    <row r="920" spans="1:12" ht="12.75">
      <c r="A920" s="84"/>
      <c r="B920" s="85"/>
      <c r="C920" s="86"/>
      <c r="D920" s="2"/>
      <c r="E920" s="2"/>
      <c r="F920" s="2"/>
      <c r="G920" s="87"/>
      <c r="H920" s="87"/>
      <c r="I920" s="87"/>
      <c r="J920" s="87"/>
      <c r="K920" s="86"/>
      <c r="L920" s="88"/>
    </row>
  </sheetData>
  <sheetProtection/>
  <autoFilter ref="D8:D919"/>
  <mergeCells count="2913">
    <mergeCell ref="A885:A887"/>
    <mergeCell ref="C872:C873"/>
    <mergeCell ref="B864:B867"/>
    <mergeCell ref="M126:M129"/>
    <mergeCell ref="M133:M136"/>
    <mergeCell ref="M137:M140"/>
    <mergeCell ref="G126:G129"/>
    <mergeCell ref="L217:L219"/>
    <mergeCell ref="L199:L201"/>
    <mergeCell ref="K249:K251"/>
    <mergeCell ref="B888:B890"/>
    <mergeCell ref="A888:A890"/>
    <mergeCell ref="G864:G867"/>
    <mergeCell ref="C879:C880"/>
    <mergeCell ref="B885:B887"/>
    <mergeCell ref="B879:B880"/>
    <mergeCell ref="A881:A884"/>
    <mergeCell ref="A864:A867"/>
    <mergeCell ref="A877:A878"/>
    <mergeCell ref="B877:B878"/>
    <mergeCell ref="M174:M179"/>
    <mergeCell ref="M191:M193"/>
    <mergeCell ref="M115:M119"/>
    <mergeCell ref="M41:M44"/>
    <mergeCell ref="M47:M49"/>
    <mergeCell ref="M66:M67"/>
    <mergeCell ref="M184:M186"/>
    <mergeCell ref="M124:M125"/>
    <mergeCell ref="M108:M110"/>
    <mergeCell ref="M113:M114"/>
    <mergeCell ref="I115:I119"/>
    <mergeCell ref="J115:J119"/>
    <mergeCell ref="H184:H186"/>
    <mergeCell ref="I202:I204"/>
    <mergeCell ref="G202:G204"/>
    <mergeCell ref="H202:H204"/>
    <mergeCell ref="I194:I198"/>
    <mergeCell ref="H199:H201"/>
    <mergeCell ref="J191:J193"/>
    <mergeCell ref="G115:G119"/>
    <mergeCell ref="G237:G241"/>
    <mergeCell ref="G230:G233"/>
    <mergeCell ref="C205:C208"/>
    <mergeCell ref="G246:G248"/>
    <mergeCell ref="J205:J208"/>
    <mergeCell ref="I205:I208"/>
    <mergeCell ref="G242:G245"/>
    <mergeCell ref="I209:I210"/>
    <mergeCell ref="I225:I229"/>
    <mergeCell ref="H217:H219"/>
    <mergeCell ref="H209:H210"/>
    <mergeCell ref="L9:L10"/>
    <mergeCell ref="L18:L22"/>
    <mergeCell ref="L26:L30"/>
    <mergeCell ref="L34:L35"/>
    <mergeCell ref="L23:L25"/>
    <mergeCell ref="I184:I186"/>
    <mergeCell ref="J184:J186"/>
    <mergeCell ref="K126:K129"/>
    <mergeCell ref="H115:H119"/>
    <mergeCell ref="L126:L129"/>
    <mergeCell ref="L111:L112"/>
    <mergeCell ref="L60:L61"/>
    <mergeCell ref="L38:L40"/>
    <mergeCell ref="L11:L13"/>
    <mergeCell ref="L56:L59"/>
    <mergeCell ref="L36:L37"/>
    <mergeCell ref="L52:L55"/>
    <mergeCell ref="L45:L46"/>
    <mergeCell ref="L41:L44"/>
    <mergeCell ref="K62:K65"/>
    <mergeCell ref="L62:L65"/>
    <mergeCell ref="K60:K61"/>
    <mergeCell ref="K56:K59"/>
    <mergeCell ref="L14:L17"/>
    <mergeCell ref="L50:L51"/>
    <mergeCell ref="K45:K46"/>
    <mergeCell ref="K52:K55"/>
    <mergeCell ref="K36:K37"/>
    <mergeCell ref="K38:K40"/>
    <mergeCell ref="K47:K49"/>
    <mergeCell ref="K23:K25"/>
    <mergeCell ref="L47:L49"/>
    <mergeCell ref="J36:J37"/>
    <mergeCell ref="I36:I37"/>
    <mergeCell ref="J38:J40"/>
    <mergeCell ref="J23:J25"/>
    <mergeCell ref="J31:J33"/>
    <mergeCell ref="I38:I40"/>
    <mergeCell ref="A9:A10"/>
    <mergeCell ref="L66:L67"/>
    <mergeCell ref="G60:G61"/>
    <mergeCell ref="G47:G49"/>
    <mergeCell ref="G50:G51"/>
    <mergeCell ref="G56:G59"/>
    <mergeCell ref="K34:K35"/>
    <mergeCell ref="G52:G55"/>
    <mergeCell ref="G34:G35"/>
    <mergeCell ref="K41:K44"/>
    <mergeCell ref="B11:B13"/>
    <mergeCell ref="K9:K10"/>
    <mergeCell ref="K14:K17"/>
    <mergeCell ref="K11:K13"/>
    <mergeCell ref="B14:B17"/>
    <mergeCell ref="H11:H13"/>
    <mergeCell ref="I9:I10"/>
    <mergeCell ref="C14:C17"/>
    <mergeCell ref="H14:H17"/>
    <mergeCell ref="I14:I17"/>
    <mergeCell ref="L211:L212"/>
    <mergeCell ref="K205:K208"/>
    <mergeCell ref="L205:L208"/>
    <mergeCell ref="L209:L210"/>
    <mergeCell ref="L202:L204"/>
    <mergeCell ref="K209:K210"/>
    <mergeCell ref="K202:K204"/>
    <mergeCell ref="K211:K212"/>
    <mergeCell ref="L249:L251"/>
    <mergeCell ref="H249:H251"/>
    <mergeCell ref="I249:I251"/>
    <mergeCell ref="J249:J251"/>
    <mergeCell ref="H246:H248"/>
    <mergeCell ref="I230:I233"/>
    <mergeCell ref="L242:L245"/>
    <mergeCell ref="H237:H241"/>
    <mergeCell ref="K237:K241"/>
    <mergeCell ref="K230:K233"/>
    <mergeCell ref="G23:G25"/>
    <mergeCell ref="J18:J22"/>
    <mergeCell ref="L31:L33"/>
    <mergeCell ref="K26:K30"/>
    <mergeCell ref="G9:G10"/>
    <mergeCell ref="G11:G13"/>
    <mergeCell ref="G14:G17"/>
    <mergeCell ref="G18:G22"/>
    <mergeCell ref="G31:G33"/>
    <mergeCell ref="K31:K33"/>
    <mergeCell ref="K66:K67"/>
    <mergeCell ref="K50:K51"/>
    <mergeCell ref="K120:K123"/>
    <mergeCell ref="K96:K104"/>
    <mergeCell ref="I96:I104"/>
    <mergeCell ref="K81:K86"/>
    <mergeCell ref="J50:J51"/>
    <mergeCell ref="I111:I112"/>
    <mergeCell ref="J111:J112"/>
    <mergeCell ref="K111:K112"/>
    <mergeCell ref="H211:H212"/>
    <mergeCell ref="I211:I212"/>
    <mergeCell ref="G174:G179"/>
    <mergeCell ref="K184:K186"/>
    <mergeCell ref="L184:L186"/>
    <mergeCell ref="L174:L179"/>
    <mergeCell ref="I191:I193"/>
    <mergeCell ref="K187:K190"/>
    <mergeCell ref="L187:L190"/>
    <mergeCell ref="K180:K183"/>
    <mergeCell ref="K191:K193"/>
    <mergeCell ref="L108:L110"/>
    <mergeCell ref="A120:A123"/>
    <mergeCell ref="G120:G123"/>
    <mergeCell ref="K115:K119"/>
    <mergeCell ref="L120:L123"/>
    <mergeCell ref="B108:B110"/>
    <mergeCell ref="L115:L119"/>
    <mergeCell ref="G111:G112"/>
    <mergeCell ref="H111:H112"/>
    <mergeCell ref="C45:C46"/>
    <mergeCell ref="B36:B37"/>
    <mergeCell ref="B45:B46"/>
    <mergeCell ref="C47:C49"/>
    <mergeCell ref="A108:A110"/>
    <mergeCell ref="G108:G110"/>
    <mergeCell ref="G45:G46"/>
    <mergeCell ref="G66:G67"/>
    <mergeCell ref="G62:G65"/>
    <mergeCell ref="A96:A104"/>
    <mergeCell ref="G26:G30"/>
    <mergeCell ref="G41:G44"/>
    <mergeCell ref="G38:G40"/>
    <mergeCell ref="G36:G37"/>
    <mergeCell ref="C31:C33"/>
    <mergeCell ref="C26:C30"/>
    <mergeCell ref="C38:C40"/>
    <mergeCell ref="C41:C44"/>
    <mergeCell ref="C36:C37"/>
    <mergeCell ref="L96:L104"/>
    <mergeCell ref="L237:L241"/>
    <mergeCell ref="H242:H245"/>
    <mergeCell ref="I242:I245"/>
    <mergeCell ref="J242:J245"/>
    <mergeCell ref="K242:K245"/>
    <mergeCell ref="K213:K216"/>
    <mergeCell ref="L213:L216"/>
    <mergeCell ref="I217:I219"/>
    <mergeCell ref="J217:J219"/>
    <mergeCell ref="G205:G208"/>
    <mergeCell ref="J187:J190"/>
    <mergeCell ref="G180:G183"/>
    <mergeCell ref="G187:G190"/>
    <mergeCell ref="H205:H208"/>
    <mergeCell ref="H194:H198"/>
    <mergeCell ref="J199:J201"/>
    <mergeCell ref="J202:J204"/>
    <mergeCell ref="G194:G198"/>
    <mergeCell ref="I237:I241"/>
    <mergeCell ref="J211:J212"/>
    <mergeCell ref="J194:J198"/>
    <mergeCell ref="G211:G212"/>
    <mergeCell ref="C202:C204"/>
    <mergeCell ref="L180:L183"/>
    <mergeCell ref="K194:K198"/>
    <mergeCell ref="L191:L193"/>
    <mergeCell ref="L194:L198"/>
    <mergeCell ref="K199:K201"/>
    <mergeCell ref="A81:A86"/>
    <mergeCell ref="B96:B104"/>
    <mergeCell ref="G96:G104"/>
    <mergeCell ref="H174:H179"/>
    <mergeCell ref="H96:H104"/>
    <mergeCell ref="A137:A140"/>
    <mergeCell ref="B168:B172"/>
    <mergeCell ref="C174:C179"/>
    <mergeCell ref="B105:B107"/>
    <mergeCell ref="C111:C112"/>
    <mergeCell ref="K68:K71"/>
    <mergeCell ref="J68:J71"/>
    <mergeCell ref="L68:L71"/>
    <mergeCell ref="A126:A129"/>
    <mergeCell ref="A74:A76"/>
    <mergeCell ref="B74:B76"/>
    <mergeCell ref="K74:K76"/>
    <mergeCell ref="L74:L76"/>
    <mergeCell ref="L105:L107"/>
    <mergeCell ref="B72:B73"/>
    <mergeCell ref="J223:J224"/>
    <mergeCell ref="H220:H222"/>
    <mergeCell ref="J174:J179"/>
    <mergeCell ref="C180:C183"/>
    <mergeCell ref="I199:I201"/>
    <mergeCell ref="B68:B71"/>
    <mergeCell ref="G68:G71"/>
    <mergeCell ref="H68:H71"/>
    <mergeCell ref="G87:G95"/>
    <mergeCell ref="C105:C107"/>
    <mergeCell ref="J220:J222"/>
    <mergeCell ref="G105:G107"/>
    <mergeCell ref="I259:I261"/>
    <mergeCell ref="J259:J261"/>
    <mergeCell ref="J209:J210"/>
    <mergeCell ref="G199:G201"/>
    <mergeCell ref="G209:G210"/>
    <mergeCell ref="J225:J229"/>
    <mergeCell ref="J237:J241"/>
    <mergeCell ref="I223:I224"/>
    <mergeCell ref="J213:J216"/>
    <mergeCell ref="G217:G219"/>
    <mergeCell ref="L223:L224"/>
    <mergeCell ref="L220:L222"/>
    <mergeCell ref="L87:L95"/>
    <mergeCell ref="H187:H190"/>
    <mergeCell ref="I187:I190"/>
    <mergeCell ref="G184:G186"/>
    <mergeCell ref="K220:K222"/>
    <mergeCell ref="I220:I222"/>
    <mergeCell ref="C259:C261"/>
    <mergeCell ref="I174:I179"/>
    <mergeCell ref="L262:L264"/>
    <mergeCell ref="K259:K261"/>
    <mergeCell ref="L259:L261"/>
    <mergeCell ref="G262:G264"/>
    <mergeCell ref="H262:H264"/>
    <mergeCell ref="K225:K229"/>
    <mergeCell ref="G223:G224"/>
    <mergeCell ref="K255:K256"/>
    <mergeCell ref="A173:C173"/>
    <mergeCell ref="K174:K179"/>
    <mergeCell ref="H180:H183"/>
    <mergeCell ref="I180:I183"/>
    <mergeCell ref="J180:J183"/>
    <mergeCell ref="L225:L229"/>
    <mergeCell ref="K223:K224"/>
    <mergeCell ref="H223:H224"/>
    <mergeCell ref="G213:G216"/>
    <mergeCell ref="H213:H216"/>
    <mergeCell ref="K265:K267"/>
    <mergeCell ref="H265:H267"/>
    <mergeCell ref="G259:G261"/>
    <mergeCell ref="J262:J264"/>
    <mergeCell ref="K262:K264"/>
    <mergeCell ref="G191:G193"/>
    <mergeCell ref="H191:H193"/>
    <mergeCell ref="G220:G222"/>
    <mergeCell ref="K217:K219"/>
    <mergeCell ref="I213:I216"/>
    <mergeCell ref="C342:C347"/>
    <mergeCell ref="B342:B347"/>
    <mergeCell ref="H259:H261"/>
    <mergeCell ref="L265:L267"/>
    <mergeCell ref="H268:H271"/>
    <mergeCell ref="I268:I271"/>
    <mergeCell ref="J268:J271"/>
    <mergeCell ref="K268:K271"/>
    <mergeCell ref="L268:L271"/>
    <mergeCell ref="J265:J267"/>
    <mergeCell ref="L255:L256"/>
    <mergeCell ref="I265:I267"/>
    <mergeCell ref="A342:A347"/>
    <mergeCell ref="K342:K347"/>
    <mergeCell ref="L342:L347"/>
    <mergeCell ref="G342:G347"/>
    <mergeCell ref="H342:H347"/>
    <mergeCell ref="I342:I347"/>
    <mergeCell ref="J342:J347"/>
    <mergeCell ref="G257:G258"/>
    <mergeCell ref="G252:G254"/>
    <mergeCell ref="H252:H254"/>
    <mergeCell ref="I252:I254"/>
    <mergeCell ref="J252:J254"/>
    <mergeCell ref="K252:K254"/>
    <mergeCell ref="L252:L254"/>
    <mergeCell ref="H257:H258"/>
    <mergeCell ref="I257:I258"/>
    <mergeCell ref="J257:J258"/>
    <mergeCell ref="K257:K258"/>
    <mergeCell ref="L257:L258"/>
    <mergeCell ref="G304:G306"/>
    <mergeCell ref="I276:I279"/>
    <mergeCell ref="J276:J279"/>
    <mergeCell ref="K276:K279"/>
    <mergeCell ref="J296:J300"/>
    <mergeCell ref="A265:A267"/>
    <mergeCell ref="A268:A271"/>
    <mergeCell ref="G272:G275"/>
    <mergeCell ref="B265:B267"/>
    <mergeCell ref="B268:B271"/>
    <mergeCell ref="B272:B275"/>
    <mergeCell ref="A330:A332"/>
    <mergeCell ref="A327:A329"/>
    <mergeCell ref="H284:H286"/>
    <mergeCell ref="G327:G329"/>
    <mergeCell ref="C304:C305"/>
    <mergeCell ref="A338:A341"/>
    <mergeCell ref="G338:G341"/>
    <mergeCell ref="I327:I329"/>
    <mergeCell ref="J327:J329"/>
    <mergeCell ref="C330:C332"/>
    <mergeCell ref="G333:G337"/>
    <mergeCell ref="H333:H337"/>
    <mergeCell ref="H338:H341"/>
    <mergeCell ref="L280:L283"/>
    <mergeCell ref="G276:G279"/>
    <mergeCell ref="H276:H279"/>
    <mergeCell ref="C338:C341"/>
    <mergeCell ref="A333:A337"/>
    <mergeCell ref="C333:C337"/>
    <mergeCell ref="B327:B329"/>
    <mergeCell ref="B330:B332"/>
    <mergeCell ref="K284:K286"/>
    <mergeCell ref="H327:H329"/>
    <mergeCell ref="I262:I264"/>
    <mergeCell ref="G265:G267"/>
    <mergeCell ref="C257:C258"/>
    <mergeCell ref="C280:C283"/>
    <mergeCell ref="L276:L279"/>
    <mergeCell ref="G280:G283"/>
    <mergeCell ref="H280:H283"/>
    <mergeCell ref="I280:I283"/>
    <mergeCell ref="J280:J283"/>
    <mergeCell ref="K280:K283"/>
    <mergeCell ref="H137:H140"/>
    <mergeCell ref="H141:H144"/>
    <mergeCell ref="G145:G149"/>
    <mergeCell ref="H145:H149"/>
    <mergeCell ref="C145:C149"/>
    <mergeCell ref="B145:B149"/>
    <mergeCell ref="B141:B144"/>
    <mergeCell ref="C141:C144"/>
    <mergeCell ref="H150:H154"/>
    <mergeCell ref="G150:G154"/>
    <mergeCell ref="G163:G167"/>
    <mergeCell ref="H163:H167"/>
    <mergeCell ref="H272:H275"/>
    <mergeCell ref="G141:G144"/>
    <mergeCell ref="H159:H162"/>
    <mergeCell ref="C268:C271"/>
    <mergeCell ref="G268:G271"/>
    <mergeCell ref="C327:C329"/>
    <mergeCell ref="C133:C136"/>
    <mergeCell ref="H133:H136"/>
    <mergeCell ref="I133:I136"/>
    <mergeCell ref="J133:J136"/>
    <mergeCell ref="C137:C140"/>
    <mergeCell ref="I150:I154"/>
    <mergeCell ref="I155:I158"/>
    <mergeCell ref="G159:G162"/>
    <mergeCell ref="G133:G136"/>
    <mergeCell ref="K133:K136"/>
    <mergeCell ref="A307:C307"/>
    <mergeCell ref="A133:A136"/>
    <mergeCell ref="B133:B136"/>
    <mergeCell ref="C155:C158"/>
    <mergeCell ref="K145:K149"/>
    <mergeCell ref="C159:C162"/>
    <mergeCell ref="C150:C154"/>
    <mergeCell ref="A155:A158"/>
    <mergeCell ref="A159:A162"/>
    <mergeCell ref="I404:I406"/>
    <mergeCell ref="H404:H406"/>
    <mergeCell ref="G404:G406"/>
    <mergeCell ref="L155:L158"/>
    <mergeCell ref="L159:L162"/>
    <mergeCell ref="L163:L167"/>
    <mergeCell ref="I163:I167"/>
    <mergeCell ref="J163:J167"/>
    <mergeCell ref="K163:K167"/>
    <mergeCell ref="J330:J332"/>
    <mergeCell ref="L145:L149"/>
    <mergeCell ref="L150:L154"/>
    <mergeCell ref="A168:A172"/>
    <mergeCell ref="J150:J154"/>
    <mergeCell ref="K150:K154"/>
    <mergeCell ref="J155:J158"/>
    <mergeCell ref="K155:K158"/>
    <mergeCell ref="C163:C167"/>
    <mergeCell ref="B150:B154"/>
    <mergeCell ref="B163:B167"/>
    <mergeCell ref="B155:B158"/>
    <mergeCell ref="B159:B162"/>
    <mergeCell ref="I380:I384"/>
    <mergeCell ref="L380:L384"/>
    <mergeCell ref="J360:J362"/>
    <mergeCell ref="K360:K362"/>
    <mergeCell ref="G363:G366"/>
    <mergeCell ref="H363:H366"/>
    <mergeCell ref="L168:L172"/>
    <mergeCell ref="J333:J337"/>
    <mergeCell ref="K393:K394"/>
    <mergeCell ref="L389:L392"/>
    <mergeCell ref="G389:G392"/>
    <mergeCell ref="I389:I392"/>
    <mergeCell ref="J389:J392"/>
    <mergeCell ref="G155:G158"/>
    <mergeCell ref="I333:I337"/>
    <mergeCell ref="H155:H158"/>
    <mergeCell ref="L272:L275"/>
    <mergeCell ref="K272:K275"/>
    <mergeCell ref="H400:H403"/>
    <mergeCell ref="I400:I403"/>
    <mergeCell ref="J400:J403"/>
    <mergeCell ref="K400:K403"/>
    <mergeCell ref="L393:L394"/>
    <mergeCell ref="I395:I399"/>
    <mergeCell ref="L395:L399"/>
    <mergeCell ref="H393:H394"/>
    <mergeCell ref="I393:I394"/>
    <mergeCell ref="J393:J394"/>
    <mergeCell ref="A400:A403"/>
    <mergeCell ref="C404:C406"/>
    <mergeCell ref="B404:B406"/>
    <mergeCell ref="A404:A406"/>
    <mergeCell ref="H389:H392"/>
    <mergeCell ref="C395:C399"/>
    <mergeCell ref="B395:B399"/>
    <mergeCell ref="A393:A394"/>
    <mergeCell ref="A395:A399"/>
    <mergeCell ref="C400:C403"/>
    <mergeCell ref="B400:B403"/>
    <mergeCell ref="K389:K392"/>
    <mergeCell ref="J380:J384"/>
    <mergeCell ref="K380:K384"/>
    <mergeCell ref="H380:H384"/>
    <mergeCell ref="G400:G403"/>
    <mergeCell ref="G380:G384"/>
    <mergeCell ref="C380:C384"/>
    <mergeCell ref="B380:B384"/>
    <mergeCell ref="B393:B394"/>
    <mergeCell ref="L349:L350"/>
    <mergeCell ref="L356:L359"/>
    <mergeCell ref="K349:K350"/>
    <mergeCell ref="L360:L362"/>
    <mergeCell ref="K363:K366"/>
    <mergeCell ref="C374:C379"/>
    <mergeCell ref="C370:C373"/>
    <mergeCell ref="G374:G379"/>
    <mergeCell ref="H374:H379"/>
    <mergeCell ref="I363:I366"/>
    <mergeCell ref="L363:L366"/>
    <mergeCell ref="C351:C355"/>
    <mergeCell ref="G356:G359"/>
    <mergeCell ref="H356:H359"/>
    <mergeCell ref="J367:J369"/>
    <mergeCell ref="K367:K369"/>
    <mergeCell ref="L367:L369"/>
    <mergeCell ref="L351:L355"/>
    <mergeCell ref="J363:J366"/>
    <mergeCell ref="I367:I369"/>
    <mergeCell ref="H351:H355"/>
    <mergeCell ref="H367:H369"/>
    <mergeCell ref="G367:G369"/>
    <mergeCell ref="G360:G362"/>
    <mergeCell ref="H360:H362"/>
    <mergeCell ref="I360:I362"/>
    <mergeCell ref="A360:A362"/>
    <mergeCell ref="C363:C366"/>
    <mergeCell ref="B363:B366"/>
    <mergeCell ref="A363:A366"/>
    <mergeCell ref="A374:A379"/>
    <mergeCell ref="B370:B373"/>
    <mergeCell ref="C367:C369"/>
    <mergeCell ref="B367:B369"/>
    <mergeCell ref="L374:L379"/>
    <mergeCell ref="K370:K373"/>
    <mergeCell ref="L370:L373"/>
    <mergeCell ref="J370:J373"/>
    <mergeCell ref="G370:G373"/>
    <mergeCell ref="H370:H373"/>
    <mergeCell ref="I370:I373"/>
    <mergeCell ref="A351:A355"/>
    <mergeCell ref="I351:I355"/>
    <mergeCell ref="J349:J350"/>
    <mergeCell ref="G349:G350"/>
    <mergeCell ref="K413:K418"/>
    <mergeCell ref="L413:L418"/>
    <mergeCell ref="A413:A418"/>
    <mergeCell ref="B413:B418"/>
    <mergeCell ref="C413:C418"/>
    <mergeCell ref="G413:G418"/>
    <mergeCell ref="J351:J355"/>
    <mergeCell ref="K351:K355"/>
    <mergeCell ref="B349:B350"/>
    <mergeCell ref="B351:B355"/>
    <mergeCell ref="G351:G355"/>
    <mergeCell ref="H413:H418"/>
    <mergeCell ref="I413:I418"/>
    <mergeCell ref="I374:I379"/>
    <mergeCell ref="J374:J379"/>
    <mergeCell ref="K374:K379"/>
    <mergeCell ref="H349:H350"/>
    <mergeCell ref="C356:C359"/>
    <mergeCell ref="I356:I359"/>
    <mergeCell ref="A648:A649"/>
    <mergeCell ref="G648:G649"/>
    <mergeCell ref="I422:I423"/>
    <mergeCell ref="C460:C465"/>
    <mergeCell ref="G503:G506"/>
    <mergeCell ref="I349:I350"/>
    <mergeCell ref="I538:I542"/>
    <mergeCell ref="B356:B359"/>
    <mergeCell ref="A356:A359"/>
    <mergeCell ref="J356:J359"/>
    <mergeCell ref="K356:K359"/>
    <mergeCell ref="J413:J418"/>
    <mergeCell ref="H422:H423"/>
    <mergeCell ref="A380:A384"/>
    <mergeCell ref="B374:B379"/>
    <mergeCell ref="C360:C362"/>
    <mergeCell ref="B360:B362"/>
    <mergeCell ref="A419:A421"/>
    <mergeCell ref="B419:B421"/>
    <mergeCell ref="C419:C421"/>
    <mergeCell ref="G419:G421"/>
    <mergeCell ref="H419:H421"/>
    <mergeCell ref="I419:I421"/>
    <mergeCell ref="K477:K482"/>
    <mergeCell ref="K445:K449"/>
    <mergeCell ref="K422:K423"/>
    <mergeCell ref="L422:L423"/>
    <mergeCell ref="B648:B649"/>
    <mergeCell ref="C648:C649"/>
    <mergeCell ref="J648:J649"/>
    <mergeCell ref="K648:K649"/>
    <mergeCell ref="L648:L649"/>
    <mergeCell ref="I425:I427"/>
    <mergeCell ref="K511:K514"/>
    <mergeCell ref="J492:J496"/>
    <mergeCell ref="I534:I537"/>
    <mergeCell ref="J419:J421"/>
    <mergeCell ref="K419:K421"/>
    <mergeCell ref="K466:K471"/>
    <mergeCell ref="K472:K476"/>
    <mergeCell ref="K483:K486"/>
    <mergeCell ref="K450:K455"/>
    <mergeCell ref="K456:K459"/>
    <mergeCell ref="C477:C478"/>
    <mergeCell ref="C479:C482"/>
    <mergeCell ref="K528:K533"/>
    <mergeCell ref="K503:K506"/>
    <mergeCell ref="J487:J488"/>
    <mergeCell ref="I489:I491"/>
    <mergeCell ref="K487:K491"/>
    <mergeCell ref="K492:K496"/>
    <mergeCell ref="J489:J491"/>
    <mergeCell ref="K507:K510"/>
    <mergeCell ref="L456:L459"/>
    <mergeCell ref="J456:J459"/>
    <mergeCell ref="C519:C522"/>
    <mergeCell ref="C528:C533"/>
    <mergeCell ref="G477:G478"/>
    <mergeCell ref="G483:G486"/>
    <mergeCell ref="G487:G488"/>
    <mergeCell ref="J528:J533"/>
    <mergeCell ref="J477:J482"/>
    <mergeCell ref="C487:C488"/>
    <mergeCell ref="C450:C455"/>
    <mergeCell ref="B450:B455"/>
    <mergeCell ref="G445:G449"/>
    <mergeCell ref="J445:J449"/>
    <mergeCell ref="L445:L449"/>
    <mergeCell ref="J450:J455"/>
    <mergeCell ref="L450:L455"/>
    <mergeCell ref="A492:A496"/>
    <mergeCell ref="A489:A491"/>
    <mergeCell ref="I492:I496"/>
    <mergeCell ref="A445:A449"/>
    <mergeCell ref="B445:B449"/>
    <mergeCell ref="C445:C449"/>
    <mergeCell ref="H445:H449"/>
    <mergeCell ref="I445:I449"/>
    <mergeCell ref="H450:H455"/>
    <mergeCell ref="I450:I455"/>
    <mergeCell ref="I483:I486"/>
    <mergeCell ref="J483:J486"/>
    <mergeCell ref="L472:L476"/>
    <mergeCell ref="H492:H496"/>
    <mergeCell ref="B487:B488"/>
    <mergeCell ref="A487:A488"/>
    <mergeCell ref="H487:H488"/>
    <mergeCell ref="I487:I488"/>
    <mergeCell ref="G489:G491"/>
    <mergeCell ref="B492:B496"/>
    <mergeCell ref="I477:I482"/>
    <mergeCell ref="H477:H482"/>
    <mergeCell ref="G479:G482"/>
    <mergeCell ref="L483:L486"/>
    <mergeCell ref="J460:J465"/>
    <mergeCell ref="C466:C471"/>
    <mergeCell ref="G460:G465"/>
    <mergeCell ref="J466:J471"/>
    <mergeCell ref="I460:I465"/>
    <mergeCell ref="L477:L482"/>
    <mergeCell ref="B507:B510"/>
    <mergeCell ref="A507:A510"/>
    <mergeCell ref="C503:C506"/>
    <mergeCell ref="L487:L491"/>
    <mergeCell ref="B489:B491"/>
    <mergeCell ref="C489:C491"/>
    <mergeCell ref="L503:L506"/>
    <mergeCell ref="J497:J502"/>
    <mergeCell ref="L497:L502"/>
    <mergeCell ref="L492:L496"/>
    <mergeCell ref="K497:K502"/>
    <mergeCell ref="I503:I506"/>
    <mergeCell ref="J503:J506"/>
    <mergeCell ref="J507:J510"/>
    <mergeCell ref="A497:A502"/>
    <mergeCell ref="B497:B502"/>
    <mergeCell ref="C497:C502"/>
    <mergeCell ref="H497:H502"/>
    <mergeCell ref="I497:I502"/>
    <mergeCell ref="G497:G502"/>
    <mergeCell ref="G507:G510"/>
    <mergeCell ref="A503:A506"/>
    <mergeCell ref="C507:C510"/>
    <mergeCell ref="C534:C537"/>
    <mergeCell ref="K534:K537"/>
    <mergeCell ref="B534:B537"/>
    <mergeCell ref="A534:A537"/>
    <mergeCell ref="B523:B527"/>
    <mergeCell ref="I523:I527"/>
    <mergeCell ref="H523:H527"/>
    <mergeCell ref="A538:A542"/>
    <mergeCell ref="B538:B542"/>
    <mergeCell ref="C538:C542"/>
    <mergeCell ref="H538:H542"/>
    <mergeCell ref="G534:G537"/>
    <mergeCell ref="J538:J542"/>
    <mergeCell ref="L538:L542"/>
    <mergeCell ref="K538:K542"/>
    <mergeCell ref="G538:G542"/>
    <mergeCell ref="L534:L537"/>
    <mergeCell ref="J534:J537"/>
    <mergeCell ref="A528:A533"/>
    <mergeCell ref="H528:H533"/>
    <mergeCell ref="I528:I533"/>
    <mergeCell ref="L528:L533"/>
    <mergeCell ref="H534:H537"/>
    <mergeCell ref="G528:G533"/>
    <mergeCell ref="B528:B533"/>
    <mergeCell ref="B519:B522"/>
    <mergeCell ref="A519:A522"/>
    <mergeCell ref="G519:G522"/>
    <mergeCell ref="G523:G527"/>
    <mergeCell ref="L519:L522"/>
    <mergeCell ref="L523:L527"/>
    <mergeCell ref="J523:J527"/>
    <mergeCell ref="K519:K522"/>
    <mergeCell ref="C523:C527"/>
    <mergeCell ref="A523:A527"/>
    <mergeCell ref="A630:C630"/>
    <mergeCell ref="A428:A429"/>
    <mergeCell ref="B428:B429"/>
    <mergeCell ref="C428:C429"/>
    <mergeCell ref="G428:G429"/>
    <mergeCell ref="H428:H429"/>
    <mergeCell ref="C440:C441"/>
    <mergeCell ref="G440:G441"/>
    <mergeCell ref="H440:H441"/>
    <mergeCell ref="H438:H439"/>
    <mergeCell ref="I428:I429"/>
    <mergeCell ref="J428:J429"/>
    <mergeCell ref="K428:K429"/>
    <mergeCell ref="L428:L429"/>
    <mergeCell ref="A430:A431"/>
    <mergeCell ref="B430:B431"/>
    <mergeCell ref="C430:C431"/>
    <mergeCell ref="G430:G431"/>
    <mergeCell ref="I430:I431"/>
    <mergeCell ref="J430:J431"/>
    <mergeCell ref="B543:B547"/>
    <mergeCell ref="A543:A547"/>
    <mergeCell ref="H543:H547"/>
    <mergeCell ref="I543:I547"/>
    <mergeCell ref="J543:J547"/>
    <mergeCell ref="L543:L547"/>
    <mergeCell ref="K543:K547"/>
    <mergeCell ref="G543:G547"/>
    <mergeCell ref="C543:C547"/>
    <mergeCell ref="K599:K604"/>
    <mergeCell ref="L599:L604"/>
    <mergeCell ref="L607:L608"/>
    <mergeCell ref="K605:K606"/>
    <mergeCell ref="L605:L606"/>
    <mergeCell ref="A607:A608"/>
    <mergeCell ref="B607:B608"/>
    <mergeCell ref="C607:C608"/>
    <mergeCell ref="G607:G608"/>
    <mergeCell ref="H607:H608"/>
    <mergeCell ref="A609:A613"/>
    <mergeCell ref="B609:B613"/>
    <mergeCell ref="C609:C613"/>
    <mergeCell ref="G609:G613"/>
    <mergeCell ref="H609:H613"/>
    <mergeCell ref="I609:I613"/>
    <mergeCell ref="J609:J613"/>
    <mergeCell ref="K609:K613"/>
    <mergeCell ref="L609:L613"/>
    <mergeCell ref="I607:I608"/>
    <mergeCell ref="J607:J608"/>
    <mergeCell ref="K607:K608"/>
    <mergeCell ref="K583:K586"/>
    <mergeCell ref="L583:L586"/>
    <mergeCell ref="L592:L594"/>
    <mergeCell ref="K587:K591"/>
    <mergeCell ref="L587:L591"/>
    <mergeCell ref="A592:A594"/>
    <mergeCell ref="B592:B594"/>
    <mergeCell ref="C592:C594"/>
    <mergeCell ref="A587:A591"/>
    <mergeCell ref="B587:B591"/>
    <mergeCell ref="B595:B598"/>
    <mergeCell ref="C595:C598"/>
    <mergeCell ref="G595:G598"/>
    <mergeCell ref="H595:H598"/>
    <mergeCell ref="A605:A606"/>
    <mergeCell ref="B605:B606"/>
    <mergeCell ref="A595:A598"/>
    <mergeCell ref="J595:J598"/>
    <mergeCell ref="K595:K598"/>
    <mergeCell ref="L595:L598"/>
    <mergeCell ref="I592:I594"/>
    <mergeCell ref="J592:J594"/>
    <mergeCell ref="K592:K594"/>
    <mergeCell ref="K572:K574"/>
    <mergeCell ref="L572:L574"/>
    <mergeCell ref="A575:A577"/>
    <mergeCell ref="B575:B577"/>
    <mergeCell ref="C575:C577"/>
    <mergeCell ref="G575:G577"/>
    <mergeCell ref="H575:H577"/>
    <mergeCell ref="A572:A574"/>
    <mergeCell ref="I572:I574"/>
    <mergeCell ref="K578:K580"/>
    <mergeCell ref="L578:L580"/>
    <mergeCell ref="I575:I577"/>
    <mergeCell ref="J575:J577"/>
    <mergeCell ref="K575:K577"/>
    <mergeCell ref="L575:L577"/>
    <mergeCell ref="I578:I580"/>
    <mergeCell ref="B563:B567"/>
    <mergeCell ref="C563:C567"/>
    <mergeCell ref="G563:G567"/>
    <mergeCell ref="H563:H567"/>
    <mergeCell ref="J578:J580"/>
    <mergeCell ref="A578:A580"/>
    <mergeCell ref="B578:B580"/>
    <mergeCell ref="C578:C580"/>
    <mergeCell ref="G578:G580"/>
    <mergeCell ref="H578:H580"/>
    <mergeCell ref="L563:L567"/>
    <mergeCell ref="I556:I562"/>
    <mergeCell ref="J556:J562"/>
    <mergeCell ref="K556:K562"/>
    <mergeCell ref="L556:L562"/>
    <mergeCell ref="C556:C562"/>
    <mergeCell ref="G556:G562"/>
    <mergeCell ref="H556:H562"/>
    <mergeCell ref="J624:J629"/>
    <mergeCell ref="K624:K629"/>
    <mergeCell ref="L624:L629"/>
    <mergeCell ref="L622:L623"/>
    <mergeCell ref="K617:K621"/>
    <mergeCell ref="L617:L621"/>
    <mergeCell ref="J622:J623"/>
    <mergeCell ref="K622:K623"/>
    <mergeCell ref="J617:J621"/>
    <mergeCell ref="C622:C623"/>
    <mergeCell ref="G622:G623"/>
    <mergeCell ref="H622:H623"/>
    <mergeCell ref="I622:I623"/>
    <mergeCell ref="A624:A629"/>
    <mergeCell ref="B624:B629"/>
    <mergeCell ref="C624:C629"/>
    <mergeCell ref="G624:G629"/>
    <mergeCell ref="H624:H629"/>
    <mergeCell ref="I624:I629"/>
    <mergeCell ref="A617:A621"/>
    <mergeCell ref="B617:B621"/>
    <mergeCell ref="C617:C621"/>
    <mergeCell ref="G617:G621"/>
    <mergeCell ref="H617:H621"/>
    <mergeCell ref="I617:I621"/>
    <mergeCell ref="A622:A623"/>
    <mergeCell ref="B622:B623"/>
    <mergeCell ref="H587:H591"/>
    <mergeCell ref="I587:I591"/>
    <mergeCell ref="J587:J591"/>
    <mergeCell ref="A583:A586"/>
    <mergeCell ref="B583:B586"/>
    <mergeCell ref="C583:C586"/>
    <mergeCell ref="G583:G586"/>
    <mergeCell ref="H583:H586"/>
    <mergeCell ref="I583:I586"/>
    <mergeCell ref="C605:C606"/>
    <mergeCell ref="G605:G606"/>
    <mergeCell ref="H605:H606"/>
    <mergeCell ref="I605:I606"/>
    <mergeCell ref="I599:I604"/>
    <mergeCell ref="H592:H594"/>
    <mergeCell ref="I595:I598"/>
    <mergeCell ref="G592:G594"/>
    <mergeCell ref="J605:J606"/>
    <mergeCell ref="J583:J586"/>
    <mergeCell ref="J599:J604"/>
    <mergeCell ref="C587:C591"/>
    <mergeCell ref="G587:G591"/>
    <mergeCell ref="A599:A604"/>
    <mergeCell ref="B599:B604"/>
    <mergeCell ref="C599:C604"/>
    <mergeCell ref="G599:G604"/>
    <mergeCell ref="H599:H604"/>
    <mergeCell ref="J548:J550"/>
    <mergeCell ref="K548:K550"/>
    <mergeCell ref="L548:L550"/>
    <mergeCell ref="A551:A555"/>
    <mergeCell ref="B551:B555"/>
    <mergeCell ref="C551:C555"/>
    <mergeCell ref="G551:G555"/>
    <mergeCell ref="H551:H555"/>
    <mergeCell ref="I551:I555"/>
    <mergeCell ref="J551:J555"/>
    <mergeCell ref="I568:I571"/>
    <mergeCell ref="B572:B574"/>
    <mergeCell ref="C572:C574"/>
    <mergeCell ref="A548:A550"/>
    <mergeCell ref="B548:B550"/>
    <mergeCell ref="C548:C550"/>
    <mergeCell ref="G548:G550"/>
    <mergeCell ref="H548:H550"/>
    <mergeCell ref="I548:I550"/>
    <mergeCell ref="A563:A567"/>
    <mergeCell ref="L568:L571"/>
    <mergeCell ref="I563:I567"/>
    <mergeCell ref="J563:J567"/>
    <mergeCell ref="K563:K567"/>
    <mergeCell ref="J572:J574"/>
    <mergeCell ref="A568:A571"/>
    <mergeCell ref="B568:B571"/>
    <mergeCell ref="C568:C571"/>
    <mergeCell ref="G568:G571"/>
    <mergeCell ref="H568:H571"/>
    <mergeCell ref="B636:B637"/>
    <mergeCell ref="A636:A637"/>
    <mergeCell ref="B640:B642"/>
    <mergeCell ref="C640:C642"/>
    <mergeCell ref="K551:K555"/>
    <mergeCell ref="L551:L555"/>
    <mergeCell ref="A556:A562"/>
    <mergeCell ref="B556:B562"/>
    <mergeCell ref="J568:J571"/>
    <mergeCell ref="K568:K571"/>
    <mergeCell ref="K634:K635"/>
    <mergeCell ref="L634:L635"/>
    <mergeCell ref="G631:G633"/>
    <mergeCell ref="K631:K633"/>
    <mergeCell ref="A643:A645"/>
    <mergeCell ref="B634:B635"/>
    <mergeCell ref="B638:B639"/>
    <mergeCell ref="A638:A639"/>
    <mergeCell ref="C638:C639"/>
    <mergeCell ref="A640:A642"/>
    <mergeCell ref="B631:B633"/>
    <mergeCell ref="A631:A633"/>
    <mergeCell ref="C631:C633"/>
    <mergeCell ref="C746:C750"/>
    <mergeCell ref="G746:G750"/>
    <mergeCell ref="H643:H645"/>
    <mergeCell ref="A634:A635"/>
    <mergeCell ref="G643:G645"/>
    <mergeCell ref="C643:C645"/>
    <mergeCell ref="B643:B645"/>
    <mergeCell ref="C650:C653"/>
    <mergeCell ref="H650:H653"/>
    <mergeCell ref="I650:I653"/>
    <mergeCell ref="J657:J660"/>
    <mergeCell ref="H657:H660"/>
    <mergeCell ref="H746:H750"/>
    <mergeCell ref="I665:I668"/>
    <mergeCell ref="J665:J668"/>
    <mergeCell ref="C665:C668"/>
    <mergeCell ref="J680:J682"/>
    <mergeCell ref="C683:C685"/>
    <mergeCell ref="G690:G692"/>
    <mergeCell ref="H690:H692"/>
    <mergeCell ref="I690:I692"/>
    <mergeCell ref="J690:J692"/>
    <mergeCell ref="G686:G689"/>
    <mergeCell ref="C686:C689"/>
    <mergeCell ref="H686:H689"/>
    <mergeCell ref="I686:I689"/>
    <mergeCell ref="J686:J689"/>
    <mergeCell ref="A665:A668"/>
    <mergeCell ref="G669:G672"/>
    <mergeCell ref="C669:C672"/>
    <mergeCell ref="B669:B672"/>
    <mergeCell ref="A669:A672"/>
    <mergeCell ref="H669:H672"/>
    <mergeCell ref="G665:G668"/>
    <mergeCell ref="H665:H668"/>
    <mergeCell ref="B665:B668"/>
    <mergeCell ref="I669:I672"/>
    <mergeCell ref="J669:J672"/>
    <mergeCell ref="B650:B653"/>
    <mergeCell ref="A650:A653"/>
    <mergeCell ref="J650:J653"/>
    <mergeCell ref="G650:G653"/>
    <mergeCell ref="C654:C656"/>
    <mergeCell ref="B654:B656"/>
    <mergeCell ref="A654:A656"/>
    <mergeCell ref="I657:I660"/>
    <mergeCell ref="A661:A664"/>
    <mergeCell ref="C657:C660"/>
    <mergeCell ref="B657:B660"/>
    <mergeCell ref="A657:A660"/>
    <mergeCell ref="G657:G660"/>
    <mergeCell ref="G654:G656"/>
    <mergeCell ref="C661:C664"/>
    <mergeCell ref="B661:B664"/>
    <mergeCell ref="H654:H656"/>
    <mergeCell ref="I654:I656"/>
    <mergeCell ref="J654:J656"/>
    <mergeCell ref="K650:K653"/>
    <mergeCell ref="L650:L653"/>
    <mergeCell ref="K654:K656"/>
    <mergeCell ref="L654:L656"/>
    <mergeCell ref="K657:K660"/>
    <mergeCell ref="L657:L660"/>
    <mergeCell ref="K661:K664"/>
    <mergeCell ref="L661:L664"/>
    <mergeCell ref="K665:K668"/>
    <mergeCell ref="L665:L668"/>
    <mergeCell ref="H661:H664"/>
    <mergeCell ref="I661:I664"/>
    <mergeCell ref="J661:J664"/>
    <mergeCell ref="G661:G664"/>
    <mergeCell ref="A677:A679"/>
    <mergeCell ref="G680:G682"/>
    <mergeCell ref="A673:A676"/>
    <mergeCell ref="G673:G676"/>
    <mergeCell ref="G677:G679"/>
    <mergeCell ref="C677:C679"/>
    <mergeCell ref="K677:K679"/>
    <mergeCell ref="L677:L679"/>
    <mergeCell ref="B680:B682"/>
    <mergeCell ref="A680:A682"/>
    <mergeCell ref="K669:K672"/>
    <mergeCell ref="L669:L672"/>
    <mergeCell ref="K673:K676"/>
    <mergeCell ref="L673:L676"/>
    <mergeCell ref="C673:C676"/>
    <mergeCell ref="B673:B676"/>
    <mergeCell ref="B677:B679"/>
    <mergeCell ref="H673:H676"/>
    <mergeCell ref="I673:I676"/>
    <mergeCell ref="J673:J676"/>
    <mergeCell ref="H677:H679"/>
    <mergeCell ref="I677:I679"/>
    <mergeCell ref="J677:J679"/>
    <mergeCell ref="I680:I682"/>
    <mergeCell ref="K683:K685"/>
    <mergeCell ref="L683:L685"/>
    <mergeCell ref="G683:G685"/>
    <mergeCell ref="H683:H685"/>
    <mergeCell ref="I683:I685"/>
    <mergeCell ref="J683:J685"/>
    <mergeCell ref="B686:B689"/>
    <mergeCell ref="A686:A689"/>
    <mergeCell ref="K686:K689"/>
    <mergeCell ref="L686:L689"/>
    <mergeCell ref="K680:K682"/>
    <mergeCell ref="L680:L682"/>
    <mergeCell ref="C680:C682"/>
    <mergeCell ref="B683:B685"/>
    <mergeCell ref="A683:A685"/>
    <mergeCell ref="H680:H682"/>
    <mergeCell ref="K690:K692"/>
    <mergeCell ref="L690:L692"/>
    <mergeCell ref="C690:C692"/>
    <mergeCell ref="B690:B692"/>
    <mergeCell ref="A690:A692"/>
    <mergeCell ref="G693:G696"/>
    <mergeCell ref="C693:C696"/>
    <mergeCell ref="A693:A696"/>
    <mergeCell ref="H693:H696"/>
    <mergeCell ref="I693:I696"/>
    <mergeCell ref="J693:J696"/>
    <mergeCell ref="K693:K696"/>
    <mergeCell ref="C697:C702"/>
    <mergeCell ref="B697:B702"/>
    <mergeCell ref="A697:A702"/>
    <mergeCell ref="G697:G702"/>
    <mergeCell ref="H697:H702"/>
    <mergeCell ref="K709:K712"/>
    <mergeCell ref="L709:L712"/>
    <mergeCell ref="G703:G706"/>
    <mergeCell ref="H703:H706"/>
    <mergeCell ref="I703:I706"/>
    <mergeCell ref="B693:B696"/>
    <mergeCell ref="I697:I702"/>
    <mergeCell ref="J697:J702"/>
    <mergeCell ref="K697:K702"/>
    <mergeCell ref="L697:L702"/>
    <mergeCell ref="B709:B712"/>
    <mergeCell ref="A709:A712"/>
    <mergeCell ref="C703:C706"/>
    <mergeCell ref="B703:B706"/>
    <mergeCell ref="A703:A706"/>
    <mergeCell ref="C707:C708"/>
    <mergeCell ref="B707:B708"/>
    <mergeCell ref="A707:A708"/>
    <mergeCell ref="K713:K715"/>
    <mergeCell ref="L713:L715"/>
    <mergeCell ref="J713:J715"/>
    <mergeCell ref="I713:I715"/>
    <mergeCell ref="H713:H715"/>
    <mergeCell ref="C709:C712"/>
    <mergeCell ref="G709:G712"/>
    <mergeCell ref="H709:H712"/>
    <mergeCell ref="I709:I712"/>
    <mergeCell ref="J709:J712"/>
    <mergeCell ref="C718:C720"/>
    <mergeCell ref="B718:B720"/>
    <mergeCell ref="A718:A720"/>
    <mergeCell ref="I718:I720"/>
    <mergeCell ref="H716:H717"/>
    <mergeCell ref="I716:I717"/>
    <mergeCell ref="C716:C717"/>
    <mergeCell ref="B716:B717"/>
    <mergeCell ref="A716:A717"/>
    <mergeCell ref="C713:C715"/>
    <mergeCell ref="B713:B715"/>
    <mergeCell ref="A713:A715"/>
    <mergeCell ref="L725:L729"/>
    <mergeCell ref="J716:J717"/>
    <mergeCell ref="K716:K717"/>
    <mergeCell ref="J718:J720"/>
    <mergeCell ref="K718:K720"/>
    <mergeCell ref="L716:L717"/>
    <mergeCell ref="G716:G717"/>
    <mergeCell ref="I730:I733"/>
    <mergeCell ref="J730:J733"/>
    <mergeCell ref="K730:K733"/>
    <mergeCell ref="L730:L733"/>
    <mergeCell ref="G713:G715"/>
    <mergeCell ref="L718:L720"/>
    <mergeCell ref="L723:L724"/>
    <mergeCell ref="H718:H720"/>
    <mergeCell ref="G718:G720"/>
    <mergeCell ref="G725:G729"/>
    <mergeCell ref="C723:C724"/>
    <mergeCell ref="G723:G724"/>
    <mergeCell ref="H723:H724"/>
    <mergeCell ref="I723:I724"/>
    <mergeCell ref="J723:J724"/>
    <mergeCell ref="K723:K724"/>
    <mergeCell ref="A736:A739"/>
    <mergeCell ref="C740:C743"/>
    <mergeCell ref="B740:B743"/>
    <mergeCell ref="A740:A743"/>
    <mergeCell ref="C730:C733"/>
    <mergeCell ref="B730:B733"/>
    <mergeCell ref="A730:A733"/>
    <mergeCell ref="B736:B739"/>
    <mergeCell ref="A725:A729"/>
    <mergeCell ref="K725:K729"/>
    <mergeCell ref="J744:J745"/>
    <mergeCell ref="K744:K745"/>
    <mergeCell ref="H725:H729"/>
    <mergeCell ref="I725:I729"/>
    <mergeCell ref="J725:J729"/>
    <mergeCell ref="I740:I743"/>
    <mergeCell ref="J740:J743"/>
    <mergeCell ref="K740:K743"/>
    <mergeCell ref="H730:H733"/>
    <mergeCell ref="I736:I739"/>
    <mergeCell ref="H736:H739"/>
    <mergeCell ref="L740:L743"/>
    <mergeCell ref="L751:L755"/>
    <mergeCell ref="L744:L745"/>
    <mergeCell ref="K736:K739"/>
    <mergeCell ref="H744:H745"/>
    <mergeCell ref="I744:I745"/>
    <mergeCell ref="K751:K755"/>
    <mergeCell ref="G756:G760"/>
    <mergeCell ref="J751:J755"/>
    <mergeCell ref="I756:I760"/>
    <mergeCell ref="J756:J760"/>
    <mergeCell ref="H756:H760"/>
    <mergeCell ref="G744:G745"/>
    <mergeCell ref="L773:L775"/>
    <mergeCell ref="K771:K772"/>
    <mergeCell ref="L771:L772"/>
    <mergeCell ref="A786:A789"/>
    <mergeCell ref="B786:B789"/>
    <mergeCell ref="C786:C789"/>
    <mergeCell ref="G786:G789"/>
    <mergeCell ref="H786:H789"/>
    <mergeCell ref="J773:J775"/>
    <mergeCell ref="A773:A775"/>
    <mergeCell ref="B773:B775"/>
    <mergeCell ref="C773:C775"/>
    <mergeCell ref="G773:G775"/>
    <mergeCell ref="H773:H775"/>
    <mergeCell ref="K773:K775"/>
    <mergeCell ref="C761:C765"/>
    <mergeCell ref="G761:G765"/>
    <mergeCell ref="H761:H765"/>
    <mergeCell ref="I761:I765"/>
    <mergeCell ref="J761:J765"/>
    <mergeCell ref="A766:A770"/>
    <mergeCell ref="G766:G770"/>
    <mergeCell ref="H766:H770"/>
    <mergeCell ref="C771:C772"/>
    <mergeCell ref="G771:G772"/>
    <mergeCell ref="H771:H772"/>
    <mergeCell ref="A771:A772"/>
    <mergeCell ref="C766:C770"/>
    <mergeCell ref="B766:B770"/>
    <mergeCell ref="A784:A785"/>
    <mergeCell ref="B784:B785"/>
    <mergeCell ref="C784:C785"/>
    <mergeCell ref="G784:G785"/>
    <mergeCell ref="C756:C760"/>
    <mergeCell ref="H784:H785"/>
    <mergeCell ref="A756:A760"/>
    <mergeCell ref="B761:B765"/>
    <mergeCell ref="A761:A765"/>
    <mergeCell ref="B756:B760"/>
    <mergeCell ref="B778:B783"/>
    <mergeCell ref="A778:A783"/>
    <mergeCell ref="I776:I777"/>
    <mergeCell ref="J776:J777"/>
    <mergeCell ref="B771:B772"/>
    <mergeCell ref="A776:A777"/>
    <mergeCell ref="B776:B777"/>
    <mergeCell ref="C776:C777"/>
    <mergeCell ref="G776:G777"/>
    <mergeCell ref="I773:I775"/>
    <mergeCell ref="K776:K777"/>
    <mergeCell ref="L778:L783"/>
    <mergeCell ref="C778:C783"/>
    <mergeCell ref="H778:H783"/>
    <mergeCell ref="I778:I783"/>
    <mergeCell ref="J778:J783"/>
    <mergeCell ref="G778:G783"/>
    <mergeCell ref="K778:K783"/>
    <mergeCell ref="H776:H777"/>
    <mergeCell ref="L776:L777"/>
    <mergeCell ref="L756:L760"/>
    <mergeCell ref="J771:J772"/>
    <mergeCell ref="K766:K770"/>
    <mergeCell ref="I766:I770"/>
    <mergeCell ref="I771:I772"/>
    <mergeCell ref="L761:L765"/>
    <mergeCell ref="K761:K765"/>
    <mergeCell ref="J766:J770"/>
    <mergeCell ref="L766:L770"/>
    <mergeCell ref="K756:K760"/>
    <mergeCell ref="I786:I789"/>
    <mergeCell ref="J784:J785"/>
    <mergeCell ref="K784:K785"/>
    <mergeCell ref="L784:L785"/>
    <mergeCell ref="I784:I785"/>
    <mergeCell ref="J786:J789"/>
    <mergeCell ref="K786:K789"/>
    <mergeCell ref="L786:L789"/>
    <mergeCell ref="K430:K431"/>
    <mergeCell ref="L430:L431"/>
    <mergeCell ref="A432:A433"/>
    <mergeCell ref="B432:B433"/>
    <mergeCell ref="C432:C433"/>
    <mergeCell ref="G432:G433"/>
    <mergeCell ref="H432:H433"/>
    <mergeCell ref="L432:L433"/>
    <mergeCell ref="I432:I433"/>
    <mergeCell ref="J432:J433"/>
    <mergeCell ref="L736:L739"/>
    <mergeCell ref="J736:J739"/>
    <mergeCell ref="B751:B755"/>
    <mergeCell ref="A751:A755"/>
    <mergeCell ref="H751:H755"/>
    <mergeCell ref="I751:I755"/>
    <mergeCell ref="C751:C755"/>
    <mergeCell ref="G751:G755"/>
    <mergeCell ref="A744:A745"/>
    <mergeCell ref="H740:H743"/>
    <mergeCell ref="K432:K433"/>
    <mergeCell ref="K643:K645"/>
    <mergeCell ref="J631:J633"/>
    <mergeCell ref="L631:L633"/>
    <mergeCell ref="I634:I635"/>
    <mergeCell ref="J634:J635"/>
    <mergeCell ref="K436:K439"/>
    <mergeCell ref="L436:L439"/>
    <mergeCell ref="K434:K435"/>
    <mergeCell ref="L434:L435"/>
    <mergeCell ref="B746:B750"/>
    <mergeCell ref="G736:G739"/>
    <mergeCell ref="B723:B724"/>
    <mergeCell ref="A723:A724"/>
    <mergeCell ref="C725:C729"/>
    <mergeCell ref="A746:A750"/>
    <mergeCell ref="C736:C739"/>
    <mergeCell ref="G740:G743"/>
    <mergeCell ref="A734:A735"/>
    <mergeCell ref="C734:C735"/>
    <mergeCell ref="A434:A435"/>
    <mergeCell ref="B434:B435"/>
    <mergeCell ref="C434:C435"/>
    <mergeCell ref="G434:G435"/>
    <mergeCell ref="H434:H435"/>
    <mergeCell ref="I440:I441"/>
    <mergeCell ref="A436:A441"/>
    <mergeCell ref="B436:B441"/>
    <mergeCell ref="C436:C439"/>
    <mergeCell ref="G436:G437"/>
    <mergeCell ref="K646:K647"/>
    <mergeCell ref="J440:J441"/>
    <mergeCell ref="H436:H437"/>
    <mergeCell ref="H631:H633"/>
    <mergeCell ref="I631:I633"/>
    <mergeCell ref="L643:L645"/>
    <mergeCell ref="I643:I645"/>
    <mergeCell ref="J643:J645"/>
    <mergeCell ref="I436:I437"/>
    <mergeCell ref="J436:J437"/>
    <mergeCell ref="L826:L829"/>
    <mergeCell ref="L746:L750"/>
    <mergeCell ref="I746:I750"/>
    <mergeCell ref="J746:J750"/>
    <mergeCell ref="K746:K750"/>
    <mergeCell ref="L646:L647"/>
    <mergeCell ref="J826:J829"/>
    <mergeCell ref="K826:K829"/>
    <mergeCell ref="K822:K825"/>
    <mergeCell ref="L822:L825"/>
    <mergeCell ref="I434:I435"/>
    <mergeCell ref="J434:J435"/>
    <mergeCell ref="G438:G439"/>
    <mergeCell ref="B744:B745"/>
    <mergeCell ref="C744:C745"/>
    <mergeCell ref="H648:H649"/>
    <mergeCell ref="I648:I649"/>
    <mergeCell ref="C634:C635"/>
    <mergeCell ref="G572:G574"/>
    <mergeCell ref="H572:H574"/>
    <mergeCell ref="K834:K836"/>
    <mergeCell ref="L837:L840"/>
    <mergeCell ref="K841:K843"/>
    <mergeCell ref="C790:C792"/>
    <mergeCell ref="G790:G792"/>
    <mergeCell ref="C855:C857"/>
    <mergeCell ref="K812:K815"/>
    <mergeCell ref="K830:K833"/>
    <mergeCell ref="L830:L833"/>
    <mergeCell ref="G816:G817"/>
    <mergeCell ref="I830:I833"/>
    <mergeCell ref="J830:J833"/>
    <mergeCell ref="H834:H836"/>
    <mergeCell ref="L851:L854"/>
    <mergeCell ref="G851:G854"/>
    <mergeCell ref="H851:H854"/>
    <mergeCell ref="I851:I854"/>
    <mergeCell ref="J851:J854"/>
    <mergeCell ref="L834:L836"/>
    <mergeCell ref="K837:K840"/>
    <mergeCell ref="G822:G825"/>
    <mergeCell ref="G826:G829"/>
    <mergeCell ref="H822:H825"/>
    <mergeCell ref="J822:J825"/>
    <mergeCell ref="I822:I825"/>
    <mergeCell ref="I812:I815"/>
    <mergeCell ref="G818:G821"/>
    <mergeCell ref="J812:J815"/>
    <mergeCell ref="K807:K811"/>
    <mergeCell ref="H818:H821"/>
    <mergeCell ref="I818:I821"/>
    <mergeCell ref="J807:J811"/>
    <mergeCell ref="I807:I811"/>
    <mergeCell ref="G807:G811"/>
    <mergeCell ref="H812:H815"/>
    <mergeCell ref="H807:H811"/>
    <mergeCell ref="B803:B806"/>
    <mergeCell ref="G799:G802"/>
    <mergeCell ref="C803:C806"/>
    <mergeCell ref="B795:B798"/>
    <mergeCell ref="C795:C798"/>
    <mergeCell ref="H803:H806"/>
    <mergeCell ref="J799:J802"/>
    <mergeCell ref="I795:I798"/>
    <mergeCell ref="J795:J798"/>
    <mergeCell ref="I799:I802"/>
    <mergeCell ref="I803:I806"/>
    <mergeCell ref="J803:J806"/>
    <mergeCell ref="B799:B802"/>
    <mergeCell ref="A799:A802"/>
    <mergeCell ref="G793:G794"/>
    <mergeCell ref="H793:H794"/>
    <mergeCell ref="L807:L811"/>
    <mergeCell ref="L803:L806"/>
    <mergeCell ref="K803:K806"/>
    <mergeCell ref="G803:G806"/>
    <mergeCell ref="K795:K798"/>
    <mergeCell ref="L795:L798"/>
    <mergeCell ref="A812:A815"/>
    <mergeCell ref="A816:A817"/>
    <mergeCell ref="A841:A843"/>
    <mergeCell ref="A822:A825"/>
    <mergeCell ref="K793:K794"/>
    <mergeCell ref="L793:L794"/>
    <mergeCell ref="A795:A798"/>
    <mergeCell ref="G795:G798"/>
    <mergeCell ref="H795:H798"/>
    <mergeCell ref="C799:C802"/>
    <mergeCell ref="B844:B846"/>
    <mergeCell ref="C807:C811"/>
    <mergeCell ref="A872:A873"/>
    <mergeCell ref="A874:A876"/>
    <mergeCell ref="A879:A880"/>
    <mergeCell ref="C812:C815"/>
    <mergeCell ref="B812:B815"/>
    <mergeCell ref="C826:C829"/>
    <mergeCell ref="B822:B825"/>
    <mergeCell ref="A818:A821"/>
    <mergeCell ref="B807:B811"/>
    <mergeCell ref="B834:B836"/>
    <mergeCell ref="B837:B840"/>
    <mergeCell ref="C837:C840"/>
    <mergeCell ref="A793:A794"/>
    <mergeCell ref="H799:H802"/>
    <mergeCell ref="B793:B794"/>
    <mergeCell ref="C793:C794"/>
    <mergeCell ref="A803:A806"/>
    <mergeCell ref="A807:A811"/>
    <mergeCell ref="A868:A871"/>
    <mergeCell ref="A826:A829"/>
    <mergeCell ref="A830:A833"/>
    <mergeCell ref="A834:A836"/>
    <mergeCell ref="A837:A840"/>
    <mergeCell ref="A847:A850"/>
    <mergeCell ref="A844:A846"/>
    <mergeCell ref="A861:A863"/>
    <mergeCell ref="K851:K854"/>
    <mergeCell ref="C834:C836"/>
    <mergeCell ref="B826:B829"/>
    <mergeCell ref="A851:A854"/>
    <mergeCell ref="A855:A857"/>
    <mergeCell ref="A858:A860"/>
    <mergeCell ref="H830:H833"/>
    <mergeCell ref="B830:B833"/>
    <mergeCell ref="G834:G836"/>
    <mergeCell ref="G837:G840"/>
    <mergeCell ref="L879:L880"/>
    <mergeCell ref="K879:K880"/>
    <mergeCell ref="L872:L873"/>
    <mergeCell ref="J864:J867"/>
    <mergeCell ref="H861:H863"/>
    <mergeCell ref="J858:J860"/>
    <mergeCell ref="J879:J880"/>
    <mergeCell ref="K868:K871"/>
    <mergeCell ref="L877:L878"/>
    <mergeCell ref="L858:L860"/>
    <mergeCell ref="L847:L850"/>
    <mergeCell ref="L844:L846"/>
    <mergeCell ref="I841:I843"/>
    <mergeCell ref="L841:L843"/>
    <mergeCell ref="I847:I850"/>
    <mergeCell ref="K847:K850"/>
    <mergeCell ref="K844:K846"/>
    <mergeCell ref="J844:J846"/>
    <mergeCell ref="J847:J850"/>
    <mergeCell ref="I844:I846"/>
    <mergeCell ref="J837:J840"/>
    <mergeCell ref="H841:H843"/>
    <mergeCell ref="C868:C871"/>
    <mergeCell ref="B816:B817"/>
    <mergeCell ref="C830:C833"/>
    <mergeCell ref="J818:J821"/>
    <mergeCell ref="C816:C817"/>
    <mergeCell ref="C847:C850"/>
    <mergeCell ref="J868:J871"/>
    <mergeCell ref="H858:H860"/>
    <mergeCell ref="I834:I836"/>
    <mergeCell ref="J834:J836"/>
    <mergeCell ref="B872:B873"/>
    <mergeCell ref="I826:I829"/>
    <mergeCell ref="H826:H829"/>
    <mergeCell ref="I855:I857"/>
    <mergeCell ref="H837:H840"/>
    <mergeCell ref="B841:B843"/>
    <mergeCell ref="I837:I840"/>
    <mergeCell ref="H864:H867"/>
    <mergeCell ref="K881:K884"/>
    <mergeCell ref="I874:I876"/>
    <mergeCell ref="K874:K876"/>
    <mergeCell ref="J877:J878"/>
    <mergeCell ref="K877:K878"/>
    <mergeCell ref="J872:J873"/>
    <mergeCell ref="K872:K873"/>
    <mergeCell ref="I881:I884"/>
    <mergeCell ref="G855:G857"/>
    <mergeCell ref="L874:L876"/>
    <mergeCell ref="I872:I873"/>
    <mergeCell ref="J861:J863"/>
    <mergeCell ref="L868:L871"/>
    <mergeCell ref="I868:I871"/>
    <mergeCell ref="J855:J857"/>
    <mergeCell ref="I858:I860"/>
    <mergeCell ref="K858:K860"/>
    <mergeCell ref="J874:J876"/>
    <mergeCell ref="G858:G860"/>
    <mergeCell ref="G861:G863"/>
    <mergeCell ref="B855:B857"/>
    <mergeCell ref="G841:G843"/>
    <mergeCell ref="B847:B850"/>
    <mergeCell ref="B858:B860"/>
    <mergeCell ref="C858:C860"/>
    <mergeCell ref="B851:B854"/>
    <mergeCell ref="C841:C843"/>
    <mergeCell ref="C844:C846"/>
    <mergeCell ref="I861:I863"/>
    <mergeCell ref="B874:B876"/>
    <mergeCell ref="H874:H876"/>
    <mergeCell ref="G868:G871"/>
    <mergeCell ref="B868:B871"/>
    <mergeCell ref="H868:H871"/>
    <mergeCell ref="I864:I867"/>
    <mergeCell ref="J888:J889"/>
    <mergeCell ref="I885:I887"/>
    <mergeCell ref="K888:K889"/>
    <mergeCell ref="I891:I894"/>
    <mergeCell ref="C881:C884"/>
    <mergeCell ref="J841:J843"/>
    <mergeCell ref="C861:C863"/>
    <mergeCell ref="H847:H850"/>
    <mergeCell ref="I879:I880"/>
    <mergeCell ref="J881:J884"/>
    <mergeCell ref="A895:A896"/>
    <mergeCell ref="K895:K896"/>
    <mergeCell ref="A891:A894"/>
    <mergeCell ref="L881:L884"/>
    <mergeCell ref="B881:B884"/>
    <mergeCell ref="C889:C890"/>
    <mergeCell ref="K891:K894"/>
    <mergeCell ref="G881:G884"/>
    <mergeCell ref="H881:H884"/>
    <mergeCell ref="L895:L896"/>
    <mergeCell ref="L891:L894"/>
    <mergeCell ref="J891:J894"/>
    <mergeCell ref="L888:L889"/>
    <mergeCell ref="G830:G833"/>
    <mergeCell ref="C818:C821"/>
    <mergeCell ref="C895:C896"/>
    <mergeCell ref="L885:L887"/>
    <mergeCell ref="J885:J887"/>
    <mergeCell ref="K885:K887"/>
    <mergeCell ref="C885:C887"/>
    <mergeCell ref="G895:G896"/>
    <mergeCell ref="H895:H896"/>
    <mergeCell ref="B818:B821"/>
    <mergeCell ref="G879:G880"/>
    <mergeCell ref="G847:G850"/>
    <mergeCell ref="G891:G894"/>
    <mergeCell ref="G885:G887"/>
    <mergeCell ref="H885:H887"/>
    <mergeCell ref="B861:B863"/>
    <mergeCell ref="H855:H857"/>
    <mergeCell ref="K246:K248"/>
    <mergeCell ref="L246:L248"/>
    <mergeCell ref="K816:K821"/>
    <mergeCell ref="I816:I817"/>
    <mergeCell ref="L812:L815"/>
    <mergeCell ref="G812:G815"/>
    <mergeCell ref="I793:I794"/>
    <mergeCell ref="J793:J794"/>
    <mergeCell ref="K799:K802"/>
    <mergeCell ref="L799:L802"/>
    <mergeCell ref="L234:L236"/>
    <mergeCell ref="J230:J233"/>
    <mergeCell ref="G234:G236"/>
    <mergeCell ref="H234:H236"/>
    <mergeCell ref="I234:I236"/>
    <mergeCell ref="J234:J236"/>
    <mergeCell ref="L230:L233"/>
    <mergeCell ref="K234:K236"/>
    <mergeCell ref="H230:H233"/>
    <mergeCell ref="I272:I275"/>
    <mergeCell ref="J272:J275"/>
    <mergeCell ref="H291:H295"/>
    <mergeCell ref="I291:I295"/>
    <mergeCell ref="I284:I286"/>
    <mergeCell ref="J284:J286"/>
    <mergeCell ref="H304:H306"/>
    <mergeCell ref="L291:L295"/>
    <mergeCell ref="L296:L300"/>
    <mergeCell ref="L301:L306"/>
    <mergeCell ref="G291:G295"/>
    <mergeCell ref="J291:J295"/>
    <mergeCell ref="H301:H303"/>
    <mergeCell ref="G296:G300"/>
    <mergeCell ref="G301:G303"/>
    <mergeCell ref="H296:H300"/>
    <mergeCell ref="K291:K295"/>
    <mergeCell ref="I304:I306"/>
    <mergeCell ref="J304:J306"/>
    <mergeCell ref="J314:J320"/>
    <mergeCell ref="L308:L313"/>
    <mergeCell ref="I308:I313"/>
    <mergeCell ref="L314:L320"/>
    <mergeCell ref="K301:K306"/>
    <mergeCell ref="K314:K320"/>
    <mergeCell ref="I296:I300"/>
    <mergeCell ref="K321:K322"/>
    <mergeCell ref="L330:L332"/>
    <mergeCell ref="G330:G332"/>
    <mergeCell ref="H330:H332"/>
    <mergeCell ref="I330:I332"/>
    <mergeCell ref="C291:C295"/>
    <mergeCell ref="K330:K332"/>
    <mergeCell ref="L327:L329"/>
    <mergeCell ref="K296:K300"/>
    <mergeCell ref="K327:K329"/>
    <mergeCell ref="K168:K172"/>
    <mergeCell ref="L284:L286"/>
    <mergeCell ref="C287:C290"/>
    <mergeCell ref="G287:G290"/>
    <mergeCell ref="H287:H290"/>
    <mergeCell ref="I287:I290"/>
    <mergeCell ref="J287:J290"/>
    <mergeCell ref="K287:K290"/>
    <mergeCell ref="L287:L290"/>
    <mergeCell ref="C284:C285"/>
    <mergeCell ref="K159:K162"/>
    <mergeCell ref="K137:K140"/>
    <mergeCell ref="K141:K144"/>
    <mergeCell ref="I137:I140"/>
    <mergeCell ref="J137:J140"/>
    <mergeCell ref="I141:I144"/>
    <mergeCell ref="J141:J144"/>
    <mergeCell ref="I159:I162"/>
    <mergeCell ref="L407:L412"/>
    <mergeCell ref="K404:K406"/>
    <mergeCell ref="L137:L140"/>
    <mergeCell ref="L133:L136"/>
    <mergeCell ref="G137:G140"/>
    <mergeCell ref="L333:L337"/>
    <mergeCell ref="L338:L341"/>
    <mergeCell ref="K333:K337"/>
    <mergeCell ref="I338:I341"/>
    <mergeCell ref="J338:J341"/>
    <mergeCell ref="L141:L144"/>
    <mergeCell ref="I145:I149"/>
    <mergeCell ref="J145:J149"/>
    <mergeCell ref="G407:G412"/>
    <mergeCell ref="H407:H412"/>
    <mergeCell ref="I407:I412"/>
    <mergeCell ref="J407:J412"/>
    <mergeCell ref="K407:K412"/>
    <mergeCell ref="G255:G256"/>
    <mergeCell ref="H255:H256"/>
    <mergeCell ref="B389:B392"/>
    <mergeCell ref="B385:B388"/>
    <mergeCell ref="G422:G423"/>
    <mergeCell ref="L404:L406"/>
    <mergeCell ref="L385:L388"/>
    <mergeCell ref="K385:K388"/>
    <mergeCell ref="J385:J388"/>
    <mergeCell ref="L400:L403"/>
    <mergeCell ref="J404:J406"/>
    <mergeCell ref="J395:J399"/>
    <mergeCell ref="I385:I388"/>
    <mergeCell ref="H385:H388"/>
    <mergeCell ref="G385:G388"/>
    <mergeCell ref="G395:G399"/>
    <mergeCell ref="H395:H399"/>
    <mergeCell ref="C393:C394"/>
    <mergeCell ref="C385:C388"/>
    <mergeCell ref="C389:C392"/>
    <mergeCell ref="G393:G394"/>
    <mergeCell ref="A444:C444"/>
    <mergeCell ref="A483:A486"/>
    <mergeCell ref="A450:A455"/>
    <mergeCell ref="A477:A478"/>
    <mergeCell ref="A479:A482"/>
    <mergeCell ref="H483:H486"/>
    <mergeCell ref="B477:B478"/>
    <mergeCell ref="B483:B486"/>
    <mergeCell ref="B479:B482"/>
    <mergeCell ref="C483:C486"/>
    <mergeCell ref="K523:K527"/>
    <mergeCell ref="H519:H522"/>
    <mergeCell ref="I519:I522"/>
    <mergeCell ref="H472:H476"/>
    <mergeCell ref="H466:H471"/>
    <mergeCell ref="B460:B465"/>
    <mergeCell ref="H460:H465"/>
    <mergeCell ref="K460:K465"/>
    <mergeCell ref="B503:B506"/>
    <mergeCell ref="J519:J522"/>
    <mergeCell ref="L507:L510"/>
    <mergeCell ref="H507:H510"/>
    <mergeCell ref="I507:I510"/>
    <mergeCell ref="B442:B443"/>
    <mergeCell ref="C442:C443"/>
    <mergeCell ref="G442:G443"/>
    <mergeCell ref="H442:H443"/>
    <mergeCell ref="I442:I443"/>
    <mergeCell ref="L466:L471"/>
    <mergeCell ref="L460:L465"/>
    <mergeCell ref="B456:B459"/>
    <mergeCell ref="B511:B514"/>
    <mergeCell ref="B581:B582"/>
    <mergeCell ref="G450:G455"/>
    <mergeCell ref="H503:H506"/>
    <mergeCell ref="C492:C496"/>
    <mergeCell ref="G492:G496"/>
    <mergeCell ref="H489:H491"/>
    <mergeCell ref="G466:G471"/>
    <mergeCell ref="G456:G459"/>
    <mergeCell ref="I456:I459"/>
    <mergeCell ref="A472:A476"/>
    <mergeCell ref="B466:B471"/>
    <mergeCell ref="G472:G476"/>
    <mergeCell ref="I472:I476"/>
    <mergeCell ref="A456:A459"/>
    <mergeCell ref="A460:A465"/>
    <mergeCell ref="B472:B476"/>
    <mergeCell ref="H456:H459"/>
    <mergeCell ref="C456:C459"/>
    <mergeCell ref="A614:A616"/>
    <mergeCell ref="B614:B616"/>
    <mergeCell ref="C614:C616"/>
    <mergeCell ref="G614:G616"/>
    <mergeCell ref="H614:H616"/>
    <mergeCell ref="K614:K616"/>
    <mergeCell ref="K18:K22"/>
    <mergeCell ref="J438:J439"/>
    <mergeCell ref="H430:H431"/>
    <mergeCell ref="H5:J5"/>
    <mergeCell ref="K5:L5"/>
    <mergeCell ref="A5:A6"/>
    <mergeCell ref="G5:G6"/>
    <mergeCell ref="C5:C6"/>
    <mergeCell ref="A385:A388"/>
    <mergeCell ref="A389:A392"/>
    <mergeCell ref="H26:H30"/>
    <mergeCell ref="I26:I30"/>
    <mergeCell ref="J26:J30"/>
    <mergeCell ref="A4:L4"/>
    <mergeCell ref="D5:E6"/>
    <mergeCell ref="B5:B6"/>
    <mergeCell ref="C18:C22"/>
    <mergeCell ref="C11:C13"/>
    <mergeCell ref="A8:C8"/>
    <mergeCell ref="A11:A13"/>
    <mergeCell ref="I255:I256"/>
    <mergeCell ref="J255:J256"/>
    <mergeCell ref="J159:J162"/>
    <mergeCell ref="G168:G172"/>
    <mergeCell ref="H168:H172"/>
    <mergeCell ref="I168:I172"/>
    <mergeCell ref="J168:J172"/>
    <mergeCell ref="I246:I248"/>
    <mergeCell ref="J246:J248"/>
    <mergeCell ref="G249:G251"/>
    <mergeCell ref="A14:A17"/>
    <mergeCell ref="C9:C10"/>
    <mergeCell ref="B23:B25"/>
    <mergeCell ref="B26:B30"/>
    <mergeCell ref="A23:A25"/>
    <mergeCell ref="C23:C25"/>
    <mergeCell ref="A26:A30"/>
    <mergeCell ref="B9:B10"/>
    <mergeCell ref="B18:B22"/>
    <mergeCell ref="A18:A22"/>
    <mergeCell ref="H18:H22"/>
    <mergeCell ref="I18:I22"/>
    <mergeCell ref="H31:H33"/>
    <mergeCell ref="I31:I33"/>
    <mergeCell ref="C252:C254"/>
    <mergeCell ref="H36:H37"/>
    <mergeCell ref="H23:H25"/>
    <mergeCell ref="I23:I25"/>
    <mergeCell ref="G225:G229"/>
    <mergeCell ref="H225:H229"/>
    <mergeCell ref="H34:H35"/>
    <mergeCell ref="A31:A33"/>
    <mergeCell ref="A34:A35"/>
    <mergeCell ref="A36:A37"/>
    <mergeCell ref="A38:A40"/>
    <mergeCell ref="H38:H40"/>
    <mergeCell ref="B31:B33"/>
    <mergeCell ref="C34:C35"/>
    <mergeCell ref="B38:B40"/>
    <mergeCell ref="A45:A46"/>
    <mergeCell ref="B34:B35"/>
    <mergeCell ref="I34:I35"/>
    <mergeCell ref="J34:J35"/>
    <mergeCell ref="B50:B51"/>
    <mergeCell ref="A50:A51"/>
    <mergeCell ref="J41:J44"/>
    <mergeCell ref="A41:A44"/>
    <mergeCell ref="A47:A49"/>
    <mergeCell ref="B47:B49"/>
    <mergeCell ref="A52:A55"/>
    <mergeCell ref="B52:B55"/>
    <mergeCell ref="H52:H55"/>
    <mergeCell ref="I52:I55"/>
    <mergeCell ref="H50:H51"/>
    <mergeCell ref="I50:I51"/>
    <mergeCell ref="C50:C51"/>
    <mergeCell ref="C52:C55"/>
    <mergeCell ref="J52:J55"/>
    <mergeCell ref="H56:H59"/>
    <mergeCell ref="I56:I59"/>
    <mergeCell ref="J56:J59"/>
    <mergeCell ref="D41:D42"/>
    <mergeCell ref="E41:E42"/>
    <mergeCell ref="D43:D44"/>
    <mergeCell ref="E43:E44"/>
    <mergeCell ref="H41:H44"/>
    <mergeCell ref="I41:I44"/>
    <mergeCell ref="H47:H49"/>
    <mergeCell ref="I47:I49"/>
    <mergeCell ref="J47:J49"/>
    <mergeCell ref="H45:H46"/>
    <mergeCell ref="I45:I46"/>
    <mergeCell ref="J45:J46"/>
    <mergeCell ref="A56:A59"/>
    <mergeCell ref="B56:B59"/>
    <mergeCell ref="H60:H61"/>
    <mergeCell ref="I60:I61"/>
    <mergeCell ref="J60:J61"/>
    <mergeCell ref="C60:C61"/>
    <mergeCell ref="B60:B61"/>
    <mergeCell ref="A60:A61"/>
    <mergeCell ref="C56:C59"/>
    <mergeCell ref="J66:J67"/>
    <mergeCell ref="A68:A71"/>
    <mergeCell ref="H66:H67"/>
    <mergeCell ref="H62:H65"/>
    <mergeCell ref="I62:I65"/>
    <mergeCell ref="J62:J65"/>
    <mergeCell ref="C66:C67"/>
    <mergeCell ref="B62:B65"/>
    <mergeCell ref="I68:I71"/>
    <mergeCell ref="C62:C65"/>
    <mergeCell ref="A72:A73"/>
    <mergeCell ref="G72:G73"/>
    <mergeCell ref="H72:H73"/>
    <mergeCell ref="I72:I73"/>
    <mergeCell ref="A62:A65"/>
    <mergeCell ref="B66:B67"/>
    <mergeCell ref="A66:A67"/>
    <mergeCell ref="C68:C71"/>
    <mergeCell ref="I66:I67"/>
    <mergeCell ref="J72:J73"/>
    <mergeCell ref="K72:K73"/>
    <mergeCell ref="L72:L73"/>
    <mergeCell ref="C74:C76"/>
    <mergeCell ref="J74:J76"/>
    <mergeCell ref="I74:I76"/>
    <mergeCell ref="H74:H76"/>
    <mergeCell ref="C72:C73"/>
    <mergeCell ref="G74:G76"/>
    <mergeCell ref="H77:H78"/>
    <mergeCell ref="I77:I78"/>
    <mergeCell ref="J77:J78"/>
    <mergeCell ref="K77:K78"/>
    <mergeCell ref="L77:L78"/>
    <mergeCell ref="G77:G78"/>
    <mergeCell ref="B87:B95"/>
    <mergeCell ref="C88:C89"/>
    <mergeCell ref="C90:C91"/>
    <mergeCell ref="C77:C78"/>
    <mergeCell ref="B77:B78"/>
    <mergeCell ref="A77:A78"/>
    <mergeCell ref="A79:A80"/>
    <mergeCell ref="B79:B80"/>
    <mergeCell ref="C79:C80"/>
    <mergeCell ref="A87:A95"/>
    <mergeCell ref="G79:G80"/>
    <mergeCell ref="H79:H80"/>
    <mergeCell ref="I79:I80"/>
    <mergeCell ref="B81:B86"/>
    <mergeCell ref="H81:H86"/>
    <mergeCell ref="I81:I86"/>
    <mergeCell ref="G81:G86"/>
    <mergeCell ref="L79:L80"/>
    <mergeCell ref="H87:H95"/>
    <mergeCell ref="I87:I95"/>
    <mergeCell ref="J87:J95"/>
    <mergeCell ref="J79:J80"/>
    <mergeCell ref="K79:K80"/>
    <mergeCell ref="J81:J86"/>
    <mergeCell ref="L81:L86"/>
    <mergeCell ref="K87:K95"/>
    <mergeCell ref="C101:C102"/>
    <mergeCell ref="H105:H107"/>
    <mergeCell ref="I105:I107"/>
    <mergeCell ref="J105:J107"/>
    <mergeCell ref="H108:H110"/>
    <mergeCell ref="I108:I110"/>
    <mergeCell ref="J108:J110"/>
    <mergeCell ref="J96:J104"/>
    <mergeCell ref="C96:C97"/>
    <mergeCell ref="G130:G132"/>
    <mergeCell ref="H130:H132"/>
    <mergeCell ref="I130:I132"/>
    <mergeCell ref="J130:J132"/>
    <mergeCell ref="A105:A107"/>
    <mergeCell ref="B111:B112"/>
    <mergeCell ref="A111:A112"/>
    <mergeCell ref="H120:H123"/>
    <mergeCell ref="I120:I123"/>
    <mergeCell ref="J120:J123"/>
    <mergeCell ref="K130:K132"/>
    <mergeCell ref="L130:L132"/>
    <mergeCell ref="C130:C132"/>
    <mergeCell ref="B130:B132"/>
    <mergeCell ref="A130:A132"/>
    <mergeCell ref="B115:B119"/>
    <mergeCell ref="A115:A119"/>
    <mergeCell ref="B126:B129"/>
    <mergeCell ref="I126:I129"/>
    <mergeCell ref="J126:J129"/>
    <mergeCell ref="A174:A179"/>
    <mergeCell ref="B174:B179"/>
    <mergeCell ref="A163:A167"/>
    <mergeCell ref="C168:C172"/>
    <mergeCell ref="B137:B140"/>
    <mergeCell ref="B180:B183"/>
    <mergeCell ref="A180:A183"/>
    <mergeCell ref="A141:A144"/>
    <mergeCell ref="A145:A149"/>
    <mergeCell ref="A150:A154"/>
    <mergeCell ref="B184:B186"/>
    <mergeCell ref="C184:C186"/>
    <mergeCell ref="A184:A186"/>
    <mergeCell ref="C187:C190"/>
    <mergeCell ref="B187:B190"/>
    <mergeCell ref="A187:A190"/>
    <mergeCell ref="B191:B193"/>
    <mergeCell ref="A191:A193"/>
    <mergeCell ref="C194:C198"/>
    <mergeCell ref="B194:B198"/>
    <mergeCell ref="A194:A198"/>
    <mergeCell ref="A199:A201"/>
    <mergeCell ref="B199:B201"/>
    <mergeCell ref="C199:C201"/>
    <mergeCell ref="C191:C193"/>
    <mergeCell ref="B202:B204"/>
    <mergeCell ref="A202:A204"/>
    <mergeCell ref="B205:B208"/>
    <mergeCell ref="A205:A208"/>
    <mergeCell ref="B209:B210"/>
    <mergeCell ref="A209:A210"/>
    <mergeCell ref="C209:C210"/>
    <mergeCell ref="C211:C212"/>
    <mergeCell ref="C213:C216"/>
    <mergeCell ref="B211:B212"/>
    <mergeCell ref="A211:A212"/>
    <mergeCell ref="B213:B216"/>
    <mergeCell ref="A213:A216"/>
    <mergeCell ref="C220:C222"/>
    <mergeCell ref="B220:B222"/>
    <mergeCell ref="B217:B219"/>
    <mergeCell ref="A217:A219"/>
    <mergeCell ref="A220:A222"/>
    <mergeCell ref="B225:B229"/>
    <mergeCell ref="A225:A229"/>
    <mergeCell ref="A223:A224"/>
    <mergeCell ref="C225:C229"/>
    <mergeCell ref="C217:C219"/>
    <mergeCell ref="C230:C233"/>
    <mergeCell ref="B230:B233"/>
    <mergeCell ref="A230:A233"/>
    <mergeCell ref="C237:C241"/>
    <mergeCell ref="B237:B241"/>
    <mergeCell ref="B234:B236"/>
    <mergeCell ref="A234:A236"/>
    <mergeCell ref="A237:A241"/>
    <mergeCell ref="C234:C236"/>
    <mergeCell ref="B242:B245"/>
    <mergeCell ref="A242:A245"/>
    <mergeCell ref="C246:C248"/>
    <mergeCell ref="B246:B248"/>
    <mergeCell ref="A246:A248"/>
    <mergeCell ref="A249:A251"/>
    <mergeCell ref="B249:B251"/>
    <mergeCell ref="C249:C251"/>
    <mergeCell ref="C242:C245"/>
    <mergeCell ref="A252:A254"/>
    <mergeCell ref="B257:B258"/>
    <mergeCell ref="A257:A258"/>
    <mergeCell ref="C265:C267"/>
    <mergeCell ref="C262:C264"/>
    <mergeCell ref="A255:A256"/>
    <mergeCell ref="B262:B264"/>
    <mergeCell ref="A259:A261"/>
    <mergeCell ref="A262:A264"/>
    <mergeCell ref="C255:C256"/>
    <mergeCell ref="A349:A350"/>
    <mergeCell ref="B333:B337"/>
    <mergeCell ref="B338:B341"/>
    <mergeCell ref="A272:A275"/>
    <mergeCell ref="B276:B279"/>
    <mergeCell ref="A276:A279"/>
    <mergeCell ref="B291:B295"/>
    <mergeCell ref="A284:A286"/>
    <mergeCell ref="A287:A290"/>
    <mergeCell ref="A291:A295"/>
    <mergeCell ref="C407:C412"/>
    <mergeCell ref="A407:A412"/>
    <mergeCell ref="C425:C427"/>
    <mergeCell ref="A442:A443"/>
    <mergeCell ref="G284:G286"/>
    <mergeCell ref="C299:C300"/>
    <mergeCell ref="C349:C350"/>
    <mergeCell ref="A348:C348"/>
    <mergeCell ref="B296:B300"/>
    <mergeCell ref="A296:A300"/>
    <mergeCell ref="A370:A373"/>
    <mergeCell ref="A466:A471"/>
    <mergeCell ref="C472:C476"/>
    <mergeCell ref="B422:B423"/>
    <mergeCell ref="C422:C423"/>
    <mergeCell ref="L707:L708"/>
    <mergeCell ref="B646:B647"/>
    <mergeCell ref="C646:C647"/>
    <mergeCell ref="A646:A647"/>
    <mergeCell ref="G646:G647"/>
    <mergeCell ref="H646:H647"/>
    <mergeCell ref="J703:J706"/>
    <mergeCell ref="K703:K706"/>
    <mergeCell ref="L703:L706"/>
    <mergeCell ref="L693:L696"/>
    <mergeCell ref="L425:L427"/>
    <mergeCell ref="J646:J647"/>
    <mergeCell ref="I614:I616"/>
    <mergeCell ref="I646:I647"/>
    <mergeCell ref="L442:L443"/>
    <mergeCell ref="K442:K443"/>
    <mergeCell ref="J614:J616"/>
    <mergeCell ref="J442:J443"/>
    <mergeCell ref="L614:L616"/>
    <mergeCell ref="J472:J476"/>
    <mergeCell ref="B790:B792"/>
    <mergeCell ref="K707:K708"/>
    <mergeCell ref="G707:G708"/>
    <mergeCell ref="B734:B735"/>
    <mergeCell ref="L790:L792"/>
    <mergeCell ref="I895:I896"/>
    <mergeCell ref="J895:J896"/>
    <mergeCell ref="G844:G846"/>
    <mergeCell ref="J816:J817"/>
    <mergeCell ref="C891:C894"/>
    <mergeCell ref="B891:B894"/>
    <mergeCell ref="H816:H817"/>
    <mergeCell ref="C864:C867"/>
    <mergeCell ref="H844:H846"/>
    <mergeCell ref="B895:B896"/>
    <mergeCell ref="B898:B919"/>
    <mergeCell ref="A898:A919"/>
    <mergeCell ref="C308:C313"/>
    <mergeCell ref="G308:G313"/>
    <mergeCell ref="H308:H313"/>
    <mergeCell ref="G314:G320"/>
    <mergeCell ref="H314:H320"/>
    <mergeCell ref="G321:G322"/>
    <mergeCell ref="G323:G324"/>
    <mergeCell ref="A790:A792"/>
    <mergeCell ref="G898:G919"/>
    <mergeCell ref="H898:H919"/>
    <mergeCell ref="I898:I919"/>
    <mergeCell ref="J898:J919"/>
    <mergeCell ref="L898:L919"/>
    <mergeCell ref="L816:L821"/>
    <mergeCell ref="G874:G876"/>
    <mergeCell ref="G872:G873"/>
    <mergeCell ref="H872:H873"/>
    <mergeCell ref="K898:K919"/>
    <mergeCell ref="C898:C919"/>
    <mergeCell ref="H891:H894"/>
    <mergeCell ref="H879:H880"/>
    <mergeCell ref="C874:C876"/>
    <mergeCell ref="B113:B114"/>
    <mergeCell ref="J308:J313"/>
    <mergeCell ref="B124:B125"/>
    <mergeCell ref="G124:G125"/>
    <mergeCell ref="H124:H125"/>
    <mergeCell ref="I124:I125"/>
    <mergeCell ref="H790:H792"/>
    <mergeCell ref="I790:I792"/>
    <mergeCell ref="J790:J792"/>
    <mergeCell ref="I321:I322"/>
    <mergeCell ref="I323:I324"/>
    <mergeCell ref="J321:J322"/>
    <mergeCell ref="J323:J324"/>
    <mergeCell ref="H707:H708"/>
    <mergeCell ref="I707:I708"/>
    <mergeCell ref="I636:I637"/>
    <mergeCell ref="B120:B123"/>
    <mergeCell ref="A314:A320"/>
    <mergeCell ref="K124:K125"/>
    <mergeCell ref="K308:K313"/>
    <mergeCell ref="I314:I320"/>
    <mergeCell ref="A308:A313"/>
    <mergeCell ref="C301:C303"/>
    <mergeCell ref="C296:C297"/>
    <mergeCell ref="A301:A303"/>
    <mergeCell ref="C272:C275"/>
    <mergeCell ref="L124:L125"/>
    <mergeCell ref="A304:A306"/>
    <mergeCell ref="I301:I303"/>
    <mergeCell ref="J301:J303"/>
    <mergeCell ref="B280:B283"/>
    <mergeCell ref="C314:C320"/>
    <mergeCell ref="A280:A283"/>
    <mergeCell ref="J124:J125"/>
    <mergeCell ref="C276:C279"/>
    <mergeCell ref="B252:B254"/>
    <mergeCell ref="A113:A114"/>
    <mergeCell ref="B321:B322"/>
    <mergeCell ref="A321:A322"/>
    <mergeCell ref="A323:A324"/>
    <mergeCell ref="C321:C322"/>
    <mergeCell ref="C323:C324"/>
    <mergeCell ref="B323:B324"/>
    <mergeCell ref="A124:A125"/>
    <mergeCell ref="C120:C121"/>
    <mergeCell ref="C122:C123"/>
    <mergeCell ref="L321:L322"/>
    <mergeCell ref="L323:L324"/>
    <mergeCell ref="I581:I582"/>
    <mergeCell ref="J581:J582"/>
    <mergeCell ref="L581:L582"/>
    <mergeCell ref="H425:H427"/>
    <mergeCell ref="L419:L421"/>
    <mergeCell ref="L440:L441"/>
    <mergeCell ref="H321:H322"/>
    <mergeCell ref="K425:K427"/>
    <mergeCell ref="K325:K326"/>
    <mergeCell ref="G325:G326"/>
    <mergeCell ref="H325:H326"/>
    <mergeCell ref="I325:I326"/>
    <mergeCell ref="J425:J427"/>
    <mergeCell ref="K323:K324"/>
    <mergeCell ref="H323:H324"/>
    <mergeCell ref="K395:K399"/>
    <mergeCell ref="K338:K341"/>
    <mergeCell ref="J422:J423"/>
    <mergeCell ref="K440:K441"/>
    <mergeCell ref="I466:I471"/>
    <mergeCell ref="L325:L326"/>
    <mergeCell ref="A325:A326"/>
    <mergeCell ref="I438:I439"/>
    <mergeCell ref="A425:A427"/>
    <mergeCell ref="A422:A423"/>
    <mergeCell ref="G425:G427"/>
    <mergeCell ref="B425:B427"/>
    <mergeCell ref="B407:B412"/>
    <mergeCell ref="B325:B326"/>
    <mergeCell ref="A367:A369"/>
    <mergeCell ref="A581:A582"/>
    <mergeCell ref="H511:H514"/>
    <mergeCell ref="I511:I514"/>
    <mergeCell ref="J511:J514"/>
    <mergeCell ref="J325:J326"/>
    <mergeCell ref="B515:B518"/>
    <mergeCell ref="C511:C514"/>
    <mergeCell ref="G511:G514"/>
    <mergeCell ref="L511:L514"/>
    <mergeCell ref="H515:H518"/>
    <mergeCell ref="I515:I518"/>
    <mergeCell ref="J515:J518"/>
    <mergeCell ref="K515:K518"/>
    <mergeCell ref="A515:A518"/>
    <mergeCell ref="C515:C518"/>
    <mergeCell ref="G515:G518"/>
    <mergeCell ref="L515:L518"/>
    <mergeCell ref="A511:A514"/>
    <mergeCell ref="K581:K582"/>
    <mergeCell ref="C581:C582"/>
    <mergeCell ref="G581:G582"/>
    <mergeCell ref="H581:H582"/>
    <mergeCell ref="G638:G639"/>
    <mergeCell ref="C636:C637"/>
    <mergeCell ref="G636:G637"/>
    <mergeCell ref="H636:H637"/>
    <mergeCell ref="G634:G635"/>
    <mergeCell ref="H634:H635"/>
    <mergeCell ref="J636:J637"/>
    <mergeCell ref="K636:K637"/>
    <mergeCell ref="L636:L637"/>
    <mergeCell ref="H638:H639"/>
    <mergeCell ref="I638:I639"/>
    <mergeCell ref="J638:J639"/>
    <mergeCell ref="K638:K639"/>
    <mergeCell ref="L638:L639"/>
    <mergeCell ref="G640:G642"/>
    <mergeCell ref="H640:H642"/>
    <mergeCell ref="I640:I642"/>
    <mergeCell ref="L640:L642"/>
    <mergeCell ref="B721:B722"/>
    <mergeCell ref="A721:A722"/>
    <mergeCell ref="G721:G722"/>
    <mergeCell ref="J640:J642"/>
    <mergeCell ref="K640:K642"/>
    <mergeCell ref="J707:J708"/>
    <mergeCell ref="G734:G735"/>
    <mergeCell ref="G730:G733"/>
    <mergeCell ref="B725:B729"/>
    <mergeCell ref="H734:H735"/>
    <mergeCell ref="I734:I735"/>
    <mergeCell ref="G888:G889"/>
    <mergeCell ref="H888:H889"/>
    <mergeCell ref="I888:I889"/>
    <mergeCell ref="C822:C825"/>
    <mergeCell ref="C851:C854"/>
    <mergeCell ref="J734:J735"/>
    <mergeCell ref="K734:K735"/>
    <mergeCell ref="L734:L735"/>
    <mergeCell ref="L861:L863"/>
    <mergeCell ref="L864:L867"/>
    <mergeCell ref="K861:K863"/>
    <mergeCell ref="K864:K867"/>
    <mergeCell ref="K790:K792"/>
    <mergeCell ref="L855:L857"/>
    <mergeCell ref="K855:K857"/>
    <mergeCell ref="M5:M6"/>
    <mergeCell ref="M9:M10"/>
    <mergeCell ref="M11:M13"/>
    <mergeCell ref="M14:M17"/>
    <mergeCell ref="M26:M30"/>
    <mergeCell ref="M18:M22"/>
    <mergeCell ref="M31:M33"/>
    <mergeCell ref="M130:M132"/>
    <mergeCell ref="M111:M112"/>
    <mergeCell ref="M36:M37"/>
    <mergeCell ref="M96:M104"/>
    <mergeCell ref="M23:M25"/>
    <mergeCell ref="M34:M35"/>
    <mergeCell ref="M56:M59"/>
    <mergeCell ref="M74:M76"/>
    <mergeCell ref="G113:G114"/>
    <mergeCell ref="H113:H114"/>
    <mergeCell ref="I113:I114"/>
    <mergeCell ref="J113:J114"/>
    <mergeCell ref="K113:K114"/>
    <mergeCell ref="L113:L114"/>
    <mergeCell ref="K105:K107"/>
    <mergeCell ref="M38:M40"/>
    <mergeCell ref="M72:M73"/>
    <mergeCell ref="M77:M78"/>
    <mergeCell ref="M79:M80"/>
    <mergeCell ref="M81:M86"/>
    <mergeCell ref="M87:M95"/>
    <mergeCell ref="M45:M46"/>
    <mergeCell ref="M50:M51"/>
    <mergeCell ref="M52:M55"/>
    <mergeCell ref="M141:M144"/>
    <mergeCell ref="M145:M149"/>
    <mergeCell ref="M150:M154"/>
    <mergeCell ref="M68:M71"/>
    <mergeCell ref="M60:M61"/>
    <mergeCell ref="M62:M65"/>
    <mergeCell ref="M120:M123"/>
    <mergeCell ref="M105:M107"/>
    <mergeCell ref="M155:M158"/>
    <mergeCell ref="M159:M162"/>
    <mergeCell ref="M163:M167"/>
    <mergeCell ref="M168:M172"/>
    <mergeCell ref="M202:M204"/>
    <mergeCell ref="M205:M208"/>
    <mergeCell ref="M199:M201"/>
    <mergeCell ref="M194:M198"/>
    <mergeCell ref="M180:M183"/>
    <mergeCell ref="M187:M190"/>
    <mergeCell ref="M209:M210"/>
    <mergeCell ref="M211:M212"/>
    <mergeCell ref="M213:M216"/>
    <mergeCell ref="M220:M222"/>
    <mergeCell ref="M223:M224"/>
    <mergeCell ref="M225:M229"/>
    <mergeCell ref="M217:M219"/>
    <mergeCell ref="M230:M233"/>
    <mergeCell ref="M234:M236"/>
    <mergeCell ref="M242:M245"/>
    <mergeCell ref="M246:M248"/>
    <mergeCell ref="M257:M258"/>
    <mergeCell ref="M259:M261"/>
    <mergeCell ref="M249:M251"/>
    <mergeCell ref="M252:M254"/>
    <mergeCell ref="M237:M241"/>
    <mergeCell ref="M262:M264"/>
    <mergeCell ref="M268:M271"/>
    <mergeCell ref="M272:M275"/>
    <mergeCell ref="M276:M279"/>
    <mergeCell ref="M280:M283"/>
    <mergeCell ref="M284:M286"/>
    <mergeCell ref="M265:M267"/>
    <mergeCell ref="M287:M290"/>
    <mergeCell ref="M291:M295"/>
    <mergeCell ref="M296:M300"/>
    <mergeCell ref="M301:M306"/>
    <mergeCell ref="M308:M313"/>
    <mergeCell ref="M314:M320"/>
    <mergeCell ref="M321:M322"/>
    <mergeCell ref="M323:M324"/>
    <mergeCell ref="M325:M326"/>
    <mergeCell ref="M327:M329"/>
    <mergeCell ref="M330:M332"/>
    <mergeCell ref="M333:M337"/>
    <mergeCell ref="M338:M341"/>
    <mergeCell ref="M342:M347"/>
    <mergeCell ref="M349:M350"/>
    <mergeCell ref="M351:M355"/>
    <mergeCell ref="M356:M359"/>
    <mergeCell ref="M360:M362"/>
    <mergeCell ref="M363:M366"/>
    <mergeCell ref="M367:M369"/>
    <mergeCell ref="M370:M373"/>
    <mergeCell ref="M374:M379"/>
    <mergeCell ref="M380:M384"/>
    <mergeCell ref="M385:M388"/>
    <mergeCell ref="M422:M423"/>
    <mergeCell ref="M425:M427"/>
    <mergeCell ref="M389:M392"/>
    <mergeCell ref="M393:M394"/>
    <mergeCell ref="M395:M399"/>
    <mergeCell ref="M400:M403"/>
    <mergeCell ref="M404:M406"/>
    <mergeCell ref="M407:M412"/>
    <mergeCell ref="M419:M421"/>
    <mergeCell ref="M413:M418"/>
    <mergeCell ref="M440:M441"/>
    <mergeCell ref="M442:M443"/>
    <mergeCell ref="M445:M449"/>
    <mergeCell ref="M450:M455"/>
    <mergeCell ref="M428:M429"/>
    <mergeCell ref="M430:M431"/>
    <mergeCell ref="M432:M433"/>
    <mergeCell ref="M434:M435"/>
    <mergeCell ref="M436:M439"/>
    <mergeCell ref="M456:M459"/>
    <mergeCell ref="M460:M465"/>
    <mergeCell ref="M466:M471"/>
    <mergeCell ref="M472:M476"/>
    <mergeCell ref="M483:M486"/>
    <mergeCell ref="M492:M496"/>
    <mergeCell ref="M487:M488"/>
    <mergeCell ref="M489:M491"/>
    <mergeCell ref="M477:M478"/>
    <mergeCell ref="M479:M482"/>
    <mergeCell ref="M497:M502"/>
    <mergeCell ref="M503:M506"/>
    <mergeCell ref="M507:M510"/>
    <mergeCell ref="M511:M514"/>
    <mergeCell ref="M515:M518"/>
    <mergeCell ref="M519:M522"/>
    <mergeCell ref="M523:M527"/>
    <mergeCell ref="M528:M533"/>
    <mergeCell ref="M534:M537"/>
    <mergeCell ref="M538:M542"/>
    <mergeCell ref="M543:M547"/>
    <mergeCell ref="M548:M550"/>
    <mergeCell ref="M551:M555"/>
    <mergeCell ref="M556:M562"/>
    <mergeCell ref="M563:M567"/>
    <mergeCell ref="M568:M571"/>
    <mergeCell ref="M572:M574"/>
    <mergeCell ref="M575:M577"/>
    <mergeCell ref="M578:M580"/>
    <mergeCell ref="M581:M582"/>
    <mergeCell ref="M583:M586"/>
    <mergeCell ref="M587:M591"/>
    <mergeCell ref="M592:M594"/>
    <mergeCell ref="M595:M598"/>
    <mergeCell ref="M599:M604"/>
    <mergeCell ref="M605:M606"/>
    <mergeCell ref="M607:M608"/>
    <mergeCell ref="M609:M613"/>
    <mergeCell ref="M614:M616"/>
    <mergeCell ref="M617:M621"/>
    <mergeCell ref="M622:M623"/>
    <mergeCell ref="M624:M629"/>
    <mergeCell ref="M631:M633"/>
    <mergeCell ref="M634:M635"/>
    <mergeCell ref="M636:M637"/>
    <mergeCell ref="M638:M639"/>
    <mergeCell ref="M640:M642"/>
    <mergeCell ref="M643:M645"/>
    <mergeCell ref="M646:M647"/>
    <mergeCell ref="M648:M649"/>
    <mergeCell ref="M650:M653"/>
    <mergeCell ref="M654:M656"/>
    <mergeCell ref="M657:M660"/>
    <mergeCell ref="M661:M664"/>
    <mergeCell ref="M665:M668"/>
    <mergeCell ref="M669:M672"/>
    <mergeCell ref="M673:M676"/>
    <mergeCell ref="M677:M679"/>
    <mergeCell ref="M680:M682"/>
    <mergeCell ref="M683:M685"/>
    <mergeCell ref="M686:M689"/>
    <mergeCell ref="M690:M692"/>
    <mergeCell ref="M693:M696"/>
    <mergeCell ref="M697:M702"/>
    <mergeCell ref="M703:M706"/>
    <mergeCell ref="M707:M708"/>
    <mergeCell ref="M709:M712"/>
    <mergeCell ref="M713:M715"/>
    <mergeCell ref="M716:M717"/>
    <mergeCell ref="M721:M722"/>
    <mergeCell ref="M718:M720"/>
    <mergeCell ref="M723:M724"/>
    <mergeCell ref="M725:M729"/>
    <mergeCell ref="M730:M733"/>
    <mergeCell ref="M734:M735"/>
    <mergeCell ref="M736:M739"/>
    <mergeCell ref="M740:M743"/>
    <mergeCell ref="M744:M745"/>
    <mergeCell ref="M746:M750"/>
    <mergeCell ref="M751:M755"/>
    <mergeCell ref="M756:M760"/>
    <mergeCell ref="M761:M765"/>
    <mergeCell ref="M766:M770"/>
    <mergeCell ref="M771:M772"/>
    <mergeCell ref="M773:M775"/>
    <mergeCell ref="M776:M777"/>
    <mergeCell ref="M778:M783"/>
    <mergeCell ref="M784:M785"/>
    <mergeCell ref="M786:M789"/>
    <mergeCell ref="M790:M792"/>
    <mergeCell ref="M793:M794"/>
    <mergeCell ref="M795:M798"/>
    <mergeCell ref="M799:M802"/>
    <mergeCell ref="M803:M806"/>
    <mergeCell ref="M807:M811"/>
    <mergeCell ref="M812:M815"/>
    <mergeCell ref="M816:M817"/>
    <mergeCell ref="M818:M821"/>
    <mergeCell ref="M822:M825"/>
    <mergeCell ref="M826:M829"/>
    <mergeCell ref="M830:M833"/>
    <mergeCell ref="M834:M836"/>
    <mergeCell ref="M837:M840"/>
    <mergeCell ref="M841:M843"/>
    <mergeCell ref="M844:M846"/>
    <mergeCell ref="M847:M850"/>
    <mergeCell ref="M851:M854"/>
    <mergeCell ref="M855:M857"/>
    <mergeCell ref="M858:M860"/>
    <mergeCell ref="M861:M863"/>
    <mergeCell ref="M864:M867"/>
    <mergeCell ref="M868:M871"/>
    <mergeCell ref="M872:M873"/>
    <mergeCell ref="M874:M876"/>
    <mergeCell ref="M879:M880"/>
    <mergeCell ref="M881:M884"/>
    <mergeCell ref="M885:M887"/>
    <mergeCell ref="M888:M889"/>
    <mergeCell ref="M891:M894"/>
    <mergeCell ref="M877:M878"/>
    <mergeCell ref="M895:M896"/>
    <mergeCell ref="M898:M919"/>
    <mergeCell ref="O5:O6"/>
    <mergeCell ref="O9:O10"/>
    <mergeCell ref="O11:O13"/>
    <mergeCell ref="O14:O17"/>
    <mergeCell ref="O18:O22"/>
    <mergeCell ref="O23:O25"/>
    <mergeCell ref="N31:N33"/>
    <mergeCell ref="O26:O30"/>
    <mergeCell ref="O31:O33"/>
    <mergeCell ref="O34:O35"/>
    <mergeCell ref="O36:O37"/>
    <mergeCell ref="O38:O40"/>
    <mergeCell ref="O41:O44"/>
    <mergeCell ref="O45:O46"/>
    <mergeCell ref="O47:O49"/>
    <mergeCell ref="O50:O51"/>
    <mergeCell ref="O52:O55"/>
    <mergeCell ref="O56:O59"/>
    <mergeCell ref="O60:O61"/>
    <mergeCell ref="O62:O65"/>
    <mergeCell ref="O66:O67"/>
    <mergeCell ref="O68:O71"/>
    <mergeCell ref="O72:O73"/>
    <mergeCell ref="O74:O76"/>
    <mergeCell ref="O77:O78"/>
    <mergeCell ref="O79:O80"/>
    <mergeCell ref="O81:O86"/>
    <mergeCell ref="O87:O95"/>
    <mergeCell ref="O96:O104"/>
    <mergeCell ref="O105:O107"/>
    <mergeCell ref="O108:O110"/>
    <mergeCell ref="O111:O112"/>
    <mergeCell ref="O113:O114"/>
    <mergeCell ref="O115:O119"/>
    <mergeCell ref="O120:O123"/>
    <mergeCell ref="O124:O125"/>
    <mergeCell ref="O126:O129"/>
    <mergeCell ref="O130:O132"/>
    <mergeCell ref="O133:O136"/>
    <mergeCell ref="O137:O140"/>
    <mergeCell ref="O141:O144"/>
    <mergeCell ref="O145:O149"/>
    <mergeCell ref="O150:O154"/>
    <mergeCell ref="O155:O158"/>
    <mergeCell ref="O159:O162"/>
    <mergeCell ref="O163:O167"/>
    <mergeCell ref="O168:O172"/>
    <mergeCell ref="O174:O179"/>
    <mergeCell ref="O180:O183"/>
    <mergeCell ref="O184:O186"/>
    <mergeCell ref="O187:O190"/>
    <mergeCell ref="O191:O193"/>
    <mergeCell ref="O194:O198"/>
    <mergeCell ref="O199:O201"/>
    <mergeCell ref="O202:O204"/>
    <mergeCell ref="O205:O208"/>
    <mergeCell ref="O209:O210"/>
    <mergeCell ref="O211:O212"/>
    <mergeCell ref="O213:O216"/>
    <mergeCell ref="O217:O219"/>
    <mergeCell ref="O220:O222"/>
    <mergeCell ref="O223:O224"/>
    <mergeCell ref="O225:O229"/>
    <mergeCell ref="O230:O233"/>
    <mergeCell ref="O234:O236"/>
    <mergeCell ref="O237:O241"/>
    <mergeCell ref="O242:O245"/>
    <mergeCell ref="O280:O283"/>
    <mergeCell ref="O246:O248"/>
    <mergeCell ref="O249:O251"/>
    <mergeCell ref="O252:O254"/>
    <mergeCell ref="O257:O258"/>
    <mergeCell ref="O259:O261"/>
    <mergeCell ref="O284:O286"/>
    <mergeCell ref="O287:O290"/>
    <mergeCell ref="O291:O295"/>
    <mergeCell ref="O296:O300"/>
    <mergeCell ref="O308:O313"/>
    <mergeCell ref="O262:O264"/>
    <mergeCell ref="O265:O267"/>
    <mergeCell ref="O268:O271"/>
    <mergeCell ref="O272:O275"/>
    <mergeCell ref="O276:O279"/>
    <mergeCell ref="O314:O320"/>
    <mergeCell ref="O321:O322"/>
    <mergeCell ref="O323:O324"/>
    <mergeCell ref="O325:O326"/>
    <mergeCell ref="O327:O329"/>
    <mergeCell ref="O330:O332"/>
    <mergeCell ref="O333:O337"/>
    <mergeCell ref="O338:O341"/>
    <mergeCell ref="O342:O347"/>
    <mergeCell ref="O349:O350"/>
    <mergeCell ref="O351:O355"/>
    <mergeCell ref="O356:O359"/>
    <mergeCell ref="O360:O362"/>
    <mergeCell ref="O363:O366"/>
    <mergeCell ref="O367:O369"/>
    <mergeCell ref="O370:O373"/>
    <mergeCell ref="O374:O379"/>
    <mergeCell ref="O380:O384"/>
    <mergeCell ref="O385:O388"/>
    <mergeCell ref="O389:O392"/>
    <mergeCell ref="O393:O394"/>
    <mergeCell ref="O395:O399"/>
    <mergeCell ref="O400:O403"/>
    <mergeCell ref="O404:O406"/>
    <mergeCell ref="O407:O412"/>
    <mergeCell ref="O413:O418"/>
    <mergeCell ref="O419:O421"/>
    <mergeCell ref="O422:O423"/>
    <mergeCell ref="O425:O427"/>
    <mergeCell ref="O428:O429"/>
    <mergeCell ref="O430:O431"/>
    <mergeCell ref="O432:O433"/>
    <mergeCell ref="O434:O435"/>
    <mergeCell ref="O436:O439"/>
    <mergeCell ref="O440:O441"/>
    <mergeCell ref="O442:O443"/>
    <mergeCell ref="O445:O449"/>
    <mergeCell ref="O450:O455"/>
    <mergeCell ref="O456:O459"/>
    <mergeCell ref="O460:O465"/>
    <mergeCell ref="O466:O471"/>
    <mergeCell ref="O472:O476"/>
    <mergeCell ref="O483:O486"/>
    <mergeCell ref="O492:O496"/>
    <mergeCell ref="O497:O502"/>
    <mergeCell ref="O487:O488"/>
    <mergeCell ref="O489:O491"/>
    <mergeCell ref="O477:O478"/>
    <mergeCell ref="O479:O482"/>
    <mergeCell ref="O503:O506"/>
    <mergeCell ref="O507:O510"/>
    <mergeCell ref="O511:O514"/>
    <mergeCell ref="O515:O518"/>
    <mergeCell ref="O519:O522"/>
    <mergeCell ref="O523:O527"/>
    <mergeCell ref="O528:O533"/>
    <mergeCell ref="O534:O537"/>
    <mergeCell ref="O538:O542"/>
    <mergeCell ref="O543:O547"/>
    <mergeCell ref="O548:O550"/>
    <mergeCell ref="O551:O555"/>
    <mergeCell ref="O556:O562"/>
    <mergeCell ref="O563:O567"/>
    <mergeCell ref="O568:O571"/>
    <mergeCell ref="O572:O574"/>
    <mergeCell ref="O575:O577"/>
    <mergeCell ref="O578:O580"/>
    <mergeCell ref="O581:O582"/>
    <mergeCell ref="O583:O586"/>
    <mergeCell ref="O587:O591"/>
    <mergeCell ref="O592:O594"/>
    <mergeCell ref="O595:O598"/>
    <mergeCell ref="O599:O604"/>
    <mergeCell ref="O605:O606"/>
    <mergeCell ref="O607:O608"/>
    <mergeCell ref="O609:O613"/>
    <mergeCell ref="O614:O616"/>
    <mergeCell ref="O617:O621"/>
    <mergeCell ref="O622:O623"/>
    <mergeCell ref="O624:O629"/>
    <mergeCell ref="O631:O633"/>
    <mergeCell ref="O634:O635"/>
    <mergeCell ref="O636:O637"/>
    <mergeCell ref="O638:O639"/>
    <mergeCell ref="O640:O642"/>
    <mergeCell ref="O643:O645"/>
    <mergeCell ref="O646:O647"/>
    <mergeCell ref="O648:O649"/>
    <mergeCell ref="O650:O653"/>
    <mergeCell ref="O654:O656"/>
    <mergeCell ref="O657:O660"/>
    <mergeCell ref="O661:O664"/>
    <mergeCell ref="O665:O668"/>
    <mergeCell ref="O669:O672"/>
    <mergeCell ref="O673:O676"/>
    <mergeCell ref="O677:O679"/>
    <mergeCell ref="O680:O682"/>
    <mergeCell ref="O683:O685"/>
    <mergeCell ref="O686:O689"/>
    <mergeCell ref="O690:O692"/>
    <mergeCell ref="O693:O696"/>
    <mergeCell ref="O697:O702"/>
    <mergeCell ref="O703:O706"/>
    <mergeCell ref="O707:O708"/>
    <mergeCell ref="O709:O712"/>
    <mergeCell ref="O713:O715"/>
    <mergeCell ref="O716:O717"/>
    <mergeCell ref="O718:O720"/>
    <mergeCell ref="O721:O722"/>
    <mergeCell ref="O723:O724"/>
    <mergeCell ref="O725:O729"/>
    <mergeCell ref="O730:O733"/>
    <mergeCell ref="O734:O735"/>
    <mergeCell ref="O736:O739"/>
    <mergeCell ref="O740:O743"/>
    <mergeCell ref="O744:O745"/>
    <mergeCell ref="O746:O750"/>
    <mergeCell ref="O751:O755"/>
    <mergeCell ref="O756:O760"/>
    <mergeCell ref="O761:O765"/>
    <mergeCell ref="O766:O770"/>
    <mergeCell ref="O771:O772"/>
    <mergeCell ref="O773:O775"/>
    <mergeCell ref="O776:O777"/>
    <mergeCell ref="O778:O783"/>
    <mergeCell ref="O784:O785"/>
    <mergeCell ref="O786:O789"/>
    <mergeCell ref="O790:O792"/>
    <mergeCell ref="O793:O794"/>
    <mergeCell ref="O795:O798"/>
    <mergeCell ref="O799:O802"/>
    <mergeCell ref="O803:O806"/>
    <mergeCell ref="O807:O811"/>
    <mergeCell ref="O812:O815"/>
    <mergeCell ref="O816:O817"/>
    <mergeCell ref="O818:O821"/>
    <mergeCell ref="O822:O825"/>
    <mergeCell ref="O826:O829"/>
    <mergeCell ref="O830:O833"/>
    <mergeCell ref="O864:O867"/>
    <mergeCell ref="O868:O871"/>
    <mergeCell ref="O872:O873"/>
    <mergeCell ref="O834:O836"/>
    <mergeCell ref="O837:O840"/>
    <mergeCell ref="O841:O843"/>
    <mergeCell ref="O844:O846"/>
    <mergeCell ref="O847:O850"/>
    <mergeCell ref="O851:O854"/>
    <mergeCell ref="O874:O876"/>
    <mergeCell ref="O881:O884"/>
    <mergeCell ref="O885:O887"/>
    <mergeCell ref="O888:O889"/>
    <mergeCell ref="O891:O894"/>
    <mergeCell ref="M255:M256"/>
    <mergeCell ref="O255:O256"/>
    <mergeCell ref="O855:O857"/>
    <mergeCell ref="O858:O860"/>
    <mergeCell ref="O861:O863"/>
    <mergeCell ref="O895:O896"/>
    <mergeCell ref="O898:O919"/>
    <mergeCell ref="N5:N6"/>
    <mergeCell ref="N9:N10"/>
    <mergeCell ref="N11:N13"/>
    <mergeCell ref="N14:N17"/>
    <mergeCell ref="N18:N22"/>
    <mergeCell ref="N23:N25"/>
    <mergeCell ref="N26:N30"/>
    <mergeCell ref="N34:N35"/>
    <mergeCell ref="N36:N37"/>
    <mergeCell ref="N38:N40"/>
    <mergeCell ref="N41:N44"/>
    <mergeCell ref="N45:N46"/>
    <mergeCell ref="N47:N49"/>
    <mergeCell ref="N50:N51"/>
    <mergeCell ref="N52:N55"/>
    <mergeCell ref="N56:N59"/>
    <mergeCell ref="N60:N61"/>
    <mergeCell ref="N62:N65"/>
    <mergeCell ref="N66:N67"/>
    <mergeCell ref="N68:N71"/>
    <mergeCell ref="N72:N73"/>
    <mergeCell ref="N74:N76"/>
    <mergeCell ref="N77:N78"/>
    <mergeCell ref="N79:N80"/>
    <mergeCell ref="N81:N86"/>
    <mergeCell ref="N87:N95"/>
    <mergeCell ref="N96:N104"/>
    <mergeCell ref="N105:N107"/>
    <mergeCell ref="N108:N110"/>
    <mergeCell ref="N111:N112"/>
    <mergeCell ref="N113:N114"/>
    <mergeCell ref="N115:N119"/>
    <mergeCell ref="N120:N123"/>
    <mergeCell ref="N124:N125"/>
    <mergeCell ref="N126:N129"/>
    <mergeCell ref="N130:N132"/>
    <mergeCell ref="N133:N136"/>
    <mergeCell ref="N137:N140"/>
    <mergeCell ref="N141:N144"/>
    <mergeCell ref="N145:N149"/>
    <mergeCell ref="N150:N154"/>
    <mergeCell ref="N155:N158"/>
    <mergeCell ref="N159:N162"/>
    <mergeCell ref="N163:N167"/>
    <mergeCell ref="N168:N172"/>
    <mergeCell ref="N174:N179"/>
    <mergeCell ref="N180:N183"/>
    <mergeCell ref="N184:N186"/>
    <mergeCell ref="N187:N190"/>
    <mergeCell ref="N191:N193"/>
    <mergeCell ref="N194:N198"/>
    <mergeCell ref="N199:N201"/>
    <mergeCell ref="N202:N204"/>
    <mergeCell ref="N205:N208"/>
    <mergeCell ref="N209:N210"/>
    <mergeCell ref="N211:N212"/>
    <mergeCell ref="N213:N216"/>
    <mergeCell ref="N217:N219"/>
    <mergeCell ref="N220:N222"/>
    <mergeCell ref="N223:N224"/>
    <mergeCell ref="N225:N229"/>
    <mergeCell ref="N230:N233"/>
    <mergeCell ref="N234:N236"/>
    <mergeCell ref="N237:N241"/>
    <mergeCell ref="N242:N245"/>
    <mergeCell ref="N246:N248"/>
    <mergeCell ref="N249:N251"/>
    <mergeCell ref="N284:N286"/>
    <mergeCell ref="N287:N290"/>
    <mergeCell ref="N252:N254"/>
    <mergeCell ref="N257:N258"/>
    <mergeCell ref="N259:N261"/>
    <mergeCell ref="N262:N264"/>
    <mergeCell ref="N265:N267"/>
    <mergeCell ref="N291:N295"/>
    <mergeCell ref="N296:N300"/>
    <mergeCell ref="N308:N313"/>
    <mergeCell ref="N314:N320"/>
    <mergeCell ref="N321:N322"/>
    <mergeCell ref="N255:N256"/>
    <mergeCell ref="N268:N271"/>
    <mergeCell ref="N272:N275"/>
    <mergeCell ref="N276:N279"/>
    <mergeCell ref="N280:N283"/>
    <mergeCell ref="N323:N324"/>
    <mergeCell ref="N325:N326"/>
    <mergeCell ref="N327:N329"/>
    <mergeCell ref="N330:N332"/>
    <mergeCell ref="N333:N337"/>
    <mergeCell ref="N338:N341"/>
    <mergeCell ref="N342:N347"/>
    <mergeCell ref="N349:N350"/>
    <mergeCell ref="N351:N355"/>
    <mergeCell ref="N356:N359"/>
    <mergeCell ref="N360:N362"/>
    <mergeCell ref="N363:N366"/>
    <mergeCell ref="N367:N369"/>
    <mergeCell ref="N370:N373"/>
    <mergeCell ref="N374:N379"/>
    <mergeCell ref="N380:N384"/>
    <mergeCell ref="N385:N388"/>
    <mergeCell ref="N430:N431"/>
    <mergeCell ref="N389:N392"/>
    <mergeCell ref="N393:N394"/>
    <mergeCell ref="N395:N399"/>
    <mergeCell ref="N400:N403"/>
    <mergeCell ref="N404:N406"/>
    <mergeCell ref="N407:N412"/>
    <mergeCell ref="N432:N433"/>
    <mergeCell ref="N434:N435"/>
    <mergeCell ref="N440:N441"/>
    <mergeCell ref="N442:N443"/>
    <mergeCell ref="N445:N449"/>
    <mergeCell ref="N413:N418"/>
    <mergeCell ref="N419:N421"/>
    <mergeCell ref="N422:N423"/>
    <mergeCell ref="N425:N427"/>
    <mergeCell ref="N428:N429"/>
    <mergeCell ref="N436:N437"/>
    <mergeCell ref="N438:N439"/>
    <mergeCell ref="N450:N455"/>
    <mergeCell ref="N456:N459"/>
    <mergeCell ref="N460:N465"/>
    <mergeCell ref="N466:N471"/>
    <mergeCell ref="N472:N476"/>
    <mergeCell ref="N483:N486"/>
    <mergeCell ref="N477:N478"/>
    <mergeCell ref="N479:N482"/>
    <mergeCell ref="N492:N496"/>
    <mergeCell ref="N497:N502"/>
    <mergeCell ref="N503:N506"/>
    <mergeCell ref="N507:N510"/>
    <mergeCell ref="N487:N488"/>
    <mergeCell ref="N489:N491"/>
    <mergeCell ref="N511:N514"/>
    <mergeCell ref="N515:N518"/>
    <mergeCell ref="N519:N522"/>
    <mergeCell ref="N523:N527"/>
    <mergeCell ref="N528:N533"/>
    <mergeCell ref="N534:N537"/>
    <mergeCell ref="N538:N542"/>
    <mergeCell ref="N543:N547"/>
    <mergeCell ref="N548:N550"/>
    <mergeCell ref="N551:N555"/>
    <mergeCell ref="N556:N562"/>
    <mergeCell ref="N563:N567"/>
    <mergeCell ref="N568:N571"/>
    <mergeCell ref="N572:N574"/>
    <mergeCell ref="N575:N577"/>
    <mergeCell ref="N578:N580"/>
    <mergeCell ref="N581:N582"/>
    <mergeCell ref="N583:N586"/>
    <mergeCell ref="N587:N591"/>
    <mergeCell ref="N592:N594"/>
    <mergeCell ref="N595:N598"/>
    <mergeCell ref="N599:N604"/>
    <mergeCell ref="N605:N606"/>
    <mergeCell ref="N607:N608"/>
    <mergeCell ref="N609:N613"/>
    <mergeCell ref="N614:N616"/>
    <mergeCell ref="N617:N621"/>
    <mergeCell ref="N622:N623"/>
    <mergeCell ref="N624:N629"/>
    <mergeCell ref="N631:N633"/>
    <mergeCell ref="N634:N635"/>
    <mergeCell ref="N636:N637"/>
    <mergeCell ref="N638:N639"/>
    <mergeCell ref="N640:N642"/>
    <mergeCell ref="N643:N645"/>
    <mergeCell ref="N646:N647"/>
    <mergeCell ref="N648:N649"/>
    <mergeCell ref="N650:N653"/>
    <mergeCell ref="N654:N656"/>
    <mergeCell ref="N657:N660"/>
    <mergeCell ref="N661:N664"/>
    <mergeCell ref="N665:N668"/>
    <mergeCell ref="N669:N672"/>
    <mergeCell ref="N673:N676"/>
    <mergeCell ref="N677:N679"/>
    <mergeCell ref="N680:N682"/>
    <mergeCell ref="N683:N685"/>
    <mergeCell ref="N686:N689"/>
    <mergeCell ref="N690:N692"/>
    <mergeCell ref="N693:N696"/>
    <mergeCell ref="N697:N702"/>
    <mergeCell ref="N703:N706"/>
    <mergeCell ref="N707:N708"/>
    <mergeCell ref="N709:N712"/>
    <mergeCell ref="N713:N715"/>
    <mergeCell ref="N716:N717"/>
    <mergeCell ref="N718:N720"/>
    <mergeCell ref="N721:N722"/>
    <mergeCell ref="N723:N724"/>
    <mergeCell ref="N725:N729"/>
    <mergeCell ref="N730:N733"/>
    <mergeCell ref="N734:N735"/>
    <mergeCell ref="N736:N739"/>
    <mergeCell ref="N740:N743"/>
    <mergeCell ref="N744:N745"/>
    <mergeCell ref="N746:N750"/>
    <mergeCell ref="N751:N755"/>
    <mergeCell ref="N756:N760"/>
    <mergeCell ref="N761:N765"/>
    <mergeCell ref="N766:N770"/>
    <mergeCell ref="N771:N772"/>
    <mergeCell ref="N773:N775"/>
    <mergeCell ref="N776:N777"/>
    <mergeCell ref="N778:N783"/>
    <mergeCell ref="N784:N785"/>
    <mergeCell ref="N786:N789"/>
    <mergeCell ref="N790:N792"/>
    <mergeCell ref="N793:N794"/>
    <mergeCell ref="N795:N798"/>
    <mergeCell ref="N799:N802"/>
    <mergeCell ref="N803:N806"/>
    <mergeCell ref="N807:N811"/>
    <mergeCell ref="N812:N815"/>
    <mergeCell ref="N816:N817"/>
    <mergeCell ref="N855:N857"/>
    <mergeCell ref="N858:N860"/>
    <mergeCell ref="N818:N821"/>
    <mergeCell ref="N822:N825"/>
    <mergeCell ref="N826:N829"/>
    <mergeCell ref="N830:N833"/>
    <mergeCell ref="N834:N836"/>
    <mergeCell ref="N837:N840"/>
    <mergeCell ref="N841:N843"/>
    <mergeCell ref="N881:N884"/>
    <mergeCell ref="N885:N887"/>
    <mergeCell ref="N888:N889"/>
    <mergeCell ref="N891:N894"/>
    <mergeCell ref="N895:N896"/>
    <mergeCell ref="N898:N919"/>
    <mergeCell ref="F5:F6"/>
    <mergeCell ref="O877:O880"/>
    <mergeCell ref="N301:N303"/>
    <mergeCell ref="N304:N306"/>
    <mergeCell ref="O301:O303"/>
    <mergeCell ref="O304:O306"/>
    <mergeCell ref="N868:N871"/>
    <mergeCell ref="N872:N873"/>
    <mergeCell ref="N874:N876"/>
    <mergeCell ref="N879:N880"/>
    <mergeCell ref="N844:N846"/>
    <mergeCell ref="N847:N850"/>
    <mergeCell ref="N861:N863"/>
    <mergeCell ref="N864:N867"/>
    <mergeCell ref="C877:C878"/>
    <mergeCell ref="G877:G878"/>
    <mergeCell ref="H877:H878"/>
    <mergeCell ref="I877:I878"/>
    <mergeCell ref="N877:N878"/>
    <mergeCell ref="N851:N854"/>
  </mergeCells>
  <printOptions/>
  <pageMargins left="0.6299212598425197" right="0.15748031496062992" top="0.15748031496062992" bottom="0.15748031496062992" header="0.15748031496062992" footer="0.15748031496062992"/>
  <pageSetup fitToHeight="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Julia</cp:lastModifiedBy>
  <cp:lastPrinted>2018-05-30T05:20:06Z</cp:lastPrinted>
  <dcterms:created xsi:type="dcterms:W3CDTF">1996-10-08T23:32:33Z</dcterms:created>
  <dcterms:modified xsi:type="dcterms:W3CDTF">2018-08-13T09:35:53Z</dcterms:modified>
  <cp:category/>
  <cp:version/>
  <cp:contentType/>
  <cp:contentStatus/>
</cp:coreProperties>
</file>