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45" windowWidth="24675" windowHeight="10350" activeTab="4"/>
  </bookViews>
  <sheets>
    <sheet name="ГАДЫ" sheetId="1" r:id="rId1"/>
    <sheet name="Ведомственная" sheetId="2" r:id="rId2"/>
    <sheet name="Программы" sheetId="3" r:id="rId3"/>
    <sheet name="Раздел, подраздел" sheetId="4" r:id="rId4"/>
    <sheet name="Кап.строительство" sheetId="5" r:id="rId5"/>
  </sheets>
  <definedNames>
    <definedName name="_xlnm.Print_Titles" localSheetId="1">'Ведомственная'!$9:$10</definedName>
    <definedName name="_xlnm.Print_Titles" localSheetId="4">'Кап.строительство'!$8:$8</definedName>
    <definedName name="_xlnm.Print_Titles" localSheetId="2">'Программы'!$10:$10</definedName>
  </definedNames>
  <calcPr fullCalcOnLoad="1"/>
</workbook>
</file>

<file path=xl/sharedStrings.xml><?xml version="1.0" encoding="utf-8"?>
<sst xmlns="http://schemas.openxmlformats.org/spreadsheetml/2006/main" count="8037" uniqueCount="1298">
  <si>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</si>
  <si>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</si>
  <si>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</si>
  <si>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</si>
  <si>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</si>
  <si>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</si>
  <si>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</si>
  <si>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</si>
  <si>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</si>
  <si>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</si>
  <si>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</si>
  <si>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</si>
  <si>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</si>
  <si>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</si>
  <si>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</si>
  <si>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</si>
  <si>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</si>
  <si>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</si>
  <si>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</si>
  <si>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</si>
  <si>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</si>
  <si>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</si>
  <si>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</si>
  <si>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</si>
  <si>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</si>
  <si>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</si>
  <si>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</si>
  <si>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</si>
  <si>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</si>
  <si>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</si>
  <si>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</si>
  <si>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</si>
  <si>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</si>
  <si>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</si>
  <si>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</si>
  <si>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</si>
  <si>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</si>
  <si>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</si>
  <si>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</si>
  <si>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</si>
  <si>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</si>
  <si>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</si>
  <si>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</si>
  <si>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</si>
  <si>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</si>
  <si>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</si>
  <si>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</si>
  <si>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</si>
  <si>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</si>
  <si>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</si>
  <si>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</si>
  <si>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</si>
  <si>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</si>
  <si>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</si>
  <si>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</si>
  <si>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</si>
  <si>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</si>
  <si>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</si>
  <si>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</si>
  <si>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</si>
  <si>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</si>
  <si>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</si>
  <si>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</si>
  <si>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</si>
  <si>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</si>
  <si>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</si>
  <si>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</si>
  <si>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</si>
  <si>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</si>
  <si>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</si>
  <si>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</si>
  <si>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</si>
  <si>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</si>
  <si>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</si>
  <si>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</si>
  <si>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</si>
  <si>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</si>
  <si>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</si>
  <si>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</si>
  <si>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</si>
  <si>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</si>
  <si>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</si>
  <si>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</si>
  <si>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</si>
  <si>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</si>
  <si>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</si>
  <si>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</si>
  <si>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</si>
  <si>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</si>
  <si>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</si>
  <si>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</si>
  <si>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</si>
  <si>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</si>
  <si>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</si>
  <si>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</si>
  <si>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</si>
  <si>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</si>
  <si>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</si>
  <si>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</si>
  <si>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</si>
  <si>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</si>
  <si>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</si>
  <si>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</si>
  <si>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</si>
  <si>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</si>
  <si>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</si>
  <si>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</si>
  <si>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</si>
  <si>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</si>
  <si>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</si>
  <si>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</si>
  <si>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</si>
  <si>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</si>
  <si>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</si>
  <si>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</si>
  <si>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</si>
  <si>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</si>
  <si>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</si>
  <si>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</si>
  <si>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</si>
  <si>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</si>
  <si>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</si>
  <si>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</si>
  <si>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</si>
  <si>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</si>
  <si>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</si>
  <si>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</si>
  <si>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</si>
  <si>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</si>
  <si>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</si>
  <si>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</si>
  <si>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</si>
  <si>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</si>
  <si>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</si>
  <si>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</si>
  <si>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</si>
  <si>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</si>
  <si>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</si>
  <si>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</si>
  <si>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</si>
  <si>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</si>
  <si>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</si>
  <si>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</si>
  <si>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</si>
  <si>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</si>
  <si>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</si>
  <si>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</si>
  <si>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</si>
  <si>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</si>
  <si>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</si>
  <si>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</si>
  <si>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</si>
  <si>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</si>
  <si>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</si>
  <si>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</si>
  <si>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</si>
  <si>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</si>
  <si>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</si>
  <si>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</si>
  <si>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</si>
  <si>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</si>
  <si>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</si>
  <si>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</si>
  <si>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</si>
  <si>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</si>
  <si>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</si>
  <si>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</si>
  <si>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</si>
  <si>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</si>
  <si>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</si>
  <si>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</si>
  <si>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</si>
  <si>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</si>
  <si>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</si>
  <si>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</si>
  <si>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</si>
  <si>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</si>
  <si>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</si>
  <si>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</si>
  <si>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</si>
  <si>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</si>
  <si>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</si>
  <si>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</si>
  <si>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</si>
  <si>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</si>
  <si>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</si>
  <si>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</si>
  <si>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</si>
  <si>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</si>
  <si>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</si>
  <si>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</si>
  <si>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</si>
  <si>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</si>
  <si>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</si>
  <si>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</si>
  <si>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</si>
  <si>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</si>
  <si>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</si>
  <si>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</si>
  <si>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</si>
  <si>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</si>
  <si>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</si>
  <si>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</si>
  <si>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</si>
  <si>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</si>
  <si>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</si>
  <si>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</si>
  <si>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</si>
  <si>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</si>
  <si>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</si>
  <si>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</si>
  <si>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</si>
  <si>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</si>
  <si>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</si>
  <si>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</si>
  <si>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</si>
  <si>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</si>
  <si>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</si>
  <si>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</si>
  <si>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</si>
  <si>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</si>
  <si>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</si>
  <si>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</si>
  <si>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</si>
  <si>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</si>
  <si>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</si>
  <si>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</si>
  <si>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</si>
  <si>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</si>
  <si>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</si>
  <si>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</si>
  <si>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</si>
  <si>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</si>
  <si>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</si>
  <si>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</si>
  <si>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</si>
  <si>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</si>
  <si>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</si>
  <si>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</si>
  <si>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</si>
  <si>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</si>
  <si>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</si>
  <si>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</si>
  <si>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</si>
  <si>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</si>
  <si>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</si>
  <si>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</si>
  <si>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</si>
  <si>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</si>
  <si>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</si>
  <si>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</si>
  <si>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</si>
  <si>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</si>
  <si>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</si>
  <si>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</si>
  <si>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</si>
  <si>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</si>
  <si>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</si>
  <si>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</si>
  <si>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</si>
  <si>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</si>
  <si>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</si>
  <si>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</si>
  <si>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</si>
  <si>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</si>
  <si>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</si>
  <si>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</si>
  <si>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</si>
  <si>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</si>
  <si>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</si>
  <si>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</si>
  <si>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</si>
  <si>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</si>
  <si>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</si>
  <si>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</si>
  <si>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</si>
  <si>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</si>
  <si>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</si>
  <si>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</si>
  <si>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</si>
  <si>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</si>
  <si>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</si>
  <si>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</si>
  <si>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</si>
  <si>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</si>
  <si>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</si>
  <si>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</si>
  <si>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</si>
  <si>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</si>
  <si>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</si>
  <si>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</si>
  <si>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</si>
  <si>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</si>
  <si>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</si>
  <si>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</si>
  <si>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</si>
  <si>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</si>
  <si>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</si>
  <si>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</si>
  <si>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</si>
  <si>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</si>
  <si>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</si>
  <si>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</si>
  <si>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</si>
  <si>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</si>
  <si>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</si>
  <si>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</si>
  <si>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</si>
  <si>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</si>
  <si>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</si>
  <si>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</si>
  <si>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</si>
  <si>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</si>
  <si>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</si>
  <si>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</si>
  <si>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</si>
  <si>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</si>
  <si>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</si>
  <si>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</si>
  <si>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</si>
  <si>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</si>
  <si>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</si>
  <si>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</si>
  <si>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</si>
  <si>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</si>
  <si>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</si>
  <si>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</si>
  <si>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</si>
  <si>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</si>
  <si>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</si>
  <si>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</si>
  <si>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</si>
  <si>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</si>
  <si>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</si>
  <si>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</si>
  <si>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</si>
  <si>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</si>
  <si>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</si>
  <si>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</si>
  <si>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</si>
  <si>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</si>
  <si>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</si>
  <si>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</si>
  <si>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</si>
  <si>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</si>
  <si>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</si>
  <si>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</si>
  <si>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</si>
  <si>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</si>
  <si>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</si>
  <si>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</si>
  <si>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</si>
  <si>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</si>
  <si>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</si>
  <si>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</si>
  <si>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</si>
  <si>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</si>
  <si>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</si>
  <si>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</si>
  <si>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</si>
  <si>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</si>
  <si>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</si>
  <si>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</si>
  <si>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</si>
  <si>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</si>
  <si>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</si>
  <si>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</si>
  <si>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</si>
  <si>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</si>
  <si>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</si>
  <si>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</si>
  <si>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</si>
  <si>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</si>
  <si>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</si>
  <si>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</si>
  <si>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</si>
  <si>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</si>
  <si>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</si>
  <si>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</si>
  <si>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</si>
  <si>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</si>
  <si>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</si>
  <si>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</si>
  <si>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</si>
  <si>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</si>
  <si>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</si>
  <si>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</si>
  <si>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</si>
  <si>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</si>
  <si>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</si>
  <si>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</si>
  <si>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</si>
  <si>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</si>
  <si>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</si>
  <si>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</si>
  <si>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</si>
  <si>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</si>
  <si>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</si>
  <si>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</si>
  <si>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</si>
  <si>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</si>
  <si>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</si>
  <si>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</si>
  <si>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</si>
  <si>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</si>
  <si>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</si>
  <si>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</si>
  <si>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</si>
  <si>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</si>
  <si>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</si>
  <si>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</si>
  <si>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</si>
  <si>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</si>
  <si>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</si>
  <si>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</si>
  <si>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</si>
  <si>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</si>
  <si>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</si>
  <si>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</si>
  <si>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</si>
  <si>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</si>
  <si>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</si>
  <si>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</si>
  <si>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</si>
  <si>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</si>
  <si>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</si>
  <si>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</si>
  <si>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</si>
  <si>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</si>
  <si>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</si>
  <si>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</si>
  <si>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</si>
  <si>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</si>
  <si>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</si>
  <si>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</si>
  <si>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</si>
  <si>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</si>
  <si>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</si>
  <si>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</si>
  <si>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</si>
  <si>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</si>
  <si>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</si>
  <si>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</si>
  <si>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</si>
  <si>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</si>
  <si>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</si>
  <si>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</si>
  <si>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</si>
  <si>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</si>
  <si>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</si>
  <si>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</si>
  <si>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</si>
  <si>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</si>
  <si>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</si>
  <si>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</si>
  <si>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</si>
  <si>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</si>
  <si>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</si>
  <si>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</si>
  <si>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</si>
  <si>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</si>
  <si>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</si>
  <si>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</si>
  <si>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</si>
  <si>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</si>
  <si>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</si>
  <si>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</si>
  <si>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</si>
  <si>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</si>
  <si>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</si>
  <si>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</si>
  <si>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</si>
  <si>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</si>
  <si>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</si>
  <si>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</si>
  <si>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</si>
  <si>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</si>
  <si>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</si>
  <si>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</si>
  <si>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</si>
  <si>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</si>
  <si>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</si>
  <si>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</si>
  <si>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</si>
  <si>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</si>
  <si>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</si>
  <si>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</si>
  <si>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</si>
  <si>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</si>
  <si>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</si>
  <si>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</si>
  <si>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</si>
  <si>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</si>
  <si>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</si>
  <si>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</si>
  <si>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</si>
  <si>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</si>
  <si>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</si>
  <si>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</si>
  <si>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</si>
  <si>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</si>
  <si>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</si>
  <si>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</si>
  <si>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</si>
  <si>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</si>
  <si>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</si>
  <si>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</si>
  <si>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</si>
  <si>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</si>
  <si>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</si>
  <si>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</si>
  <si>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</si>
  <si>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</si>
  <si>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</si>
  <si>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</si>
  <si>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</si>
  <si>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</si>
  <si>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</si>
  <si>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</si>
  <si>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</si>
  <si>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</si>
  <si>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</si>
  <si>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</si>
  <si>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</si>
  <si>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</si>
  <si>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</si>
  <si>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</si>
  <si>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</si>
  <si>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</si>
  <si>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</si>
  <si>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</si>
  <si>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</si>
  <si>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</si>
  <si>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</si>
  <si>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</si>
  <si>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</si>
  <si>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</si>
  <si>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</si>
  <si>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</si>
  <si>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</si>
  <si>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</si>
  <si>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</si>
  <si>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</si>
  <si>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</si>
  <si>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</si>
  <si>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</si>
  <si>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</si>
  <si>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</si>
  <si>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</si>
  <si>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</si>
  <si>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</si>
  <si>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</si>
  <si>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</si>
  <si>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</si>
  <si>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</si>
  <si>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</si>
  <si>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</si>
  <si>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</si>
  <si>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</si>
  <si>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</si>
  <si>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</si>
  <si>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</si>
  <si>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</si>
  <si>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</si>
  <si>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</si>
  <si>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</si>
  <si>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</si>
  <si>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</si>
  <si>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</si>
  <si>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</si>
  <si>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</si>
  <si>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</si>
  <si>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</si>
  <si>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</si>
  <si>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</si>
  <si>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</si>
  <si>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</si>
  <si>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</si>
  <si>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</si>
  <si>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</si>
  <si>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</si>
  <si>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</si>
  <si>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</si>
  <si>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</si>
  <si>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</si>
  <si>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</si>
  <si>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</si>
  <si>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</si>
  <si>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</si>
  <si>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</si>
  <si>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</si>
  <si>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</si>
  <si>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</si>
  <si>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</si>
  <si>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</si>
  <si>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</si>
  <si>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</si>
  <si>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</si>
  <si>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</si>
  <si>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</si>
  <si>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</si>
  <si>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</si>
  <si>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</si>
  <si>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</si>
  <si>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</si>
  <si>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</si>
  <si>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</si>
  <si>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</si>
  <si>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</si>
  <si>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</si>
  <si>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</si>
  <si>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</si>
  <si>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</si>
  <si>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</si>
  <si>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</si>
  <si>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</si>
  <si>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</si>
  <si>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</si>
  <si>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</si>
  <si>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</si>
  <si>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</si>
  <si>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</si>
  <si>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</si>
  <si>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</si>
  <si>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</si>
  <si>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</si>
  <si>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</si>
  <si>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</si>
  <si>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</si>
  <si>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</si>
  <si>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</si>
  <si>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</si>
  <si>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</si>
  <si>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</si>
  <si>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</si>
  <si>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</si>
  <si>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</si>
  <si>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</si>
  <si>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</si>
  <si>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</si>
  <si>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</si>
  <si>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</si>
  <si>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</si>
  <si>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</si>
  <si>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</si>
  <si>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</si>
  <si>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</si>
  <si>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</si>
  <si>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</si>
  <si>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</si>
  <si>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</si>
  <si>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</si>
  <si>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</si>
  <si>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</si>
  <si>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</si>
  <si>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</si>
  <si>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</si>
  <si>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</si>
  <si>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</si>
  <si>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(тыс.руб.)</t>
  </si>
  <si>
    <t>Наименование объектов</t>
  </si>
  <si>
    <t>Сумма              на 2018 год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</si>
  <si>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</si>
  <si>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</si>
  <si>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</si>
  <si>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</si>
  <si>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</si>
  <si>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</si>
  <si>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</si>
  <si>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</si>
  <si>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</si>
  <si>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</si>
  <si>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</si>
  <si>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</si>
  <si>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</si>
  <si>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</si>
  <si>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</si>
  <si>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</si>
  <si>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</si>
  <si>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</si>
  <si>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</si>
  <si>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</si>
  <si>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</si>
  <si>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</si>
  <si>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</si>
  <si>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</si>
  <si>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</si>
  <si>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</si>
  <si>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</si>
  <si>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</si>
  <si>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</si>
  <si>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</si>
  <si>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</si>
  <si>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</si>
  <si>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</si>
  <si>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</si>
  <si>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</si>
  <si>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</si>
  <si>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</si>
  <si>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</si>
  <si>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</si>
  <si>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</si>
  <si>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</si>
  <si>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</si>
  <si>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</si>
  <si>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</si>
  <si>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</si>
  <si>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</si>
  <si>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</si>
  <si>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</si>
  <si>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</si>
  <si>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</si>
  <si>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</si>
  <si>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</si>
  <si>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</si>
  <si>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</si>
  <si>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</si>
  <si>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</si>
  <si>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</si>
  <si>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</si>
  <si>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</si>
  <si>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</si>
  <si>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</si>
  <si>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</si>
  <si>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</si>
  <si>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</si>
  <si>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</si>
  <si>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</si>
  <si>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</si>
  <si>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</si>
  <si>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</si>
  <si>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</si>
  <si>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</si>
  <si>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</si>
  <si>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</si>
  <si>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</si>
  <si>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</si>
  <si>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</si>
  <si>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</si>
  <si>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</si>
  <si>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</si>
  <si>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</si>
  <si>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</si>
  <si>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</si>
  <si>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</si>
  <si>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</si>
  <si>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</si>
  <si>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</si>
  <si>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</si>
  <si>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</si>
  <si>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НА 2018 ГОД</t>
  </si>
  <si>
    <t>Сумма на 2018 год,                 тыс. рублей</t>
  </si>
  <si>
    <t>на 2018 год                 (тыс. руб.)</t>
  </si>
  <si>
    <t>Муниципальная программа "Обеспечение деятельности Администрации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</si>
  <si>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</si>
  <si>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программа "Обеспечение деятельности Администрации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</si>
  <si>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</si>
  <si>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</si>
  <si>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</si>
  <si>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</si>
  <si>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</si>
  <si>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</si>
  <si>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</si>
  <si>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"Комплексное развитие транспортной и дорожной инфраструктуры Миасского городского округа на 2017-2020годы"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</si>
  <si>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</si>
  <si>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</si>
  <si>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</si>
  <si>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</si>
  <si>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</si>
  <si>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</si>
  <si>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</si>
  <si>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"Благоустройство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</si>
  <si>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</si>
  <si>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</si>
  <si>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</si>
  <si>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</si>
  <si>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</si>
  <si>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</si>
  <si>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</si>
  <si>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</si>
  <si>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</si>
  <si>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</si>
  <si>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</si>
  <si>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</si>
  <si>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</si>
  <si>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</si>
  <si>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</si>
  <si>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</si>
  <si>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Муниципальная программа "Обеспечение доступным и комфортным жильем граждан РФ территории МГО на 2014-2020 годы"</t>
  </si>
  <si>
    <t>Подпрограмма переселение граждан из аварийного жилищного фонда МГО на 2017-2020 годы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</si>
  <si>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</si>
  <si>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</si>
  <si>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</si>
  <si>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</si>
  <si>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</si>
  <si>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</si>
  <si>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</si>
  <si>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</si>
  <si>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</si>
  <si>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</si>
  <si>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</si>
  <si>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</si>
  <si>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</si>
  <si>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</si>
  <si>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</si>
  <si>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</si>
  <si>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</si>
  <si>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</si>
  <si>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</si>
  <si>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</si>
  <si>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</si>
  <si>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</si>
  <si>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</si>
  <si>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</si>
  <si>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</si>
  <si>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</si>
  <si>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</si>
  <si>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</si>
  <si>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</si>
  <si>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</si>
  <si>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</si>
  <si>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</si>
  <si>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</si>
  <si>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</si>
  <si>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</si>
  <si>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</si>
  <si>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</si>
  <si>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</si>
  <si>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</si>
  <si>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</si>
  <si>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</si>
  <si>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Оказание адресной финансовой поддержки спортивным организациям, осуществояющим подготовку спортивного резерва для сборных команд Российской Федерации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</si>
  <si>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</si>
  <si>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</si>
  <si>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</si>
  <si>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</si>
  <si>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</si>
  <si>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</si>
  <si>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</si>
  <si>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</si>
  <si>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</si>
  <si>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</si>
  <si>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</si>
  <si>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</si>
  <si>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</si>
  <si>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</si>
  <si>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</si>
  <si>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</si>
  <si>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</si>
  <si>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</si>
  <si>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</si>
  <si>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</si>
  <si>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</si>
  <si>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</si>
  <si>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</si>
  <si>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</si>
  <si>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</si>
  <si>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</si>
  <si>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</si>
  <si>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</si>
  <si>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</si>
  <si>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</si>
  <si>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</si>
  <si>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</si>
  <si>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</si>
  <si>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</si>
  <si>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</si>
  <si>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</si>
  <si>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</si>
  <si>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</si>
  <si>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</si>
  <si>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</si>
  <si>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</si>
  <si>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</si>
  <si>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</si>
  <si>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</si>
  <si>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</si>
  <si>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</si>
  <si>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</si>
  <si>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</si>
  <si>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Газоснабжение жилых домов по ул. Рабочей (№ 2-58а),
пер. Механическому (№4-13)  в с. Черновское Миасского городского округа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</si>
  <si>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</si>
  <si>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</si>
  <si>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</si>
  <si>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</si>
  <si>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ДК с. Смородинка</t>
  </si>
  <si>
    <t>Физкультурно-спортивный комплекс (ФСК) "Центр скалолазания" по пр. Макеева г.Миасс Челябинской области</t>
  </si>
  <si>
    <t>Пристрой к школе №13 на 400 мест</t>
  </si>
  <si>
    <t>Проектирование и строительство участков линий наружного освещения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</si>
  <si>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</si>
  <si>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</si>
  <si>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2018 год и на плановый период 2019-2020гг.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</si>
  <si>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</si>
  <si>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</si>
  <si>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Комплексное проектирование ливневой канализации г.Миасса</t>
  </si>
  <si>
    <t>Автодорога в мкр.№3 от перекрестка ул.8 Июля-бул.Мира</t>
  </si>
  <si>
    <t>Реконструкция перекрестка ул.Богдана Хмельницкого и а/д "Миасс-Златоуст"</t>
  </si>
  <si>
    <t>к  решению Собрания депутатов</t>
  </si>
  <si>
    <t>Миасского городского округа</t>
  </si>
  <si>
    <t>от                                    № 2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</si>
  <si>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</si>
  <si>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</si>
  <si>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</si>
  <si>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</si>
  <si>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</si>
  <si>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</si>
  <si>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</si>
  <si>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</si>
  <si>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</si>
  <si>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</si>
  <si>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</si>
  <si>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</si>
  <si>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</si>
  <si>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</si>
  <si>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</si>
  <si>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</si>
  <si>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</si>
  <si>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</si>
  <si>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Министерство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</si>
  <si>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</si>
  <si>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</si>
  <si>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</si>
  <si>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</si>
  <si>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</si>
  <si>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</si>
  <si>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</si>
  <si>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</si>
  <si>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</si>
  <si>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</si>
  <si>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</si>
  <si>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</si>
  <si>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</si>
  <si>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</si>
  <si>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</si>
  <si>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</si>
  <si>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</si>
  <si>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</si>
  <si>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</si>
  <si>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</si>
  <si>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</si>
  <si>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</si>
  <si>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</si>
  <si>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</si>
  <si>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</si>
  <si>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</si>
  <si>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</si>
  <si>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</si>
  <si>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076</t>
  </si>
  <si>
    <t>Федеральное агентство по рыболовству</t>
  </si>
  <si>
    <t>116 35020 04 0000 140</t>
  </si>
  <si>
    <t>116 90040 04 0000 140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</si>
  <si>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</si>
  <si>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</si>
  <si>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</si>
  <si>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</si>
  <si>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</si>
  <si>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</si>
  <si>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</si>
  <si>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</si>
  <si>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</si>
  <si>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</si>
  <si>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</si>
  <si>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</si>
  <si>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</si>
  <si>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</si>
  <si>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</si>
  <si>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</si>
  <si>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</si>
  <si>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</si>
  <si>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</si>
  <si>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</si>
  <si>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</si>
  <si>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</si>
  <si>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</si>
  <si>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</si>
  <si>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</si>
  <si>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</si>
  <si>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</si>
  <si>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</si>
  <si>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</si>
  <si>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</si>
  <si>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</si>
  <si>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</si>
  <si>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</si>
  <si>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</si>
  <si>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</si>
  <si>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</si>
  <si>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</si>
  <si>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</si>
  <si>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</si>
  <si>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</si>
  <si>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</si>
  <si>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</si>
  <si>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</si>
  <si>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</si>
  <si>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</si>
  <si>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</si>
  <si>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</si>
  <si>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</si>
  <si>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</si>
  <si>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</si>
  <si>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</si>
  <si>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</si>
  <si>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</si>
  <si>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</si>
  <si>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</si>
  <si>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</si>
  <si>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</si>
  <si>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</si>
  <si>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</si>
  <si>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</si>
  <si>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</si>
  <si>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</si>
  <si>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</si>
  <si>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</si>
  <si>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</si>
  <si>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</si>
  <si>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</si>
  <si>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</si>
  <si>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</si>
  <si>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</si>
  <si>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</si>
  <si>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</si>
  <si>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</si>
  <si>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</si>
  <si>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</si>
  <si>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</si>
  <si>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</si>
  <si>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</si>
  <si>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</si>
  <si>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</si>
  <si>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</si>
  <si>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</si>
  <si>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</si>
  <si>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</si>
  <si>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</si>
  <si>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</si>
  <si>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</si>
  <si>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</si>
  <si>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</si>
  <si>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</si>
  <si>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</si>
  <si>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</si>
  <si>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</si>
  <si>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</si>
  <si>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</si>
  <si>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</si>
  <si>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</si>
  <si>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</si>
  <si>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</si>
  <si>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</si>
  <si>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</si>
  <si>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</si>
  <si>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</si>
  <si>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</si>
  <si>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</si>
  <si>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</si>
  <si>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</si>
  <si>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</si>
  <si>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</si>
  <si>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</si>
  <si>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</si>
  <si>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</si>
  <si>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</si>
  <si>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</si>
  <si>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</si>
  <si>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</si>
  <si>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</si>
  <si>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</si>
  <si>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</si>
  <si>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</si>
  <si>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</si>
  <si>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</si>
  <si>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</si>
  <si>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</si>
  <si>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1 17 05040 04 0000 180</t>
  </si>
  <si>
    <t>Прочие неналоговые доходы бюджетов городских округов &lt;2&gt;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</si>
  <si>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</si>
  <si>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</si>
  <si>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</si>
  <si>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</si>
  <si>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</si>
  <si>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</si>
  <si>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202 20079 04 0000 151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</si>
  <si>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</si>
  <si>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</si>
  <si>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</si>
  <si>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</si>
  <si>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</si>
  <si>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</si>
  <si>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</si>
  <si>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</si>
  <si>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</si>
  <si>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</si>
  <si>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</si>
  <si>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</si>
  <si>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</si>
  <si>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</si>
  <si>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</si>
  <si>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</si>
  <si>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</si>
  <si>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</si>
  <si>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</si>
  <si>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</si>
  <si>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</si>
  <si>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2 02 35930 04 0000 151</t>
  </si>
  <si>
    <t xml:space="preserve">Субвенции бюджетам городских округов на государственную регистрацию актов гражданского состояния
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</si>
  <si>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</si>
  <si>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</si>
  <si>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</si>
  <si>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</si>
  <si>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</si>
  <si>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</si>
  <si>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</si>
  <si>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</si>
  <si>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</si>
  <si>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</si>
  <si>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</si>
  <si>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</si>
  <si>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</si>
  <si>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</si>
  <si>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</si>
  <si>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</si>
  <si>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</si>
  <si>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</si>
  <si>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2 02 35084 04 0000 151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</si>
  <si>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</si>
  <si>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</si>
  <si>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</si>
  <si>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</si>
  <si>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</si>
  <si>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</si>
  <si>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</si>
  <si>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</si>
  <si>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</si>
  <si>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</si>
  <si>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</si>
  <si>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</si>
  <si>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</si>
  <si>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2 19 35137 04 0000 151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</si>
  <si>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</si>
  <si>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</si>
  <si>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</si>
  <si>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</si>
  <si>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</si>
  <si>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2 19 35260 04 0000 151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</si>
  <si>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</si>
  <si>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2 19 35270 04 0000 151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</si>
  <si>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</si>
  <si>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2 19 35280 04 0000 151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</si>
  <si>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</si>
  <si>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2 19 35380 04 0000 151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</si>
  <si>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</si>
  <si>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</si>
  <si>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</si>
  <si>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202 20051 04 0000 151</t>
  </si>
  <si>
    <t xml:space="preserve">Субсидии бюджетам городских округов на реализацию федеральных целевых программ
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</si>
  <si>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</si>
  <si>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</si>
  <si>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</si>
  <si>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</si>
  <si>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</si>
  <si>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</si>
  <si>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</si>
  <si>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</si>
  <si>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</si>
  <si>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</si>
  <si>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</si>
  <si>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</si>
  <si>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</si>
  <si>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</si>
  <si>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</si>
  <si>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2 02 25519 04 0000 151</t>
  </si>
  <si>
    <t>Субсидия бюджетам городских округов на поддержку отрасли культуры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</si>
  <si>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</si>
  <si>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</si>
  <si>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</si>
  <si>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</si>
  <si>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</si>
  <si>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</si>
  <si>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</si>
  <si>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</si>
  <si>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Министерство юстиции Российской Федерации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</si>
  <si>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</si>
  <si>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</si>
  <si>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</si>
  <si>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</si>
  <si>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</si>
  <si>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</si>
  <si>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</si>
  <si>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</si>
  <si>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</si>
  <si>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</si>
  <si>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</si>
  <si>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</si>
  <si>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</si>
  <si>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</si>
  <si>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</si>
  <si>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</si>
  <si>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</si>
  <si>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</si>
  <si>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</si>
  <si>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</si>
  <si>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</si>
  <si>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</si>
  <si>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</si>
  <si>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</si>
  <si>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</si>
  <si>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</si>
  <si>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</si>
  <si>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</si>
  <si>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</si>
  <si>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</si>
  <si>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</si>
  <si>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</si>
  <si>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</si>
  <si>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</si>
  <si>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</si>
  <si>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</si>
  <si>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</si>
  <si>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</si>
  <si>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</si>
  <si>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</si>
  <si>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</si>
  <si>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</si>
  <si>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</si>
  <si>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</si>
  <si>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</si>
  <si>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</si>
  <si>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>2 02 30024 04 0000 151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</si>
  <si>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</si>
  <si>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</si>
  <si>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</si>
  <si>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</si>
  <si>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</si>
  <si>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</si>
  <si>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</si>
  <si>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</si>
  <si>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</si>
  <si>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</si>
  <si>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</si>
  <si>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</si>
  <si>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</si>
  <si>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</si>
  <si>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</si>
  <si>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</si>
  <si>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</si>
  <si>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</si>
  <si>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</si>
  <si>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</si>
  <si>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</si>
  <si>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</si>
  <si>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</si>
  <si>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</si>
  <si>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</si>
  <si>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</si>
  <si>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</si>
  <si>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</si>
  <si>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</si>
  <si>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</si>
  <si>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</si>
  <si>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Приложение № 1</t>
  </si>
  <si>
    <t>Мероприятия в рамках государственной программы "Развитие физической культуры и спорта в Челябинской области на 2015-2020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</si>
  <si>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</si>
  <si>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</si>
  <si>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Софинансирование расходов на реализацию мероприятий по поэтапному внедрению ВФСК "Готов к труду и обороне"</t>
  </si>
  <si>
    <t>80 2 07 S1270</t>
  </si>
  <si>
    <t>Наружная газораспределительная сеть (правобережная) с. Сыростан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</si>
  <si>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</si>
  <si>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</si>
  <si>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</si>
  <si>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Реконструкция трибун стадиона "Труд" в г. Миассе Челябинской области</t>
  </si>
  <si>
    <t>Ливневая канализация по ул. Попова в г. Миассе</t>
  </si>
  <si>
    <t>Линия наружного освещения по ул. Инструментальщиков от ул. Победы до ул. Орловской</t>
  </si>
  <si>
    <t>Реконструкция нижнего поля спортивного комплекса, расположенного в центральном районе г.Миасса на правом берегу р.Миасс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</si>
  <si>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</si>
  <si>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</si>
  <si>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79 0 99 48900</t>
  </si>
  <si>
    <t>69 2 20 00000</t>
  </si>
  <si>
    <t>69 2 20 42300</t>
  </si>
  <si>
    <t>69 2 24 42300</t>
  </si>
  <si>
    <t>Комплектование книжных фондов муниципальных общедоступных библиотек</t>
  </si>
  <si>
    <t>38 1 01 R519А</t>
  </si>
  <si>
    <t>69 1 20 00000</t>
  </si>
  <si>
    <t>69 1 20 44000</t>
  </si>
  <si>
    <t>69 1 24 44000</t>
  </si>
  <si>
    <t>69 4 20 00000</t>
  </si>
  <si>
    <t>69 4 20 44100</t>
  </si>
  <si>
    <t>69 4 24 44100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</si>
  <si>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</si>
  <si>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ПРИЛОЖЕНИЕ 4</t>
  </si>
  <si>
    <t>к Решению Собрания</t>
  </si>
  <si>
    <t>от 22.02.2018 г. №4</t>
  </si>
  <si>
    <t>ПРИЛОЖЕНИЕ  2</t>
  </si>
  <si>
    <t>ПРИЛОЖЕНИЕ 6</t>
  </si>
  <si>
    <t xml:space="preserve"> к Решению Собрания депутатов </t>
  </si>
  <si>
    <t>от  22.02.2018 г. №4</t>
  </si>
  <si>
    <t>ПРИЛОЖЕНИЕ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</si>
</sst>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/>
      <top style="hair"/>
      <bottom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49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 horizontal="justify"/>
    </xf>
    <xf numFmtId="0" fontId="57" fillId="33" borderId="0" xfId="0" applyFont="1" applyFill="1" applyAlignment="1">
      <alignment horizontal="justify" vertical="center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 horizontal="left"/>
    </xf>
    <xf numFmtId="0" fontId="57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8" fillId="0" borderId="0" xfId="0" applyFont="1" applyAlignment="1">
      <alignment vertical="center"/>
    </xf>
    <xf numFmtId="172" fontId="57" fillId="0" borderId="0" xfId="0" applyNumberFormat="1" applyFont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2" fontId="57" fillId="0" borderId="0" xfId="0" applyNumberFormat="1" applyFont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72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4" fontId="57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0" fontId="61" fillId="33" borderId="10" xfId="0" applyFont="1" applyFill="1" applyBorder="1" applyAlignment="1">
      <alignment horizontal="justify" vertical="center" wrapText="1"/>
    </xf>
    <xf numFmtId="172" fontId="57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3" fontId="57" fillId="33" borderId="10" xfId="62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7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7" fillId="0" borderId="10" xfId="0" applyNumberFormat="1" applyFont="1" applyBorder="1" applyAlignment="1">
      <alignment horizontal="center" vertical="center"/>
    </xf>
    <xf numFmtId="172" fontId="5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6" fontId="63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172" fontId="63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72" fontId="6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justify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 applyProtection="1">
      <alignment horizontal="justify" vertical="center" wrapText="1"/>
      <protection/>
    </xf>
    <xf numFmtId="176" fontId="64" fillId="0" borderId="10" xfId="0" applyNumberFormat="1" applyFont="1" applyFill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wrapText="1"/>
    </xf>
    <xf numFmtId="172" fontId="57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172" fontId="8" fillId="33" borderId="10" xfId="62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justify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172" fontId="8" fillId="33" borderId="15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172" fontId="59" fillId="34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justify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176" fontId="59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172" fontId="59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49" fontId="65" fillId="0" borderId="10" xfId="52" applyNumberFormat="1" applyFont="1" applyBorder="1" applyAlignment="1">
      <alignment horizontal="justify" vertical="center" wrapText="1"/>
      <protection/>
    </xf>
    <xf numFmtId="49" fontId="65" fillId="0" borderId="10" xfId="52" applyNumberFormat="1" applyFont="1" applyBorder="1" applyAlignment="1">
      <alignment horizontal="center" vertical="center" wrapText="1"/>
      <protection/>
    </xf>
    <xf numFmtId="172" fontId="65" fillId="0" borderId="10" xfId="52" applyNumberFormat="1" applyFont="1" applyBorder="1" applyAlignment="1">
      <alignment horizontal="center" vertical="center"/>
      <protection/>
    </xf>
    <xf numFmtId="49" fontId="60" fillId="0" borderId="10" xfId="52" applyNumberFormat="1" applyFont="1" applyBorder="1" applyAlignment="1">
      <alignment horizontal="justify" vertical="center" wrapText="1"/>
      <protection/>
    </xf>
    <xf numFmtId="49" fontId="60" fillId="0" borderId="10" xfId="52" applyNumberFormat="1" applyFont="1" applyBorder="1" applyAlignment="1">
      <alignment horizontal="center" vertical="center" wrapText="1"/>
      <protection/>
    </xf>
    <xf numFmtId="172" fontId="60" fillId="0" borderId="10" xfId="52" applyNumberFormat="1" applyFont="1" applyBorder="1" applyAlignment="1">
      <alignment horizontal="center" vertical="center"/>
      <protection/>
    </xf>
    <xf numFmtId="0" fontId="59" fillId="0" borderId="10" xfId="0" applyFont="1" applyBorder="1" applyAlignment="1">
      <alignment vertical="center"/>
    </xf>
    <xf numFmtId="172" fontId="59" fillId="0" borderId="10" xfId="0" applyNumberFormat="1" applyFont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59" fillId="0" borderId="10" xfId="0" applyNumberFormat="1" applyFont="1" applyBorder="1" applyAlignment="1">
      <alignment horizontal="justify" vertical="center" wrapText="1"/>
    </xf>
    <xf numFmtId="172" fontId="5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172" fontId="57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172" fontId="63" fillId="0" borderId="10" xfId="0" applyNumberFormat="1" applyFont="1" applyFill="1" applyBorder="1" applyAlignment="1">
      <alignment horizontal="center" vertical="center" wrapText="1"/>
    </xf>
    <xf numFmtId="172" fontId="59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3" fillId="0" borderId="0" xfId="54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horizontal="right" vertical="center" wrapText="1"/>
      <protection/>
    </xf>
    <xf numFmtId="0" fontId="13" fillId="0" borderId="0" xfId="54" applyFont="1" applyFill="1">
      <alignment/>
      <protection/>
    </xf>
    <xf numFmtId="0" fontId="13" fillId="0" borderId="0" xfId="54" applyFont="1" applyFill="1" applyAlignment="1">
      <alignment horizontal="right" vertical="center"/>
      <protection/>
    </xf>
    <xf numFmtId="0" fontId="66" fillId="0" borderId="0" xfId="54" applyFont="1" applyFill="1">
      <alignment/>
      <protection/>
    </xf>
    <xf numFmtId="0" fontId="67" fillId="0" borderId="0" xfId="54" applyFont="1" applyFill="1" applyAlignment="1">
      <alignment horizontal="right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49" fontId="13" fillId="0" borderId="16" xfId="54" applyNumberFormat="1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left" vertical="top" wrapText="1"/>
      <protection/>
    </xf>
    <xf numFmtId="0" fontId="14" fillId="0" borderId="0" xfId="54" applyFont="1" applyFill="1">
      <alignment/>
      <protection/>
    </xf>
    <xf numFmtId="49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54" applyNumberFormat="1" applyFont="1" applyFill="1" applyBorder="1" applyAlignment="1">
      <alignment vertical="center" wrapText="1"/>
      <protection/>
    </xf>
    <xf numFmtId="49" fontId="13" fillId="0" borderId="10" xfId="54" applyNumberFormat="1" applyFont="1" applyFill="1" applyBorder="1" applyAlignment="1">
      <alignment horizontal="left" vertical="center" wrapText="1"/>
      <protection/>
    </xf>
    <xf numFmtId="49" fontId="13" fillId="0" borderId="14" xfId="54" applyNumberFormat="1" applyFont="1" applyFill="1" applyBorder="1" applyAlignment="1">
      <alignment horizontal="center" vertical="center" wrapText="1"/>
      <protection/>
    </xf>
    <xf numFmtId="49" fontId="13" fillId="0" borderId="14" xfId="54" applyNumberFormat="1" applyFont="1" applyFill="1" applyBorder="1" applyAlignment="1">
      <alignment horizontal="left" vertical="center" wrapText="1"/>
      <protection/>
    </xf>
    <xf numFmtId="0" fontId="13" fillId="0" borderId="14" xfId="54" applyNumberFormat="1" applyFont="1" applyFill="1" applyBorder="1" applyAlignment="1">
      <alignment vertical="center" wrapText="1"/>
      <protection/>
    </xf>
    <xf numFmtId="49" fontId="13" fillId="0" borderId="15" xfId="54" applyNumberFormat="1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justify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center" wrapText="1"/>
      <protection/>
    </xf>
    <xf numFmtId="0" fontId="66" fillId="0" borderId="10" xfId="54" applyFont="1" applyFill="1" applyBorder="1" applyAlignment="1">
      <alignment horizontal="center" vertical="center" wrapText="1"/>
      <protection/>
    </xf>
    <xf numFmtId="49" fontId="66" fillId="0" borderId="10" xfId="54" applyNumberFormat="1" applyFont="1" applyFill="1" applyBorder="1" applyAlignment="1">
      <alignment horizontal="center" vertical="center" wrapText="1"/>
      <protection/>
    </xf>
    <xf numFmtId="49" fontId="66" fillId="0" borderId="10" xfId="54" applyNumberFormat="1" applyFont="1" applyFill="1" applyBorder="1" applyAlignment="1">
      <alignment horizontal="left" vertical="center" wrapText="1"/>
      <protection/>
    </xf>
    <xf numFmtId="0" fontId="68" fillId="0" borderId="0" xfId="54" applyFont="1" applyFill="1">
      <alignment/>
      <protection/>
    </xf>
    <xf numFmtId="0" fontId="13" fillId="0" borderId="10" xfId="54" applyFont="1" applyFill="1" applyBorder="1" applyAlignment="1">
      <alignment horizontal="center" vertical="center"/>
      <protection/>
    </xf>
    <xf numFmtId="0" fontId="13" fillId="0" borderId="0" xfId="54" applyFont="1" applyFill="1" applyAlignment="1">
      <alignment horizontal="center" vertical="center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0" fontId="13" fillId="0" borderId="16" xfId="54" applyFont="1" applyFill="1" applyBorder="1" applyAlignment="1">
      <alignment horizontal="left" vertical="center" wrapText="1"/>
      <protection/>
    </xf>
    <xf numFmtId="0" fontId="13" fillId="0" borderId="0" xfId="54" applyFont="1" applyFill="1" applyAlignment="1">
      <alignment horizontal="left" vertical="center"/>
      <protection/>
    </xf>
    <xf numFmtId="0" fontId="13" fillId="0" borderId="0" xfId="54" applyFont="1" applyFill="1" applyAlignment="1">
      <alignment vertical="center" wrapText="1"/>
      <protection/>
    </xf>
    <xf numFmtId="49" fontId="5" fillId="33" borderId="10" xfId="0" applyNumberFormat="1" applyFont="1" applyFill="1" applyBorder="1" applyAlignment="1">
      <alignment horizontal="center" vertical="center"/>
    </xf>
    <xf numFmtId="172" fontId="57" fillId="33" borderId="0" xfId="0" applyNumberFormat="1" applyFont="1" applyFill="1" applyAlignment="1">
      <alignment/>
    </xf>
    <xf numFmtId="0" fontId="57" fillId="0" borderId="14" xfId="0" applyFont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left" vertical="center" wrapText="1"/>
      <protection/>
    </xf>
    <xf numFmtId="49" fontId="15" fillId="0" borderId="10" xfId="53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justify" vertical="center" wrapText="1"/>
      <protection/>
    </xf>
    <xf numFmtId="49" fontId="8" fillId="0" borderId="10" xfId="0" applyNumberFormat="1" applyFont="1" applyBorder="1" applyAlignment="1" applyProtection="1">
      <alignment horizontal="justify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Alignment="1">
      <alignment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10" fillId="0" borderId="10" xfId="53" applyNumberFormat="1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55" applyFont="1" applyFill="1" applyBorder="1" applyAlignment="1">
      <alignment horizontal="justify" vertical="center" wrapText="1"/>
      <protection/>
    </xf>
    <xf numFmtId="0" fontId="5" fillId="33" borderId="10" xfId="55" applyFont="1" applyFill="1" applyBorder="1">
      <alignment/>
      <protection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172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wrapText="1"/>
      <protection/>
    </xf>
    <xf numFmtId="49" fontId="5" fillId="33" borderId="16" xfId="55" applyNumberFormat="1" applyFont="1" applyFill="1" applyBorder="1" applyAlignment="1">
      <alignment horizontal="center" vertical="center" wrapText="1"/>
      <protection/>
    </xf>
    <xf numFmtId="0" fontId="5" fillId="33" borderId="10" xfId="55" applyNumberFormat="1" applyFont="1" applyFill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 wrapText="1"/>
      <protection/>
    </xf>
    <xf numFmtId="0" fontId="69" fillId="0" borderId="0" xfId="54" applyFont="1" applyFill="1" applyAlignment="1">
      <alignment horizontal="center" vertical="center" wrapText="1"/>
      <protection/>
    </xf>
    <xf numFmtId="0" fontId="66" fillId="0" borderId="18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49" fontId="14" fillId="0" borderId="16" xfId="54" applyNumberFormat="1" applyFont="1" applyFill="1" applyBorder="1" applyAlignment="1">
      <alignment horizontal="left" vertical="center" wrapText="1"/>
      <protection/>
    </xf>
    <xf numFmtId="49" fontId="14" fillId="0" borderId="11" xfId="54" applyNumberFormat="1" applyFont="1" applyFill="1" applyBorder="1" applyAlignment="1">
      <alignment horizontal="left" vertical="center" wrapText="1"/>
      <protection/>
    </xf>
    <xf numFmtId="0" fontId="14" fillId="0" borderId="16" xfId="54" applyFont="1" applyFill="1" applyBorder="1" applyAlignment="1">
      <alignment horizontal="left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0" fontId="14" fillId="0" borderId="0" xfId="54" applyFont="1" applyFill="1" applyAlignment="1">
      <alignment horizontal="left" vertical="center" wrapText="1"/>
      <protection/>
    </xf>
    <xf numFmtId="0" fontId="13" fillId="0" borderId="0" xfId="54" applyFont="1" applyFill="1" applyAlignment="1">
      <alignment horizontal="left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BA6AE607F67387DB35B071B7AC6269B2FD3EB93DED401F3CB6EF3559j9y3H" TargetMode="External" /><Relationship Id="rId2" Type="http://schemas.openxmlformats.org/officeDocument/2006/relationships/hyperlink" Target="consultantplus://offline/ref=AB698C739C67974272996CE6846A764237C43A47CC81D8CEA1C01F636Al901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8515625" style="214" customWidth="1"/>
    <col min="2" max="2" width="22.28125" style="214" customWidth="1"/>
    <col min="3" max="3" width="80.7109375" style="254" customWidth="1"/>
    <col min="4" max="4" width="21.28125" style="216" customWidth="1"/>
    <col min="5" max="16384" width="9.140625" style="216" customWidth="1"/>
  </cols>
  <sheetData>
    <row r="1" ht="15">
      <c r="C1" s="215" t="s">
        <v>1261</v>
      </c>
    </row>
    <row r="2" ht="15">
      <c r="C2" s="215" t="s">
        <v>897</v>
      </c>
    </row>
    <row r="3" ht="15">
      <c r="C3" s="215" t="s">
        <v>898</v>
      </c>
    </row>
    <row r="4" ht="15">
      <c r="C4" s="217" t="s">
        <v>899</v>
      </c>
    </row>
    <row r="5" spans="1:256" ht="61.5" customHeight="1">
      <c r="A5" s="280" t="s">
        <v>900</v>
      </c>
      <c r="B5" s="280"/>
      <c r="C5" s="280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18"/>
    </row>
    <row r="6" spans="1:256" ht="15">
      <c r="A6" s="281"/>
      <c r="B6" s="281"/>
      <c r="C6" s="219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pans="1:3" ht="15">
      <c r="A7" s="282" t="s">
        <v>901</v>
      </c>
      <c r="B7" s="283"/>
      <c r="C7" s="284" t="s">
        <v>902</v>
      </c>
    </row>
    <row r="8" spans="1:3" ht="45">
      <c r="A8" s="222" t="s">
        <v>903</v>
      </c>
      <c r="B8" s="222" t="s">
        <v>904</v>
      </c>
      <c r="C8" s="285"/>
    </row>
    <row r="9" spans="1:3" ht="15">
      <c r="A9" s="286" t="s">
        <v>905</v>
      </c>
      <c r="B9" s="287"/>
      <c r="C9" s="224" t="s">
        <v>906</v>
      </c>
    </row>
    <row r="10" spans="1:3" ht="30">
      <c r="A10" s="225" t="s">
        <v>905</v>
      </c>
      <c r="B10" s="226" t="s">
        <v>907</v>
      </c>
      <c r="C10" s="227" t="s">
        <v>908</v>
      </c>
    </row>
    <row r="11" spans="1:3" ht="15">
      <c r="A11" s="286" t="s">
        <v>909</v>
      </c>
      <c r="B11" s="287"/>
      <c r="C11" s="224" t="s">
        <v>910</v>
      </c>
    </row>
    <row r="12" spans="1:3" ht="30">
      <c r="A12" s="225" t="s">
        <v>909</v>
      </c>
      <c r="B12" s="226" t="s">
        <v>911</v>
      </c>
      <c r="C12" s="227" t="s">
        <v>912</v>
      </c>
    </row>
    <row r="13" spans="1:3" ht="15">
      <c r="A13" s="286" t="s">
        <v>913</v>
      </c>
      <c r="B13" s="287"/>
      <c r="C13" s="224" t="s">
        <v>914</v>
      </c>
    </row>
    <row r="14" spans="1:3" ht="45">
      <c r="A14" s="225" t="s">
        <v>913</v>
      </c>
      <c r="B14" s="222" t="s">
        <v>915</v>
      </c>
      <c r="C14" s="227" t="s">
        <v>916</v>
      </c>
    </row>
    <row r="15" spans="1:3" ht="30">
      <c r="A15" s="225" t="s">
        <v>913</v>
      </c>
      <c r="B15" s="226" t="s">
        <v>907</v>
      </c>
      <c r="C15" s="227" t="s">
        <v>908</v>
      </c>
    </row>
    <row r="16" spans="1:3" ht="15">
      <c r="A16" s="286" t="s">
        <v>917</v>
      </c>
      <c r="B16" s="287"/>
      <c r="C16" s="224" t="s">
        <v>918</v>
      </c>
    </row>
    <row r="17" spans="1:3" ht="30">
      <c r="A17" s="225" t="s">
        <v>917</v>
      </c>
      <c r="B17" s="226" t="s">
        <v>919</v>
      </c>
      <c r="C17" s="228" t="s">
        <v>920</v>
      </c>
    </row>
    <row r="18" spans="1:3" ht="30">
      <c r="A18" s="225" t="s">
        <v>917</v>
      </c>
      <c r="B18" s="226" t="s">
        <v>921</v>
      </c>
      <c r="C18" s="228" t="s">
        <v>922</v>
      </c>
    </row>
    <row r="19" spans="1:3" ht="30">
      <c r="A19" s="225" t="s">
        <v>917</v>
      </c>
      <c r="B19" s="226" t="s">
        <v>923</v>
      </c>
      <c r="C19" s="228" t="s">
        <v>924</v>
      </c>
    </row>
    <row r="20" spans="1:3" ht="30">
      <c r="A20" s="225" t="s">
        <v>917</v>
      </c>
      <c r="B20" s="226" t="s">
        <v>925</v>
      </c>
      <c r="C20" s="228" t="s">
        <v>926</v>
      </c>
    </row>
    <row r="21" spans="1:3" ht="30">
      <c r="A21" s="225" t="s">
        <v>917</v>
      </c>
      <c r="B21" s="226" t="s">
        <v>927</v>
      </c>
      <c r="C21" s="228" t="s">
        <v>928</v>
      </c>
    </row>
    <row r="22" spans="1:3" ht="15">
      <c r="A22" s="286" t="s">
        <v>929</v>
      </c>
      <c r="B22" s="287"/>
      <c r="C22" s="224" t="s">
        <v>930</v>
      </c>
    </row>
    <row r="23" spans="1:3" ht="30">
      <c r="A23" s="225" t="s">
        <v>929</v>
      </c>
      <c r="B23" s="226" t="s">
        <v>907</v>
      </c>
      <c r="C23" s="227" t="s">
        <v>908</v>
      </c>
    </row>
    <row r="24" spans="1:3" ht="15">
      <c r="A24" s="286" t="s">
        <v>931</v>
      </c>
      <c r="B24" s="287"/>
      <c r="C24" s="229" t="s">
        <v>932</v>
      </c>
    </row>
    <row r="25" spans="1:3" ht="30">
      <c r="A25" s="225" t="s">
        <v>931</v>
      </c>
      <c r="B25" s="226" t="s">
        <v>907</v>
      </c>
      <c r="C25" s="227" t="s">
        <v>908</v>
      </c>
    </row>
    <row r="26" spans="1:3" ht="15">
      <c r="A26" s="286" t="s">
        <v>933</v>
      </c>
      <c r="B26" s="287"/>
      <c r="C26" s="224" t="s">
        <v>934</v>
      </c>
    </row>
    <row r="27" spans="1:3" ht="30">
      <c r="A27" s="225" t="s">
        <v>933</v>
      </c>
      <c r="B27" s="226" t="s">
        <v>907</v>
      </c>
      <c r="C27" s="227" t="s">
        <v>908</v>
      </c>
    </row>
    <row r="28" spans="1:3" ht="15">
      <c r="A28" s="286" t="s">
        <v>935</v>
      </c>
      <c r="B28" s="287"/>
      <c r="C28" s="224" t="s">
        <v>936</v>
      </c>
    </row>
    <row r="29" spans="1:3" ht="30">
      <c r="A29" s="225" t="s">
        <v>935</v>
      </c>
      <c r="B29" s="226" t="s">
        <v>937</v>
      </c>
      <c r="C29" s="228" t="s">
        <v>938</v>
      </c>
    </row>
    <row r="30" spans="1:3" ht="15">
      <c r="A30" s="286" t="s">
        <v>939</v>
      </c>
      <c r="B30" s="287"/>
      <c r="C30" s="224" t="s">
        <v>940</v>
      </c>
    </row>
    <row r="31" spans="1:3" ht="30">
      <c r="A31" s="225" t="s">
        <v>939</v>
      </c>
      <c r="B31" s="226" t="s">
        <v>911</v>
      </c>
      <c r="C31" s="227" t="s">
        <v>912</v>
      </c>
    </row>
    <row r="32" spans="1:3" ht="60">
      <c r="A32" s="225" t="s">
        <v>939</v>
      </c>
      <c r="B32" s="226" t="s">
        <v>941</v>
      </c>
      <c r="C32" s="230" t="s">
        <v>942</v>
      </c>
    </row>
    <row r="33" spans="1:256" ht="28.5">
      <c r="A33" s="286" t="s">
        <v>943</v>
      </c>
      <c r="B33" s="287"/>
      <c r="C33" s="229" t="s">
        <v>944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31"/>
      <c r="GR33" s="231"/>
      <c r="GS33" s="231"/>
      <c r="GT33" s="231"/>
      <c r="GU33" s="231"/>
      <c r="GV33" s="231"/>
      <c r="GW33" s="231"/>
      <c r="GX33" s="231"/>
      <c r="GY33" s="231"/>
      <c r="GZ33" s="231"/>
      <c r="HA33" s="231"/>
      <c r="HB33" s="231"/>
      <c r="HC33" s="231"/>
      <c r="HD33" s="231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1"/>
      <c r="IC33" s="231"/>
      <c r="ID33" s="231"/>
      <c r="IE33" s="231"/>
      <c r="IF33" s="231"/>
      <c r="IG33" s="231"/>
      <c r="IH33" s="231"/>
      <c r="II33" s="231"/>
      <c r="IJ33" s="231"/>
      <c r="IK33" s="231"/>
      <c r="IL33" s="231"/>
      <c r="IM33" s="231"/>
      <c r="IN33" s="231"/>
      <c r="IO33" s="231"/>
      <c r="IP33" s="231"/>
      <c r="IQ33" s="231"/>
      <c r="IR33" s="231"/>
      <c r="IS33" s="231"/>
      <c r="IT33" s="231"/>
      <c r="IU33" s="231"/>
      <c r="IV33" s="231"/>
    </row>
    <row r="34" spans="1:3" ht="15">
      <c r="A34" s="226" t="s">
        <v>943</v>
      </c>
      <c r="B34" s="226" t="s">
        <v>945</v>
      </c>
      <c r="C34" s="227" t="s">
        <v>946</v>
      </c>
    </row>
    <row r="35" spans="1:3" ht="15">
      <c r="A35" s="286" t="s">
        <v>947</v>
      </c>
      <c r="B35" s="287"/>
      <c r="C35" s="229" t="s">
        <v>948</v>
      </c>
    </row>
    <row r="36" spans="1:3" ht="30">
      <c r="A36" s="226" t="s">
        <v>947</v>
      </c>
      <c r="B36" s="226" t="s">
        <v>949</v>
      </c>
      <c r="C36" s="227" t="s">
        <v>928</v>
      </c>
    </row>
    <row r="37" spans="1:3" ht="30">
      <c r="A37" s="226" t="s">
        <v>947</v>
      </c>
      <c r="B37" s="226" t="s">
        <v>950</v>
      </c>
      <c r="C37" s="227" t="s">
        <v>908</v>
      </c>
    </row>
    <row r="38" spans="1:256" ht="28.5">
      <c r="A38" s="286" t="s">
        <v>951</v>
      </c>
      <c r="B38" s="287"/>
      <c r="C38" s="229" t="s">
        <v>952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  <c r="FH38" s="231"/>
      <c r="FI38" s="231"/>
      <c r="FJ38" s="231"/>
      <c r="FK38" s="231"/>
      <c r="FL38" s="231"/>
      <c r="FM38" s="231"/>
      <c r="FN38" s="231"/>
      <c r="FO38" s="231"/>
      <c r="FP38" s="231"/>
      <c r="FQ38" s="231"/>
      <c r="FR38" s="231"/>
      <c r="FS38" s="231"/>
      <c r="FT38" s="231"/>
      <c r="FU38" s="231"/>
      <c r="FV38" s="231"/>
      <c r="FW38" s="231"/>
      <c r="FX38" s="231"/>
      <c r="FY38" s="231"/>
      <c r="FZ38" s="231"/>
      <c r="GA38" s="231"/>
      <c r="GB38" s="231"/>
      <c r="GC38" s="231"/>
      <c r="GD38" s="231"/>
      <c r="GE38" s="231"/>
      <c r="GF38" s="231"/>
      <c r="GG38" s="231"/>
      <c r="GH38" s="231"/>
      <c r="GI38" s="231"/>
      <c r="GJ38" s="231"/>
      <c r="GK38" s="231"/>
      <c r="GL38" s="231"/>
      <c r="GM38" s="231"/>
      <c r="GN38" s="231"/>
      <c r="GO38" s="231"/>
      <c r="GP38" s="231"/>
      <c r="GQ38" s="231"/>
      <c r="GR38" s="231"/>
      <c r="GS38" s="231"/>
      <c r="GT38" s="231"/>
      <c r="GU38" s="231"/>
      <c r="GV38" s="231"/>
      <c r="GW38" s="231"/>
      <c r="GX38" s="231"/>
      <c r="GY38" s="231"/>
      <c r="GZ38" s="231"/>
      <c r="HA38" s="231"/>
      <c r="HB38" s="231"/>
      <c r="HC38" s="231"/>
      <c r="HD38" s="231"/>
      <c r="HE38" s="231"/>
      <c r="HF38" s="231"/>
      <c r="HG38" s="231"/>
      <c r="HH38" s="231"/>
      <c r="HI38" s="231"/>
      <c r="HJ38" s="231"/>
      <c r="HK38" s="231"/>
      <c r="HL38" s="231"/>
      <c r="HM38" s="231"/>
      <c r="HN38" s="231"/>
      <c r="HO38" s="231"/>
      <c r="HP38" s="231"/>
      <c r="HQ38" s="231"/>
      <c r="HR38" s="231"/>
      <c r="HS38" s="231"/>
      <c r="HT38" s="231"/>
      <c r="HU38" s="231"/>
      <c r="HV38" s="231"/>
      <c r="HW38" s="231"/>
      <c r="HX38" s="231"/>
      <c r="HY38" s="231"/>
      <c r="HZ38" s="231"/>
      <c r="IA38" s="231"/>
      <c r="IB38" s="231"/>
      <c r="IC38" s="231"/>
      <c r="ID38" s="231"/>
      <c r="IE38" s="231"/>
      <c r="IF38" s="231"/>
      <c r="IG38" s="231"/>
      <c r="IH38" s="231"/>
      <c r="II38" s="231"/>
      <c r="IJ38" s="231"/>
      <c r="IK38" s="231"/>
      <c r="IL38" s="231"/>
      <c r="IM38" s="231"/>
      <c r="IN38" s="231"/>
      <c r="IO38" s="231"/>
      <c r="IP38" s="231"/>
      <c r="IQ38" s="231"/>
      <c r="IR38" s="231"/>
      <c r="IS38" s="231"/>
      <c r="IT38" s="231"/>
      <c r="IU38" s="231"/>
      <c r="IV38" s="231"/>
    </row>
    <row r="39" spans="1:3" ht="30">
      <c r="A39" s="225" t="s">
        <v>951</v>
      </c>
      <c r="B39" s="226" t="s">
        <v>907</v>
      </c>
      <c r="C39" s="227" t="s">
        <v>908</v>
      </c>
    </row>
    <row r="40" spans="1:256" ht="42.75">
      <c r="A40" s="286" t="s">
        <v>953</v>
      </c>
      <c r="B40" s="287"/>
      <c r="C40" s="229" t="s">
        <v>954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  <c r="FH40" s="231"/>
      <c r="FI40" s="231"/>
      <c r="FJ40" s="231"/>
      <c r="FK40" s="231"/>
      <c r="FL40" s="231"/>
      <c r="FM40" s="231"/>
      <c r="FN40" s="231"/>
      <c r="FO40" s="231"/>
      <c r="FP40" s="231"/>
      <c r="FQ40" s="231"/>
      <c r="FR40" s="231"/>
      <c r="FS40" s="231"/>
      <c r="FT40" s="231"/>
      <c r="FU40" s="231"/>
      <c r="FV40" s="231"/>
      <c r="FW40" s="231"/>
      <c r="FX40" s="231"/>
      <c r="FY40" s="231"/>
      <c r="FZ40" s="231"/>
      <c r="GA40" s="231"/>
      <c r="GB40" s="231"/>
      <c r="GC40" s="231"/>
      <c r="GD40" s="231"/>
      <c r="GE40" s="231"/>
      <c r="GF40" s="231"/>
      <c r="GG40" s="231"/>
      <c r="GH40" s="231"/>
      <c r="GI40" s="231"/>
      <c r="GJ40" s="231"/>
      <c r="GK40" s="231"/>
      <c r="GL40" s="231"/>
      <c r="GM40" s="231"/>
      <c r="GN40" s="231"/>
      <c r="GO40" s="231"/>
      <c r="GP40" s="231"/>
      <c r="GQ40" s="231"/>
      <c r="GR40" s="231"/>
      <c r="GS40" s="231"/>
      <c r="GT40" s="231"/>
      <c r="GU40" s="231"/>
      <c r="GV40" s="231"/>
      <c r="GW40" s="231"/>
      <c r="GX40" s="231"/>
      <c r="GY40" s="231"/>
      <c r="GZ40" s="231"/>
      <c r="HA40" s="231"/>
      <c r="HB40" s="231"/>
      <c r="HC40" s="231"/>
      <c r="HD40" s="231"/>
      <c r="HE40" s="231"/>
      <c r="HF40" s="231"/>
      <c r="HG40" s="231"/>
      <c r="HH40" s="231"/>
      <c r="HI40" s="231"/>
      <c r="HJ40" s="231"/>
      <c r="HK40" s="231"/>
      <c r="HL40" s="231"/>
      <c r="HM40" s="231"/>
      <c r="HN40" s="231"/>
      <c r="HO40" s="231"/>
      <c r="HP40" s="231"/>
      <c r="HQ40" s="231"/>
      <c r="HR40" s="231"/>
      <c r="HS40" s="231"/>
      <c r="HT40" s="231"/>
      <c r="HU40" s="231"/>
      <c r="HV40" s="231"/>
      <c r="HW40" s="231"/>
      <c r="HX40" s="231"/>
      <c r="HY40" s="231"/>
      <c r="HZ40" s="231"/>
      <c r="IA40" s="231"/>
      <c r="IB40" s="231"/>
      <c r="IC40" s="231"/>
      <c r="ID40" s="231"/>
      <c r="IE40" s="231"/>
      <c r="IF40" s="231"/>
      <c r="IG40" s="231"/>
      <c r="IH40" s="231"/>
      <c r="II40" s="231"/>
      <c r="IJ40" s="231"/>
      <c r="IK40" s="231"/>
      <c r="IL40" s="231"/>
      <c r="IM40" s="231"/>
      <c r="IN40" s="231"/>
      <c r="IO40" s="231"/>
      <c r="IP40" s="231"/>
      <c r="IQ40" s="231"/>
      <c r="IR40" s="231"/>
      <c r="IS40" s="231"/>
      <c r="IT40" s="231"/>
      <c r="IU40" s="231"/>
      <c r="IV40" s="231"/>
    </row>
    <row r="41" spans="1:3" ht="30">
      <c r="A41" s="225" t="s">
        <v>953</v>
      </c>
      <c r="B41" s="226" t="s">
        <v>907</v>
      </c>
      <c r="C41" s="227" t="s">
        <v>908</v>
      </c>
    </row>
    <row r="42" spans="1:256" ht="15">
      <c r="A42" s="286" t="s">
        <v>93</v>
      </c>
      <c r="B42" s="287"/>
      <c r="C42" s="229" t="s">
        <v>955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1"/>
      <c r="FL42" s="231"/>
      <c r="FM42" s="231"/>
      <c r="FN42" s="231"/>
      <c r="FO42" s="231"/>
      <c r="FP42" s="231"/>
      <c r="FQ42" s="231"/>
      <c r="FR42" s="231"/>
      <c r="FS42" s="231"/>
      <c r="FT42" s="231"/>
      <c r="FU42" s="231"/>
      <c r="FV42" s="231"/>
      <c r="FW42" s="231"/>
      <c r="FX42" s="231"/>
      <c r="FY42" s="231"/>
      <c r="FZ42" s="231"/>
      <c r="GA42" s="231"/>
      <c r="GB42" s="231"/>
      <c r="GC42" s="231"/>
      <c r="GD42" s="231"/>
      <c r="GE42" s="231"/>
      <c r="GF42" s="231"/>
      <c r="GG42" s="231"/>
      <c r="GH42" s="231"/>
      <c r="GI42" s="231"/>
      <c r="GJ42" s="231"/>
      <c r="GK42" s="231"/>
      <c r="GL42" s="231"/>
      <c r="GM42" s="231"/>
      <c r="GN42" s="231"/>
      <c r="GO42" s="231"/>
      <c r="GP42" s="231"/>
      <c r="GQ42" s="231"/>
      <c r="GR42" s="231"/>
      <c r="GS42" s="231"/>
      <c r="GT42" s="231"/>
      <c r="GU42" s="231"/>
      <c r="GV42" s="231"/>
      <c r="GW42" s="231"/>
      <c r="GX42" s="231"/>
      <c r="GY42" s="231"/>
      <c r="GZ42" s="231"/>
      <c r="HA42" s="231"/>
      <c r="HB42" s="231"/>
      <c r="HC42" s="231"/>
      <c r="HD42" s="231"/>
      <c r="HE42" s="231"/>
      <c r="HF42" s="231"/>
      <c r="HG42" s="231"/>
      <c r="HH42" s="231"/>
      <c r="HI42" s="231"/>
      <c r="HJ42" s="231"/>
      <c r="HK42" s="231"/>
      <c r="HL42" s="231"/>
      <c r="HM42" s="231"/>
      <c r="HN42" s="231"/>
      <c r="HO42" s="231"/>
      <c r="HP42" s="231"/>
      <c r="HQ42" s="231"/>
      <c r="HR42" s="231"/>
      <c r="HS42" s="231"/>
      <c r="HT42" s="231"/>
      <c r="HU42" s="231"/>
      <c r="HV42" s="231"/>
      <c r="HW42" s="231"/>
      <c r="HX42" s="231"/>
      <c r="HY42" s="231"/>
      <c r="HZ42" s="231"/>
      <c r="IA42" s="231"/>
      <c r="IB42" s="231"/>
      <c r="IC42" s="231"/>
      <c r="ID42" s="231"/>
      <c r="IE42" s="231"/>
      <c r="IF42" s="231"/>
      <c r="IG42" s="231"/>
      <c r="IH42" s="231"/>
      <c r="II42" s="231"/>
      <c r="IJ42" s="231"/>
      <c r="IK42" s="231"/>
      <c r="IL42" s="231"/>
      <c r="IM42" s="231"/>
      <c r="IN42" s="231"/>
      <c r="IO42" s="231"/>
      <c r="IP42" s="231"/>
      <c r="IQ42" s="231"/>
      <c r="IR42" s="231"/>
      <c r="IS42" s="231"/>
      <c r="IT42" s="231"/>
      <c r="IU42" s="231"/>
      <c r="IV42" s="231"/>
    </row>
    <row r="43" spans="1:3" ht="60">
      <c r="A43" s="226" t="s">
        <v>93</v>
      </c>
      <c r="B43" s="226" t="s">
        <v>956</v>
      </c>
      <c r="C43" s="227" t="s">
        <v>957</v>
      </c>
    </row>
    <row r="44" spans="1:3" ht="60">
      <c r="A44" s="226" t="s">
        <v>93</v>
      </c>
      <c r="B44" s="226" t="s">
        <v>958</v>
      </c>
      <c r="C44" s="227" t="s">
        <v>959</v>
      </c>
    </row>
    <row r="45" spans="1:3" ht="60">
      <c r="A45" s="226" t="s">
        <v>93</v>
      </c>
      <c r="B45" s="226" t="s">
        <v>960</v>
      </c>
      <c r="C45" s="227" t="s">
        <v>961</v>
      </c>
    </row>
    <row r="46" spans="1:3" ht="60">
      <c r="A46" s="226" t="s">
        <v>93</v>
      </c>
      <c r="B46" s="226" t="s">
        <v>962</v>
      </c>
      <c r="C46" s="227" t="s">
        <v>963</v>
      </c>
    </row>
    <row r="47" spans="1:256" ht="28.5">
      <c r="A47" s="286" t="s">
        <v>964</v>
      </c>
      <c r="B47" s="287"/>
      <c r="C47" s="229" t="s">
        <v>965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  <c r="FH47" s="231"/>
      <c r="FI47" s="231"/>
      <c r="FJ47" s="231"/>
      <c r="FK47" s="231"/>
      <c r="FL47" s="231"/>
      <c r="FM47" s="231"/>
      <c r="FN47" s="231"/>
      <c r="FO47" s="231"/>
      <c r="FP47" s="231"/>
      <c r="FQ47" s="231"/>
      <c r="FR47" s="231"/>
      <c r="FS47" s="231"/>
      <c r="FT47" s="231"/>
      <c r="FU47" s="231"/>
      <c r="FV47" s="231"/>
      <c r="FW47" s="231"/>
      <c r="FX47" s="231"/>
      <c r="FY47" s="231"/>
      <c r="FZ47" s="231"/>
      <c r="GA47" s="231"/>
      <c r="GB47" s="231"/>
      <c r="GC47" s="231"/>
      <c r="GD47" s="231"/>
      <c r="GE47" s="231"/>
      <c r="GF47" s="231"/>
      <c r="GG47" s="231"/>
      <c r="GH47" s="231"/>
      <c r="GI47" s="231"/>
      <c r="GJ47" s="231"/>
      <c r="GK47" s="231"/>
      <c r="GL47" s="231"/>
      <c r="GM47" s="231"/>
      <c r="GN47" s="231"/>
      <c r="GO47" s="231"/>
      <c r="GP47" s="231"/>
      <c r="GQ47" s="231"/>
      <c r="GR47" s="231"/>
      <c r="GS47" s="231"/>
      <c r="GT47" s="231"/>
      <c r="GU47" s="231"/>
      <c r="GV47" s="231"/>
      <c r="GW47" s="231"/>
      <c r="GX47" s="231"/>
      <c r="GY47" s="231"/>
      <c r="GZ47" s="231"/>
      <c r="HA47" s="231"/>
      <c r="HB47" s="231"/>
      <c r="HC47" s="231"/>
      <c r="HD47" s="231"/>
      <c r="HE47" s="231"/>
      <c r="HF47" s="231"/>
      <c r="HG47" s="231"/>
      <c r="HH47" s="231"/>
      <c r="HI47" s="231"/>
      <c r="HJ47" s="231"/>
      <c r="HK47" s="231"/>
      <c r="HL47" s="231"/>
      <c r="HM47" s="231"/>
      <c r="HN47" s="231"/>
      <c r="HO47" s="231"/>
      <c r="HP47" s="231"/>
      <c r="HQ47" s="231"/>
      <c r="HR47" s="231"/>
      <c r="HS47" s="231"/>
      <c r="HT47" s="231"/>
      <c r="HU47" s="231"/>
      <c r="HV47" s="231"/>
      <c r="HW47" s="231"/>
      <c r="HX47" s="231"/>
      <c r="HY47" s="231"/>
      <c r="HZ47" s="231"/>
      <c r="IA47" s="231"/>
      <c r="IB47" s="231"/>
      <c r="IC47" s="231"/>
      <c r="ID47" s="231"/>
      <c r="IE47" s="231"/>
      <c r="IF47" s="231"/>
      <c r="IG47" s="231"/>
      <c r="IH47" s="231"/>
      <c r="II47" s="231"/>
      <c r="IJ47" s="231"/>
      <c r="IK47" s="231"/>
      <c r="IL47" s="231"/>
      <c r="IM47" s="231"/>
      <c r="IN47" s="231"/>
      <c r="IO47" s="231"/>
      <c r="IP47" s="231"/>
      <c r="IQ47" s="231"/>
      <c r="IR47" s="231"/>
      <c r="IS47" s="231"/>
      <c r="IT47" s="231"/>
      <c r="IU47" s="231"/>
      <c r="IV47" s="231"/>
    </row>
    <row r="48" spans="1:256" ht="30">
      <c r="A48" s="226" t="s">
        <v>964</v>
      </c>
      <c r="B48" s="226" t="s">
        <v>907</v>
      </c>
      <c r="C48" s="227" t="s">
        <v>908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  <c r="FH48" s="231"/>
      <c r="FI48" s="231"/>
      <c r="FJ48" s="231"/>
      <c r="FK48" s="231"/>
      <c r="FL48" s="231"/>
      <c r="FM48" s="231"/>
      <c r="FN48" s="231"/>
      <c r="FO48" s="231"/>
      <c r="FP48" s="231"/>
      <c r="FQ48" s="231"/>
      <c r="FR48" s="231"/>
      <c r="FS48" s="231"/>
      <c r="FT48" s="231"/>
      <c r="FU48" s="231"/>
      <c r="FV48" s="231"/>
      <c r="FW48" s="231"/>
      <c r="FX48" s="231"/>
      <c r="FY48" s="231"/>
      <c r="FZ48" s="231"/>
      <c r="GA48" s="231"/>
      <c r="GB48" s="231"/>
      <c r="GC48" s="231"/>
      <c r="GD48" s="231"/>
      <c r="GE48" s="231"/>
      <c r="GF48" s="231"/>
      <c r="GG48" s="231"/>
      <c r="GH48" s="231"/>
      <c r="GI48" s="231"/>
      <c r="GJ48" s="231"/>
      <c r="GK48" s="231"/>
      <c r="GL48" s="231"/>
      <c r="GM48" s="231"/>
      <c r="GN48" s="231"/>
      <c r="GO48" s="231"/>
      <c r="GP48" s="231"/>
      <c r="GQ48" s="231"/>
      <c r="GR48" s="231"/>
      <c r="GS48" s="231"/>
      <c r="GT48" s="231"/>
      <c r="GU48" s="231"/>
      <c r="GV48" s="231"/>
      <c r="GW48" s="231"/>
      <c r="GX48" s="231"/>
      <c r="GY48" s="231"/>
      <c r="GZ48" s="231"/>
      <c r="HA48" s="231"/>
      <c r="HB48" s="231"/>
      <c r="HC48" s="231"/>
      <c r="HD48" s="231"/>
      <c r="HE48" s="231"/>
      <c r="HF48" s="231"/>
      <c r="HG48" s="231"/>
      <c r="HH48" s="231"/>
      <c r="HI48" s="231"/>
      <c r="HJ48" s="231"/>
      <c r="HK48" s="231"/>
      <c r="HL48" s="231"/>
      <c r="HM48" s="231"/>
      <c r="HN48" s="231"/>
      <c r="HO48" s="231"/>
      <c r="HP48" s="231"/>
      <c r="HQ48" s="231"/>
      <c r="HR48" s="231"/>
      <c r="HS48" s="231"/>
      <c r="HT48" s="231"/>
      <c r="HU48" s="231"/>
      <c r="HV48" s="231"/>
      <c r="HW48" s="231"/>
      <c r="HX48" s="231"/>
      <c r="HY48" s="231"/>
      <c r="HZ48" s="231"/>
      <c r="IA48" s="231"/>
      <c r="IB48" s="231"/>
      <c r="IC48" s="231"/>
      <c r="ID48" s="231"/>
      <c r="IE48" s="231"/>
      <c r="IF48" s="231"/>
      <c r="IG48" s="231"/>
      <c r="IH48" s="231"/>
      <c r="II48" s="231"/>
      <c r="IJ48" s="231"/>
      <c r="IK48" s="231"/>
      <c r="IL48" s="231"/>
      <c r="IM48" s="231"/>
      <c r="IN48" s="231"/>
      <c r="IO48" s="231"/>
      <c r="IP48" s="231"/>
      <c r="IQ48" s="231"/>
      <c r="IR48" s="231"/>
      <c r="IS48" s="231"/>
      <c r="IT48" s="231"/>
      <c r="IU48" s="231"/>
      <c r="IV48" s="231"/>
    </row>
    <row r="49" spans="1:256" ht="28.5">
      <c r="A49" s="286" t="s">
        <v>966</v>
      </c>
      <c r="B49" s="287"/>
      <c r="C49" s="229" t="s">
        <v>967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  <c r="FH49" s="231"/>
      <c r="FI49" s="231"/>
      <c r="FJ49" s="231"/>
      <c r="FK49" s="231"/>
      <c r="FL49" s="231"/>
      <c r="FM49" s="231"/>
      <c r="FN49" s="231"/>
      <c r="FO49" s="231"/>
      <c r="FP49" s="231"/>
      <c r="FQ49" s="231"/>
      <c r="FR49" s="231"/>
      <c r="FS49" s="231"/>
      <c r="FT49" s="231"/>
      <c r="FU49" s="231"/>
      <c r="FV49" s="231"/>
      <c r="FW49" s="231"/>
      <c r="FX49" s="231"/>
      <c r="FY49" s="231"/>
      <c r="FZ49" s="231"/>
      <c r="GA49" s="231"/>
      <c r="GB49" s="231"/>
      <c r="GC49" s="231"/>
      <c r="GD49" s="231"/>
      <c r="GE49" s="231"/>
      <c r="GF49" s="231"/>
      <c r="GG49" s="231"/>
      <c r="GH49" s="231"/>
      <c r="GI49" s="231"/>
      <c r="GJ49" s="231"/>
      <c r="GK49" s="231"/>
      <c r="GL49" s="231"/>
      <c r="GM49" s="231"/>
      <c r="GN49" s="231"/>
      <c r="GO49" s="231"/>
      <c r="GP49" s="231"/>
      <c r="GQ49" s="231"/>
      <c r="GR49" s="231"/>
      <c r="GS49" s="231"/>
      <c r="GT49" s="231"/>
      <c r="GU49" s="231"/>
      <c r="GV49" s="231"/>
      <c r="GW49" s="231"/>
      <c r="GX49" s="231"/>
      <c r="GY49" s="231"/>
      <c r="GZ49" s="231"/>
      <c r="HA49" s="231"/>
      <c r="HB49" s="231"/>
      <c r="HC49" s="231"/>
      <c r="HD49" s="231"/>
      <c r="HE49" s="231"/>
      <c r="HF49" s="231"/>
      <c r="HG49" s="231"/>
      <c r="HH49" s="231"/>
      <c r="HI49" s="231"/>
      <c r="HJ49" s="231"/>
      <c r="HK49" s="231"/>
      <c r="HL49" s="231"/>
      <c r="HM49" s="231"/>
      <c r="HN49" s="231"/>
      <c r="HO49" s="231"/>
      <c r="HP49" s="231"/>
      <c r="HQ49" s="231"/>
      <c r="HR49" s="231"/>
      <c r="HS49" s="231"/>
      <c r="HT49" s="231"/>
      <c r="HU49" s="231"/>
      <c r="HV49" s="231"/>
      <c r="HW49" s="231"/>
      <c r="HX49" s="231"/>
      <c r="HY49" s="231"/>
      <c r="HZ49" s="231"/>
      <c r="IA49" s="231"/>
      <c r="IB49" s="231"/>
      <c r="IC49" s="231"/>
      <c r="ID49" s="231"/>
      <c r="IE49" s="231"/>
      <c r="IF49" s="231"/>
      <c r="IG49" s="231"/>
      <c r="IH49" s="231"/>
      <c r="II49" s="231"/>
      <c r="IJ49" s="231"/>
      <c r="IK49" s="231"/>
      <c r="IL49" s="231"/>
      <c r="IM49" s="231"/>
      <c r="IN49" s="231"/>
      <c r="IO49" s="231"/>
      <c r="IP49" s="231"/>
      <c r="IQ49" s="231"/>
      <c r="IR49" s="231"/>
      <c r="IS49" s="231"/>
      <c r="IT49" s="231"/>
      <c r="IU49" s="231"/>
      <c r="IV49" s="231"/>
    </row>
    <row r="50" spans="1:256" ht="45">
      <c r="A50" s="226" t="s">
        <v>966</v>
      </c>
      <c r="B50" s="226" t="s">
        <v>915</v>
      </c>
      <c r="C50" s="227" t="s">
        <v>968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  <c r="GF50" s="231"/>
      <c r="GG50" s="231"/>
      <c r="GH50" s="231"/>
      <c r="GI50" s="231"/>
      <c r="GJ50" s="231"/>
      <c r="GK50" s="231"/>
      <c r="GL50" s="231"/>
      <c r="GM50" s="231"/>
      <c r="GN50" s="231"/>
      <c r="GO50" s="231"/>
      <c r="GP50" s="231"/>
      <c r="GQ50" s="231"/>
      <c r="GR50" s="231"/>
      <c r="GS50" s="231"/>
      <c r="GT50" s="231"/>
      <c r="GU50" s="231"/>
      <c r="GV50" s="231"/>
      <c r="GW50" s="231"/>
      <c r="GX50" s="231"/>
      <c r="GY50" s="231"/>
      <c r="GZ50" s="231"/>
      <c r="HA50" s="231"/>
      <c r="HB50" s="231"/>
      <c r="HC50" s="231"/>
      <c r="HD50" s="231"/>
      <c r="HE50" s="231"/>
      <c r="HF50" s="231"/>
      <c r="HG50" s="231"/>
      <c r="HH50" s="231"/>
      <c r="HI50" s="231"/>
      <c r="HJ50" s="231"/>
      <c r="HK50" s="231"/>
      <c r="HL50" s="231"/>
      <c r="HM50" s="231"/>
      <c r="HN50" s="231"/>
      <c r="HO50" s="231"/>
      <c r="HP50" s="231"/>
      <c r="HQ50" s="231"/>
      <c r="HR50" s="231"/>
      <c r="HS50" s="231"/>
      <c r="HT50" s="231"/>
      <c r="HU50" s="231"/>
      <c r="HV50" s="231"/>
      <c r="HW50" s="231"/>
      <c r="HX50" s="231"/>
      <c r="HY50" s="231"/>
      <c r="HZ50" s="231"/>
      <c r="IA50" s="231"/>
      <c r="IB50" s="231"/>
      <c r="IC50" s="231"/>
      <c r="ID50" s="231"/>
      <c r="IE50" s="231"/>
      <c r="IF50" s="231"/>
      <c r="IG50" s="231"/>
      <c r="IH50" s="231"/>
      <c r="II50" s="231"/>
      <c r="IJ50" s="231"/>
      <c r="IK50" s="231"/>
      <c r="IL50" s="231"/>
      <c r="IM50" s="231"/>
      <c r="IN50" s="231"/>
      <c r="IO50" s="231"/>
      <c r="IP50" s="231"/>
      <c r="IQ50" s="231"/>
      <c r="IR50" s="231"/>
      <c r="IS50" s="231"/>
      <c r="IT50" s="231"/>
      <c r="IU50" s="231"/>
      <c r="IV50" s="231"/>
    </row>
    <row r="51" spans="1:256" ht="30">
      <c r="A51" s="226" t="s">
        <v>966</v>
      </c>
      <c r="B51" s="226" t="s">
        <v>969</v>
      </c>
      <c r="C51" s="227" t="s">
        <v>970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1"/>
      <c r="FG51" s="231"/>
      <c r="FH51" s="231"/>
      <c r="FI51" s="231"/>
      <c r="FJ51" s="231"/>
      <c r="FK51" s="231"/>
      <c r="FL51" s="231"/>
      <c r="FM51" s="231"/>
      <c r="FN51" s="231"/>
      <c r="FO51" s="231"/>
      <c r="FP51" s="231"/>
      <c r="FQ51" s="231"/>
      <c r="FR51" s="231"/>
      <c r="FS51" s="231"/>
      <c r="FT51" s="231"/>
      <c r="FU51" s="231"/>
      <c r="FV51" s="231"/>
      <c r="FW51" s="231"/>
      <c r="FX51" s="231"/>
      <c r="FY51" s="231"/>
      <c r="FZ51" s="231"/>
      <c r="GA51" s="231"/>
      <c r="GB51" s="231"/>
      <c r="GC51" s="231"/>
      <c r="GD51" s="231"/>
      <c r="GE51" s="231"/>
      <c r="GF51" s="231"/>
      <c r="GG51" s="231"/>
      <c r="GH51" s="231"/>
      <c r="GI51" s="231"/>
      <c r="GJ51" s="231"/>
      <c r="GK51" s="231"/>
      <c r="GL51" s="231"/>
      <c r="GM51" s="231"/>
      <c r="GN51" s="231"/>
      <c r="GO51" s="231"/>
      <c r="GP51" s="231"/>
      <c r="GQ51" s="231"/>
      <c r="GR51" s="231"/>
      <c r="GS51" s="231"/>
      <c r="GT51" s="231"/>
      <c r="GU51" s="231"/>
      <c r="GV51" s="231"/>
      <c r="GW51" s="231"/>
      <c r="GX51" s="231"/>
      <c r="GY51" s="231"/>
      <c r="GZ51" s="231"/>
      <c r="HA51" s="231"/>
      <c r="HB51" s="231"/>
      <c r="HC51" s="231"/>
      <c r="HD51" s="231"/>
      <c r="HE51" s="231"/>
      <c r="HF51" s="231"/>
      <c r="HG51" s="231"/>
      <c r="HH51" s="231"/>
      <c r="HI51" s="231"/>
      <c r="HJ51" s="231"/>
      <c r="HK51" s="231"/>
      <c r="HL51" s="231"/>
      <c r="HM51" s="231"/>
      <c r="HN51" s="231"/>
      <c r="HO51" s="231"/>
      <c r="HP51" s="231"/>
      <c r="HQ51" s="231"/>
      <c r="HR51" s="231"/>
      <c r="HS51" s="231"/>
      <c r="HT51" s="231"/>
      <c r="HU51" s="231"/>
      <c r="HV51" s="231"/>
      <c r="HW51" s="231"/>
      <c r="HX51" s="231"/>
      <c r="HY51" s="231"/>
      <c r="HZ51" s="231"/>
      <c r="IA51" s="231"/>
      <c r="IB51" s="231"/>
      <c r="IC51" s="231"/>
      <c r="ID51" s="231"/>
      <c r="IE51" s="231"/>
      <c r="IF51" s="231"/>
      <c r="IG51" s="231"/>
      <c r="IH51" s="231"/>
      <c r="II51" s="231"/>
      <c r="IJ51" s="231"/>
      <c r="IK51" s="231"/>
      <c r="IL51" s="231"/>
      <c r="IM51" s="231"/>
      <c r="IN51" s="231"/>
      <c r="IO51" s="231"/>
      <c r="IP51" s="231"/>
      <c r="IQ51" s="231"/>
      <c r="IR51" s="231"/>
      <c r="IS51" s="231"/>
      <c r="IT51" s="231"/>
      <c r="IU51" s="231"/>
      <c r="IV51" s="231"/>
    </row>
    <row r="52" spans="1:256" ht="30">
      <c r="A52" s="226" t="s">
        <v>966</v>
      </c>
      <c r="B52" s="226" t="s">
        <v>925</v>
      </c>
      <c r="C52" s="228" t="s">
        <v>971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1"/>
      <c r="GE52" s="231"/>
      <c r="GF52" s="231"/>
      <c r="GG52" s="231"/>
      <c r="GH52" s="231"/>
      <c r="GI52" s="231"/>
      <c r="GJ52" s="231"/>
      <c r="GK52" s="231"/>
      <c r="GL52" s="231"/>
      <c r="GM52" s="231"/>
      <c r="GN52" s="231"/>
      <c r="GO52" s="231"/>
      <c r="GP52" s="231"/>
      <c r="GQ52" s="231"/>
      <c r="GR52" s="231"/>
      <c r="GS52" s="231"/>
      <c r="GT52" s="231"/>
      <c r="GU52" s="231"/>
      <c r="GV52" s="231"/>
      <c r="GW52" s="231"/>
      <c r="GX52" s="231"/>
      <c r="GY52" s="231"/>
      <c r="GZ52" s="231"/>
      <c r="HA52" s="231"/>
      <c r="HB52" s="231"/>
      <c r="HC52" s="231"/>
      <c r="HD52" s="231"/>
      <c r="HE52" s="231"/>
      <c r="HF52" s="231"/>
      <c r="HG52" s="231"/>
      <c r="HH52" s="231"/>
      <c r="HI52" s="231"/>
      <c r="HJ52" s="231"/>
      <c r="HK52" s="231"/>
      <c r="HL52" s="231"/>
      <c r="HM52" s="231"/>
      <c r="HN52" s="231"/>
      <c r="HO52" s="231"/>
      <c r="HP52" s="231"/>
      <c r="HQ52" s="231"/>
      <c r="HR52" s="231"/>
      <c r="HS52" s="231"/>
      <c r="HT52" s="231"/>
      <c r="HU52" s="231"/>
      <c r="HV52" s="231"/>
      <c r="HW52" s="231"/>
      <c r="HX52" s="231"/>
      <c r="HY52" s="231"/>
      <c r="HZ52" s="231"/>
      <c r="IA52" s="231"/>
      <c r="IB52" s="231"/>
      <c r="IC52" s="231"/>
      <c r="ID52" s="231"/>
      <c r="IE52" s="231"/>
      <c r="IF52" s="231"/>
      <c r="IG52" s="231"/>
      <c r="IH52" s="231"/>
      <c r="II52" s="231"/>
      <c r="IJ52" s="231"/>
      <c r="IK52" s="231"/>
      <c r="IL52" s="231"/>
      <c r="IM52" s="231"/>
      <c r="IN52" s="231"/>
      <c r="IO52" s="231"/>
      <c r="IP52" s="231"/>
      <c r="IQ52" s="231"/>
      <c r="IR52" s="231"/>
      <c r="IS52" s="231"/>
      <c r="IT52" s="231"/>
      <c r="IU52" s="231"/>
      <c r="IV52" s="231"/>
    </row>
    <row r="53" spans="1:256" ht="45">
      <c r="A53" s="226" t="s">
        <v>966</v>
      </c>
      <c r="B53" s="226" t="s">
        <v>972</v>
      </c>
      <c r="C53" s="227" t="s">
        <v>973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  <c r="FH53" s="231"/>
      <c r="FI53" s="231"/>
      <c r="FJ53" s="231"/>
      <c r="FK53" s="231"/>
      <c r="FL53" s="231"/>
      <c r="FM53" s="231"/>
      <c r="FN53" s="231"/>
      <c r="FO53" s="231"/>
      <c r="FP53" s="231"/>
      <c r="FQ53" s="231"/>
      <c r="FR53" s="231"/>
      <c r="FS53" s="231"/>
      <c r="FT53" s="231"/>
      <c r="FU53" s="231"/>
      <c r="FV53" s="231"/>
      <c r="FW53" s="231"/>
      <c r="FX53" s="231"/>
      <c r="FY53" s="231"/>
      <c r="FZ53" s="231"/>
      <c r="GA53" s="231"/>
      <c r="GB53" s="231"/>
      <c r="GC53" s="231"/>
      <c r="GD53" s="231"/>
      <c r="GE53" s="231"/>
      <c r="GF53" s="231"/>
      <c r="GG53" s="231"/>
      <c r="GH53" s="231"/>
      <c r="GI53" s="231"/>
      <c r="GJ53" s="231"/>
      <c r="GK53" s="231"/>
      <c r="GL53" s="231"/>
      <c r="GM53" s="231"/>
      <c r="GN53" s="231"/>
      <c r="GO53" s="231"/>
      <c r="GP53" s="231"/>
      <c r="GQ53" s="231"/>
      <c r="GR53" s="231"/>
      <c r="GS53" s="231"/>
      <c r="GT53" s="231"/>
      <c r="GU53" s="231"/>
      <c r="GV53" s="231"/>
      <c r="GW53" s="231"/>
      <c r="GX53" s="231"/>
      <c r="GY53" s="231"/>
      <c r="GZ53" s="231"/>
      <c r="HA53" s="231"/>
      <c r="HB53" s="231"/>
      <c r="HC53" s="231"/>
      <c r="HD53" s="231"/>
      <c r="HE53" s="231"/>
      <c r="HF53" s="231"/>
      <c r="HG53" s="231"/>
      <c r="HH53" s="231"/>
      <c r="HI53" s="231"/>
      <c r="HJ53" s="231"/>
      <c r="HK53" s="231"/>
      <c r="HL53" s="231"/>
      <c r="HM53" s="231"/>
      <c r="HN53" s="231"/>
      <c r="HO53" s="231"/>
      <c r="HP53" s="231"/>
      <c r="HQ53" s="231"/>
      <c r="HR53" s="231"/>
      <c r="HS53" s="231"/>
      <c r="HT53" s="231"/>
      <c r="HU53" s="231"/>
      <c r="HV53" s="231"/>
      <c r="HW53" s="231"/>
      <c r="HX53" s="231"/>
      <c r="HY53" s="231"/>
      <c r="HZ53" s="231"/>
      <c r="IA53" s="231"/>
      <c r="IB53" s="231"/>
      <c r="IC53" s="231"/>
      <c r="ID53" s="231"/>
      <c r="IE53" s="231"/>
      <c r="IF53" s="231"/>
      <c r="IG53" s="231"/>
      <c r="IH53" s="231"/>
      <c r="II53" s="231"/>
      <c r="IJ53" s="231"/>
      <c r="IK53" s="231"/>
      <c r="IL53" s="231"/>
      <c r="IM53" s="231"/>
      <c r="IN53" s="231"/>
      <c r="IO53" s="231"/>
      <c r="IP53" s="231"/>
      <c r="IQ53" s="231"/>
      <c r="IR53" s="231"/>
      <c r="IS53" s="231"/>
      <c r="IT53" s="231"/>
      <c r="IU53" s="231"/>
      <c r="IV53" s="231"/>
    </row>
    <row r="54" spans="1:256" ht="30">
      <c r="A54" s="226" t="s">
        <v>966</v>
      </c>
      <c r="B54" s="226" t="s">
        <v>907</v>
      </c>
      <c r="C54" s="227" t="s">
        <v>908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1"/>
      <c r="FK54" s="231"/>
      <c r="FL54" s="231"/>
      <c r="FM54" s="231"/>
      <c r="FN54" s="231"/>
      <c r="FO54" s="231"/>
      <c r="FP54" s="231"/>
      <c r="FQ54" s="231"/>
      <c r="FR54" s="231"/>
      <c r="FS54" s="231"/>
      <c r="FT54" s="231"/>
      <c r="FU54" s="231"/>
      <c r="FV54" s="231"/>
      <c r="FW54" s="231"/>
      <c r="FX54" s="231"/>
      <c r="FY54" s="231"/>
      <c r="FZ54" s="231"/>
      <c r="GA54" s="231"/>
      <c r="GB54" s="231"/>
      <c r="GC54" s="231"/>
      <c r="GD54" s="231"/>
      <c r="GE54" s="231"/>
      <c r="GF54" s="231"/>
      <c r="GG54" s="231"/>
      <c r="GH54" s="231"/>
      <c r="GI54" s="231"/>
      <c r="GJ54" s="231"/>
      <c r="GK54" s="231"/>
      <c r="GL54" s="231"/>
      <c r="GM54" s="231"/>
      <c r="GN54" s="231"/>
      <c r="GO54" s="231"/>
      <c r="GP54" s="231"/>
      <c r="GQ54" s="231"/>
      <c r="GR54" s="231"/>
      <c r="GS54" s="231"/>
      <c r="GT54" s="231"/>
      <c r="GU54" s="231"/>
      <c r="GV54" s="231"/>
      <c r="GW54" s="231"/>
      <c r="GX54" s="231"/>
      <c r="GY54" s="231"/>
      <c r="GZ54" s="231"/>
      <c r="HA54" s="231"/>
      <c r="HB54" s="231"/>
      <c r="HC54" s="231"/>
      <c r="HD54" s="231"/>
      <c r="HE54" s="231"/>
      <c r="HF54" s="231"/>
      <c r="HG54" s="231"/>
      <c r="HH54" s="231"/>
      <c r="HI54" s="231"/>
      <c r="HJ54" s="231"/>
      <c r="HK54" s="231"/>
      <c r="HL54" s="231"/>
      <c r="HM54" s="231"/>
      <c r="HN54" s="231"/>
      <c r="HO54" s="231"/>
      <c r="HP54" s="231"/>
      <c r="HQ54" s="231"/>
      <c r="HR54" s="231"/>
      <c r="HS54" s="231"/>
      <c r="HT54" s="231"/>
      <c r="HU54" s="231"/>
      <c r="HV54" s="231"/>
      <c r="HW54" s="231"/>
      <c r="HX54" s="231"/>
      <c r="HY54" s="231"/>
      <c r="HZ54" s="231"/>
      <c r="IA54" s="231"/>
      <c r="IB54" s="231"/>
      <c r="IC54" s="231"/>
      <c r="ID54" s="231"/>
      <c r="IE54" s="231"/>
      <c r="IF54" s="231"/>
      <c r="IG54" s="231"/>
      <c r="IH54" s="231"/>
      <c r="II54" s="231"/>
      <c r="IJ54" s="231"/>
      <c r="IK54" s="231"/>
      <c r="IL54" s="231"/>
      <c r="IM54" s="231"/>
      <c r="IN54" s="231"/>
      <c r="IO54" s="231"/>
      <c r="IP54" s="231"/>
      <c r="IQ54" s="231"/>
      <c r="IR54" s="231"/>
      <c r="IS54" s="231"/>
      <c r="IT54" s="231"/>
      <c r="IU54" s="231"/>
      <c r="IV54" s="231"/>
    </row>
    <row r="55" spans="1:256" ht="15">
      <c r="A55" s="286" t="s">
        <v>974</v>
      </c>
      <c r="B55" s="287"/>
      <c r="C55" s="229" t="s">
        <v>975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31"/>
      <c r="FG55" s="231"/>
      <c r="FH55" s="231"/>
      <c r="FI55" s="231"/>
      <c r="FJ55" s="231"/>
      <c r="FK55" s="231"/>
      <c r="FL55" s="231"/>
      <c r="FM55" s="231"/>
      <c r="FN55" s="231"/>
      <c r="FO55" s="231"/>
      <c r="FP55" s="231"/>
      <c r="FQ55" s="231"/>
      <c r="FR55" s="231"/>
      <c r="FS55" s="231"/>
      <c r="FT55" s="231"/>
      <c r="FU55" s="231"/>
      <c r="FV55" s="231"/>
      <c r="FW55" s="231"/>
      <c r="FX55" s="231"/>
      <c r="FY55" s="231"/>
      <c r="FZ55" s="231"/>
      <c r="GA55" s="231"/>
      <c r="GB55" s="231"/>
      <c r="GC55" s="231"/>
      <c r="GD55" s="231"/>
      <c r="GE55" s="231"/>
      <c r="GF55" s="231"/>
      <c r="GG55" s="231"/>
      <c r="GH55" s="231"/>
      <c r="GI55" s="231"/>
      <c r="GJ55" s="231"/>
      <c r="GK55" s="231"/>
      <c r="GL55" s="231"/>
      <c r="GM55" s="231"/>
      <c r="GN55" s="231"/>
      <c r="GO55" s="231"/>
      <c r="GP55" s="231"/>
      <c r="GQ55" s="231"/>
      <c r="GR55" s="231"/>
      <c r="GS55" s="231"/>
      <c r="GT55" s="231"/>
      <c r="GU55" s="231"/>
      <c r="GV55" s="231"/>
      <c r="GW55" s="231"/>
      <c r="GX55" s="231"/>
      <c r="GY55" s="231"/>
      <c r="GZ55" s="231"/>
      <c r="HA55" s="231"/>
      <c r="HB55" s="231"/>
      <c r="HC55" s="231"/>
      <c r="HD55" s="231"/>
      <c r="HE55" s="231"/>
      <c r="HF55" s="231"/>
      <c r="HG55" s="231"/>
      <c r="HH55" s="231"/>
      <c r="HI55" s="231"/>
      <c r="HJ55" s="231"/>
      <c r="HK55" s="231"/>
      <c r="HL55" s="231"/>
      <c r="HM55" s="231"/>
      <c r="HN55" s="231"/>
      <c r="HO55" s="231"/>
      <c r="HP55" s="231"/>
      <c r="HQ55" s="231"/>
      <c r="HR55" s="231"/>
      <c r="HS55" s="231"/>
      <c r="HT55" s="231"/>
      <c r="HU55" s="231"/>
      <c r="HV55" s="231"/>
      <c r="HW55" s="231"/>
      <c r="HX55" s="231"/>
      <c r="HY55" s="231"/>
      <c r="HZ55" s="231"/>
      <c r="IA55" s="231"/>
      <c r="IB55" s="231"/>
      <c r="IC55" s="231"/>
      <c r="ID55" s="231"/>
      <c r="IE55" s="231"/>
      <c r="IF55" s="231"/>
      <c r="IG55" s="231"/>
      <c r="IH55" s="231"/>
      <c r="II55" s="231"/>
      <c r="IJ55" s="231"/>
      <c r="IK55" s="231"/>
      <c r="IL55" s="231"/>
      <c r="IM55" s="231"/>
      <c r="IN55" s="231"/>
      <c r="IO55" s="231"/>
      <c r="IP55" s="231"/>
      <c r="IQ55" s="231"/>
      <c r="IR55" s="231"/>
      <c r="IS55" s="231"/>
      <c r="IT55" s="231"/>
      <c r="IU55" s="231"/>
      <c r="IV55" s="231"/>
    </row>
    <row r="56" spans="1:256" ht="30">
      <c r="A56" s="226" t="s">
        <v>974</v>
      </c>
      <c r="B56" s="226" t="s">
        <v>907</v>
      </c>
      <c r="C56" s="227" t="s">
        <v>908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1"/>
      <c r="FF56" s="231"/>
      <c r="FG56" s="231"/>
      <c r="FH56" s="231"/>
      <c r="FI56" s="231"/>
      <c r="FJ56" s="231"/>
      <c r="FK56" s="231"/>
      <c r="FL56" s="231"/>
      <c r="FM56" s="231"/>
      <c r="FN56" s="231"/>
      <c r="FO56" s="231"/>
      <c r="FP56" s="231"/>
      <c r="FQ56" s="231"/>
      <c r="FR56" s="231"/>
      <c r="FS56" s="231"/>
      <c r="FT56" s="231"/>
      <c r="FU56" s="231"/>
      <c r="FV56" s="231"/>
      <c r="FW56" s="231"/>
      <c r="FX56" s="231"/>
      <c r="FY56" s="231"/>
      <c r="FZ56" s="231"/>
      <c r="GA56" s="231"/>
      <c r="GB56" s="231"/>
      <c r="GC56" s="231"/>
      <c r="GD56" s="231"/>
      <c r="GE56" s="231"/>
      <c r="GF56" s="231"/>
      <c r="GG56" s="231"/>
      <c r="GH56" s="231"/>
      <c r="GI56" s="231"/>
      <c r="GJ56" s="231"/>
      <c r="GK56" s="231"/>
      <c r="GL56" s="231"/>
      <c r="GM56" s="231"/>
      <c r="GN56" s="231"/>
      <c r="GO56" s="231"/>
      <c r="GP56" s="231"/>
      <c r="GQ56" s="231"/>
      <c r="GR56" s="231"/>
      <c r="GS56" s="231"/>
      <c r="GT56" s="231"/>
      <c r="GU56" s="231"/>
      <c r="GV56" s="231"/>
      <c r="GW56" s="231"/>
      <c r="GX56" s="231"/>
      <c r="GY56" s="231"/>
      <c r="GZ56" s="231"/>
      <c r="HA56" s="231"/>
      <c r="HB56" s="231"/>
      <c r="HC56" s="231"/>
      <c r="HD56" s="231"/>
      <c r="HE56" s="231"/>
      <c r="HF56" s="231"/>
      <c r="HG56" s="231"/>
      <c r="HH56" s="231"/>
      <c r="HI56" s="231"/>
      <c r="HJ56" s="231"/>
      <c r="HK56" s="231"/>
      <c r="HL56" s="231"/>
      <c r="HM56" s="231"/>
      <c r="HN56" s="231"/>
      <c r="HO56" s="231"/>
      <c r="HP56" s="231"/>
      <c r="HQ56" s="231"/>
      <c r="HR56" s="231"/>
      <c r="HS56" s="231"/>
      <c r="HT56" s="231"/>
      <c r="HU56" s="231"/>
      <c r="HV56" s="231"/>
      <c r="HW56" s="231"/>
      <c r="HX56" s="231"/>
      <c r="HY56" s="231"/>
      <c r="HZ56" s="231"/>
      <c r="IA56" s="231"/>
      <c r="IB56" s="231"/>
      <c r="IC56" s="231"/>
      <c r="ID56" s="231"/>
      <c r="IE56" s="231"/>
      <c r="IF56" s="231"/>
      <c r="IG56" s="231"/>
      <c r="IH56" s="231"/>
      <c r="II56" s="231"/>
      <c r="IJ56" s="231"/>
      <c r="IK56" s="231"/>
      <c r="IL56" s="231"/>
      <c r="IM56" s="231"/>
      <c r="IN56" s="231"/>
      <c r="IO56" s="231"/>
      <c r="IP56" s="231"/>
      <c r="IQ56" s="231"/>
      <c r="IR56" s="231"/>
      <c r="IS56" s="231"/>
      <c r="IT56" s="231"/>
      <c r="IU56" s="231"/>
      <c r="IV56" s="231"/>
    </row>
    <row r="57" spans="1:256" ht="28.5">
      <c r="A57" s="286" t="s">
        <v>976</v>
      </c>
      <c r="B57" s="287"/>
      <c r="C57" s="229" t="s">
        <v>977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1"/>
      <c r="FH57" s="231"/>
      <c r="FI57" s="231"/>
      <c r="FJ57" s="231"/>
      <c r="FK57" s="231"/>
      <c r="FL57" s="231"/>
      <c r="FM57" s="231"/>
      <c r="FN57" s="231"/>
      <c r="FO57" s="231"/>
      <c r="FP57" s="231"/>
      <c r="FQ57" s="231"/>
      <c r="FR57" s="231"/>
      <c r="FS57" s="231"/>
      <c r="FT57" s="231"/>
      <c r="FU57" s="231"/>
      <c r="FV57" s="231"/>
      <c r="FW57" s="231"/>
      <c r="FX57" s="231"/>
      <c r="FY57" s="231"/>
      <c r="FZ57" s="231"/>
      <c r="GA57" s="231"/>
      <c r="GB57" s="231"/>
      <c r="GC57" s="231"/>
      <c r="GD57" s="231"/>
      <c r="GE57" s="231"/>
      <c r="GF57" s="231"/>
      <c r="GG57" s="231"/>
      <c r="GH57" s="231"/>
      <c r="GI57" s="231"/>
      <c r="GJ57" s="231"/>
      <c r="GK57" s="231"/>
      <c r="GL57" s="231"/>
      <c r="GM57" s="231"/>
      <c r="GN57" s="231"/>
      <c r="GO57" s="231"/>
      <c r="GP57" s="231"/>
      <c r="GQ57" s="231"/>
      <c r="GR57" s="231"/>
      <c r="GS57" s="231"/>
      <c r="GT57" s="231"/>
      <c r="GU57" s="231"/>
      <c r="GV57" s="231"/>
      <c r="GW57" s="231"/>
      <c r="GX57" s="231"/>
      <c r="GY57" s="231"/>
      <c r="GZ57" s="231"/>
      <c r="HA57" s="231"/>
      <c r="HB57" s="231"/>
      <c r="HC57" s="231"/>
      <c r="HD57" s="231"/>
      <c r="HE57" s="231"/>
      <c r="HF57" s="231"/>
      <c r="HG57" s="231"/>
      <c r="HH57" s="231"/>
      <c r="HI57" s="231"/>
      <c r="HJ57" s="231"/>
      <c r="HK57" s="231"/>
      <c r="HL57" s="231"/>
      <c r="HM57" s="231"/>
      <c r="HN57" s="231"/>
      <c r="HO57" s="231"/>
      <c r="HP57" s="231"/>
      <c r="HQ57" s="231"/>
      <c r="HR57" s="231"/>
      <c r="HS57" s="231"/>
      <c r="HT57" s="231"/>
      <c r="HU57" s="231"/>
      <c r="HV57" s="231"/>
      <c r="HW57" s="231"/>
      <c r="HX57" s="231"/>
      <c r="HY57" s="231"/>
      <c r="HZ57" s="231"/>
      <c r="IA57" s="231"/>
      <c r="IB57" s="231"/>
      <c r="IC57" s="231"/>
      <c r="ID57" s="231"/>
      <c r="IE57" s="231"/>
      <c r="IF57" s="231"/>
      <c r="IG57" s="231"/>
      <c r="IH57" s="231"/>
      <c r="II57" s="231"/>
      <c r="IJ57" s="231"/>
      <c r="IK57" s="231"/>
      <c r="IL57" s="231"/>
      <c r="IM57" s="231"/>
      <c r="IN57" s="231"/>
      <c r="IO57" s="231"/>
      <c r="IP57" s="231"/>
      <c r="IQ57" s="231"/>
      <c r="IR57" s="231"/>
      <c r="IS57" s="231"/>
      <c r="IT57" s="231"/>
      <c r="IU57" s="231"/>
      <c r="IV57" s="231"/>
    </row>
    <row r="58" spans="1:256" ht="60">
      <c r="A58" s="226" t="s">
        <v>976</v>
      </c>
      <c r="B58" s="226" t="s">
        <v>941</v>
      </c>
      <c r="C58" s="228" t="s">
        <v>942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1"/>
      <c r="FH58" s="231"/>
      <c r="FI58" s="231"/>
      <c r="FJ58" s="231"/>
      <c r="FK58" s="231"/>
      <c r="FL58" s="231"/>
      <c r="FM58" s="231"/>
      <c r="FN58" s="231"/>
      <c r="FO58" s="231"/>
      <c r="FP58" s="231"/>
      <c r="FQ58" s="231"/>
      <c r="FR58" s="231"/>
      <c r="FS58" s="231"/>
      <c r="FT58" s="231"/>
      <c r="FU58" s="231"/>
      <c r="FV58" s="231"/>
      <c r="FW58" s="231"/>
      <c r="FX58" s="231"/>
      <c r="FY58" s="231"/>
      <c r="FZ58" s="231"/>
      <c r="GA58" s="231"/>
      <c r="GB58" s="231"/>
      <c r="GC58" s="231"/>
      <c r="GD58" s="231"/>
      <c r="GE58" s="231"/>
      <c r="GF58" s="231"/>
      <c r="GG58" s="231"/>
      <c r="GH58" s="231"/>
      <c r="GI58" s="231"/>
      <c r="GJ58" s="231"/>
      <c r="GK58" s="231"/>
      <c r="GL58" s="231"/>
      <c r="GM58" s="231"/>
      <c r="GN58" s="231"/>
      <c r="GO58" s="231"/>
      <c r="GP58" s="231"/>
      <c r="GQ58" s="231"/>
      <c r="GR58" s="231"/>
      <c r="GS58" s="231"/>
      <c r="GT58" s="231"/>
      <c r="GU58" s="231"/>
      <c r="GV58" s="231"/>
      <c r="GW58" s="231"/>
      <c r="GX58" s="231"/>
      <c r="GY58" s="231"/>
      <c r="GZ58" s="231"/>
      <c r="HA58" s="231"/>
      <c r="HB58" s="231"/>
      <c r="HC58" s="231"/>
      <c r="HD58" s="231"/>
      <c r="HE58" s="231"/>
      <c r="HF58" s="231"/>
      <c r="HG58" s="231"/>
      <c r="HH58" s="231"/>
      <c r="HI58" s="231"/>
      <c r="HJ58" s="231"/>
      <c r="HK58" s="231"/>
      <c r="HL58" s="231"/>
      <c r="HM58" s="231"/>
      <c r="HN58" s="231"/>
      <c r="HO58" s="231"/>
      <c r="HP58" s="231"/>
      <c r="HQ58" s="231"/>
      <c r="HR58" s="231"/>
      <c r="HS58" s="231"/>
      <c r="HT58" s="231"/>
      <c r="HU58" s="231"/>
      <c r="HV58" s="231"/>
      <c r="HW58" s="231"/>
      <c r="HX58" s="231"/>
      <c r="HY58" s="231"/>
      <c r="HZ58" s="231"/>
      <c r="IA58" s="231"/>
      <c r="IB58" s="231"/>
      <c r="IC58" s="231"/>
      <c r="ID58" s="231"/>
      <c r="IE58" s="231"/>
      <c r="IF58" s="231"/>
      <c r="IG58" s="231"/>
      <c r="IH58" s="231"/>
      <c r="II58" s="231"/>
      <c r="IJ58" s="231"/>
      <c r="IK58" s="231"/>
      <c r="IL58" s="231"/>
      <c r="IM58" s="231"/>
      <c r="IN58" s="231"/>
      <c r="IO58" s="231"/>
      <c r="IP58" s="231"/>
      <c r="IQ58" s="231"/>
      <c r="IR58" s="231"/>
      <c r="IS58" s="231"/>
      <c r="IT58" s="231"/>
      <c r="IU58" s="231"/>
      <c r="IV58" s="231"/>
    </row>
    <row r="59" spans="1:256" ht="42.75">
      <c r="A59" s="286" t="s">
        <v>978</v>
      </c>
      <c r="B59" s="287"/>
      <c r="C59" s="229" t="s">
        <v>979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1"/>
      <c r="IC59" s="231"/>
      <c r="ID59" s="231"/>
      <c r="IE59" s="231"/>
      <c r="IF59" s="231"/>
      <c r="IG59" s="231"/>
      <c r="IH59" s="231"/>
      <c r="II59" s="231"/>
      <c r="IJ59" s="231"/>
      <c r="IK59" s="231"/>
      <c r="IL59" s="231"/>
      <c r="IM59" s="231"/>
      <c r="IN59" s="231"/>
      <c r="IO59" s="231"/>
      <c r="IP59" s="231"/>
      <c r="IQ59" s="231"/>
      <c r="IR59" s="231"/>
      <c r="IS59" s="231"/>
      <c r="IT59" s="231"/>
      <c r="IU59" s="231"/>
      <c r="IV59" s="231"/>
    </row>
    <row r="60" spans="1:256" ht="30">
      <c r="A60" s="226" t="s">
        <v>978</v>
      </c>
      <c r="B60" s="226" t="s">
        <v>907</v>
      </c>
      <c r="C60" s="227" t="s">
        <v>908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/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31"/>
      <c r="FE60" s="231"/>
      <c r="FF60" s="231"/>
      <c r="FG60" s="231"/>
      <c r="FH60" s="231"/>
      <c r="FI60" s="231"/>
      <c r="FJ60" s="231"/>
      <c r="FK60" s="231"/>
      <c r="FL60" s="231"/>
      <c r="FM60" s="231"/>
      <c r="FN60" s="231"/>
      <c r="FO60" s="231"/>
      <c r="FP60" s="231"/>
      <c r="FQ60" s="231"/>
      <c r="FR60" s="231"/>
      <c r="FS60" s="231"/>
      <c r="FT60" s="231"/>
      <c r="FU60" s="231"/>
      <c r="FV60" s="231"/>
      <c r="FW60" s="231"/>
      <c r="FX60" s="231"/>
      <c r="FY60" s="231"/>
      <c r="FZ60" s="231"/>
      <c r="GA60" s="231"/>
      <c r="GB60" s="231"/>
      <c r="GC60" s="231"/>
      <c r="GD60" s="231"/>
      <c r="GE60" s="231"/>
      <c r="GF60" s="231"/>
      <c r="GG60" s="231"/>
      <c r="GH60" s="231"/>
      <c r="GI60" s="231"/>
      <c r="GJ60" s="231"/>
      <c r="GK60" s="231"/>
      <c r="GL60" s="231"/>
      <c r="GM60" s="231"/>
      <c r="GN60" s="231"/>
      <c r="GO60" s="231"/>
      <c r="GP60" s="231"/>
      <c r="GQ60" s="231"/>
      <c r="GR60" s="231"/>
      <c r="GS60" s="231"/>
      <c r="GT60" s="231"/>
      <c r="GU60" s="231"/>
      <c r="GV60" s="231"/>
      <c r="GW60" s="231"/>
      <c r="GX60" s="231"/>
      <c r="GY60" s="231"/>
      <c r="GZ60" s="231"/>
      <c r="HA60" s="231"/>
      <c r="HB60" s="231"/>
      <c r="HC60" s="231"/>
      <c r="HD60" s="231"/>
      <c r="HE60" s="231"/>
      <c r="HF60" s="231"/>
      <c r="HG60" s="231"/>
      <c r="HH60" s="231"/>
      <c r="HI60" s="231"/>
      <c r="HJ60" s="231"/>
      <c r="HK60" s="231"/>
      <c r="HL60" s="231"/>
      <c r="HM60" s="231"/>
      <c r="HN60" s="231"/>
      <c r="HO60" s="231"/>
      <c r="HP60" s="231"/>
      <c r="HQ60" s="231"/>
      <c r="HR60" s="231"/>
      <c r="HS60" s="231"/>
      <c r="HT60" s="231"/>
      <c r="HU60" s="231"/>
      <c r="HV60" s="231"/>
      <c r="HW60" s="231"/>
      <c r="HX60" s="231"/>
      <c r="HY60" s="231"/>
      <c r="HZ60" s="231"/>
      <c r="IA60" s="231"/>
      <c r="IB60" s="231"/>
      <c r="IC60" s="231"/>
      <c r="ID60" s="231"/>
      <c r="IE60" s="231"/>
      <c r="IF60" s="231"/>
      <c r="IG60" s="231"/>
      <c r="IH60" s="231"/>
      <c r="II60" s="231"/>
      <c r="IJ60" s="231"/>
      <c r="IK60" s="231"/>
      <c r="IL60" s="231"/>
      <c r="IM60" s="231"/>
      <c r="IN60" s="231"/>
      <c r="IO60" s="231"/>
      <c r="IP60" s="231"/>
      <c r="IQ60" s="231"/>
      <c r="IR60" s="231"/>
      <c r="IS60" s="231"/>
      <c r="IT60" s="231"/>
      <c r="IU60" s="231"/>
      <c r="IV60" s="231"/>
    </row>
    <row r="61" spans="1:256" ht="15">
      <c r="A61" s="286" t="s">
        <v>980</v>
      </c>
      <c r="B61" s="287"/>
      <c r="C61" s="229" t="s">
        <v>981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/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31"/>
      <c r="FE61" s="231"/>
      <c r="FF61" s="231"/>
      <c r="FG61" s="231"/>
      <c r="FH61" s="231"/>
      <c r="FI61" s="231"/>
      <c r="FJ61" s="231"/>
      <c r="FK61" s="231"/>
      <c r="FL61" s="231"/>
      <c r="FM61" s="231"/>
      <c r="FN61" s="231"/>
      <c r="FO61" s="231"/>
      <c r="FP61" s="231"/>
      <c r="FQ61" s="231"/>
      <c r="FR61" s="231"/>
      <c r="FS61" s="231"/>
      <c r="FT61" s="231"/>
      <c r="FU61" s="231"/>
      <c r="FV61" s="231"/>
      <c r="FW61" s="231"/>
      <c r="FX61" s="231"/>
      <c r="FY61" s="231"/>
      <c r="FZ61" s="231"/>
      <c r="GA61" s="231"/>
      <c r="GB61" s="231"/>
      <c r="GC61" s="231"/>
      <c r="GD61" s="231"/>
      <c r="GE61" s="231"/>
      <c r="GF61" s="231"/>
      <c r="GG61" s="231"/>
      <c r="GH61" s="231"/>
      <c r="GI61" s="231"/>
      <c r="GJ61" s="231"/>
      <c r="GK61" s="231"/>
      <c r="GL61" s="231"/>
      <c r="GM61" s="231"/>
      <c r="GN61" s="231"/>
      <c r="GO61" s="231"/>
      <c r="GP61" s="231"/>
      <c r="GQ61" s="231"/>
      <c r="GR61" s="231"/>
      <c r="GS61" s="231"/>
      <c r="GT61" s="231"/>
      <c r="GU61" s="231"/>
      <c r="GV61" s="231"/>
      <c r="GW61" s="231"/>
      <c r="GX61" s="231"/>
      <c r="GY61" s="231"/>
      <c r="GZ61" s="231"/>
      <c r="HA61" s="231"/>
      <c r="HB61" s="231"/>
      <c r="HC61" s="231"/>
      <c r="HD61" s="231"/>
      <c r="HE61" s="231"/>
      <c r="HF61" s="231"/>
      <c r="HG61" s="231"/>
      <c r="HH61" s="231"/>
      <c r="HI61" s="231"/>
      <c r="HJ61" s="231"/>
      <c r="HK61" s="231"/>
      <c r="HL61" s="231"/>
      <c r="HM61" s="231"/>
      <c r="HN61" s="231"/>
      <c r="HO61" s="231"/>
      <c r="HP61" s="231"/>
      <c r="HQ61" s="231"/>
      <c r="HR61" s="231"/>
      <c r="HS61" s="231"/>
      <c r="HT61" s="231"/>
      <c r="HU61" s="231"/>
      <c r="HV61" s="231"/>
      <c r="HW61" s="231"/>
      <c r="HX61" s="231"/>
      <c r="HY61" s="231"/>
      <c r="HZ61" s="231"/>
      <c r="IA61" s="231"/>
      <c r="IB61" s="231"/>
      <c r="IC61" s="231"/>
      <c r="ID61" s="231"/>
      <c r="IE61" s="231"/>
      <c r="IF61" s="231"/>
      <c r="IG61" s="231"/>
      <c r="IH61" s="231"/>
      <c r="II61" s="231"/>
      <c r="IJ61" s="231"/>
      <c r="IK61" s="231"/>
      <c r="IL61" s="231"/>
      <c r="IM61" s="231"/>
      <c r="IN61" s="231"/>
      <c r="IO61" s="231"/>
      <c r="IP61" s="231"/>
      <c r="IQ61" s="231"/>
      <c r="IR61" s="231"/>
      <c r="IS61" s="231"/>
      <c r="IT61" s="231"/>
      <c r="IU61" s="231"/>
      <c r="IV61" s="231"/>
    </row>
    <row r="62" spans="1:256" ht="15">
      <c r="A62" s="226" t="s">
        <v>980</v>
      </c>
      <c r="B62" s="226" t="s">
        <v>982</v>
      </c>
      <c r="C62" s="227" t="s">
        <v>983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1"/>
      <c r="IC62" s="231"/>
      <c r="ID62" s="231"/>
      <c r="IE62" s="231"/>
      <c r="IF62" s="231"/>
      <c r="IG62" s="231"/>
      <c r="IH62" s="231"/>
      <c r="II62" s="231"/>
      <c r="IJ62" s="231"/>
      <c r="IK62" s="231"/>
      <c r="IL62" s="231"/>
      <c r="IM62" s="231"/>
      <c r="IN62" s="231"/>
      <c r="IO62" s="231"/>
      <c r="IP62" s="231"/>
      <c r="IQ62" s="231"/>
      <c r="IR62" s="231"/>
      <c r="IS62" s="231"/>
      <c r="IT62" s="231"/>
      <c r="IU62" s="231"/>
      <c r="IV62" s="231"/>
    </row>
    <row r="63" spans="1:256" ht="30">
      <c r="A63" s="226" t="s">
        <v>980</v>
      </c>
      <c r="B63" s="226" t="s">
        <v>984</v>
      </c>
      <c r="C63" s="227" t="s">
        <v>985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31"/>
      <c r="FK63" s="231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1"/>
      <c r="GJ63" s="231"/>
      <c r="GK63" s="231"/>
      <c r="GL63" s="231"/>
      <c r="GM63" s="231"/>
      <c r="GN63" s="231"/>
      <c r="GO63" s="231"/>
      <c r="GP63" s="231"/>
      <c r="GQ63" s="231"/>
      <c r="GR63" s="231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1"/>
      <c r="IC63" s="231"/>
      <c r="ID63" s="231"/>
      <c r="IE63" s="231"/>
      <c r="IF63" s="231"/>
      <c r="IG63" s="231"/>
      <c r="IH63" s="231"/>
      <c r="II63" s="231"/>
      <c r="IJ63" s="231"/>
      <c r="IK63" s="231"/>
      <c r="IL63" s="231"/>
      <c r="IM63" s="231"/>
      <c r="IN63" s="231"/>
      <c r="IO63" s="231"/>
      <c r="IP63" s="231"/>
      <c r="IQ63" s="231"/>
      <c r="IR63" s="231"/>
      <c r="IS63" s="231"/>
      <c r="IT63" s="231"/>
      <c r="IU63" s="231"/>
      <c r="IV63" s="231"/>
    </row>
    <row r="64" spans="1:256" ht="15">
      <c r="A64" s="226" t="s">
        <v>980</v>
      </c>
      <c r="B64" s="226" t="s">
        <v>986</v>
      </c>
      <c r="C64" s="227" t="s">
        <v>987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  <c r="GE64" s="231"/>
      <c r="GF64" s="231"/>
      <c r="GG64" s="231"/>
      <c r="GH64" s="231"/>
      <c r="GI64" s="231"/>
      <c r="GJ64" s="231"/>
      <c r="GK64" s="231"/>
      <c r="GL64" s="231"/>
      <c r="GM64" s="231"/>
      <c r="GN64" s="231"/>
      <c r="GO64" s="231"/>
      <c r="GP64" s="231"/>
      <c r="GQ64" s="231"/>
      <c r="GR64" s="231"/>
      <c r="GS64" s="231"/>
      <c r="GT64" s="231"/>
      <c r="GU64" s="231"/>
      <c r="GV64" s="231"/>
      <c r="GW64" s="231"/>
      <c r="GX64" s="231"/>
      <c r="GY64" s="231"/>
      <c r="GZ64" s="231"/>
      <c r="HA64" s="231"/>
      <c r="HB64" s="231"/>
      <c r="HC64" s="231"/>
      <c r="HD64" s="231"/>
      <c r="HE64" s="231"/>
      <c r="HF64" s="231"/>
      <c r="HG64" s="231"/>
      <c r="HH64" s="231"/>
      <c r="HI64" s="231"/>
      <c r="HJ64" s="231"/>
      <c r="HK64" s="231"/>
      <c r="HL64" s="231"/>
      <c r="HM64" s="231"/>
      <c r="HN64" s="231"/>
      <c r="HO64" s="231"/>
      <c r="HP64" s="231"/>
      <c r="HQ64" s="231"/>
      <c r="HR64" s="231"/>
      <c r="HS64" s="231"/>
      <c r="HT64" s="231"/>
      <c r="HU64" s="231"/>
      <c r="HV64" s="231"/>
      <c r="HW64" s="231"/>
      <c r="HX64" s="231"/>
      <c r="HY64" s="231"/>
      <c r="HZ64" s="231"/>
      <c r="IA64" s="231"/>
      <c r="IB64" s="231"/>
      <c r="IC64" s="231"/>
      <c r="ID64" s="231"/>
      <c r="IE64" s="231"/>
      <c r="IF64" s="231"/>
      <c r="IG64" s="231"/>
      <c r="IH64" s="231"/>
      <c r="II64" s="231"/>
      <c r="IJ64" s="231"/>
      <c r="IK64" s="231"/>
      <c r="IL64" s="231"/>
      <c r="IM64" s="231"/>
      <c r="IN64" s="231"/>
      <c r="IO64" s="231"/>
      <c r="IP64" s="231"/>
      <c r="IQ64" s="231"/>
      <c r="IR64" s="231"/>
      <c r="IS64" s="231"/>
      <c r="IT64" s="231"/>
      <c r="IU64" s="231"/>
      <c r="IV64" s="231"/>
    </row>
    <row r="65" spans="1:256" ht="15">
      <c r="A65" s="226" t="s">
        <v>980</v>
      </c>
      <c r="B65" s="226" t="s">
        <v>988</v>
      </c>
      <c r="C65" s="227" t="s">
        <v>989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  <c r="IO65" s="231"/>
      <c r="IP65" s="231"/>
      <c r="IQ65" s="231"/>
      <c r="IR65" s="231"/>
      <c r="IS65" s="231"/>
      <c r="IT65" s="231"/>
      <c r="IU65" s="231"/>
      <c r="IV65" s="231"/>
    </row>
    <row r="66" spans="1:256" ht="15">
      <c r="A66" s="226" t="s">
        <v>980</v>
      </c>
      <c r="B66" s="226" t="s">
        <v>990</v>
      </c>
      <c r="C66" s="227" t="s">
        <v>991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  <c r="IO66" s="231"/>
      <c r="IP66" s="231"/>
      <c r="IQ66" s="231"/>
      <c r="IR66" s="231"/>
      <c r="IS66" s="231"/>
      <c r="IT66" s="231"/>
      <c r="IU66" s="231"/>
      <c r="IV66" s="231"/>
    </row>
    <row r="67" spans="1:256" ht="15">
      <c r="A67" s="226" t="s">
        <v>980</v>
      </c>
      <c r="B67" s="226" t="s">
        <v>992</v>
      </c>
      <c r="C67" s="227" t="s">
        <v>993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1"/>
      <c r="FJ67" s="231"/>
      <c r="FK67" s="231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  <c r="GG67" s="231"/>
      <c r="GH67" s="231"/>
      <c r="GI67" s="231"/>
      <c r="GJ67" s="231"/>
      <c r="GK67" s="231"/>
      <c r="GL67" s="231"/>
      <c r="GM67" s="231"/>
      <c r="GN67" s="231"/>
      <c r="GO67" s="231"/>
      <c r="GP67" s="231"/>
      <c r="GQ67" s="231"/>
      <c r="GR67" s="231"/>
      <c r="GS67" s="231"/>
      <c r="GT67" s="231"/>
      <c r="GU67" s="231"/>
      <c r="GV67" s="231"/>
      <c r="GW67" s="231"/>
      <c r="GX67" s="231"/>
      <c r="GY67" s="231"/>
      <c r="GZ67" s="231"/>
      <c r="HA67" s="231"/>
      <c r="HB67" s="231"/>
      <c r="HC67" s="231"/>
      <c r="HD67" s="231"/>
      <c r="HE67" s="231"/>
      <c r="HF67" s="231"/>
      <c r="HG67" s="231"/>
      <c r="HH67" s="231"/>
      <c r="HI67" s="231"/>
      <c r="HJ67" s="231"/>
      <c r="HK67" s="231"/>
      <c r="HL67" s="231"/>
      <c r="HM67" s="231"/>
      <c r="HN67" s="231"/>
      <c r="HO67" s="231"/>
      <c r="HP67" s="231"/>
      <c r="HQ67" s="231"/>
      <c r="HR67" s="231"/>
      <c r="HS67" s="231"/>
      <c r="HT67" s="231"/>
      <c r="HU67" s="231"/>
      <c r="HV67" s="231"/>
      <c r="HW67" s="231"/>
      <c r="HX67" s="231"/>
      <c r="HY67" s="231"/>
      <c r="HZ67" s="231"/>
      <c r="IA67" s="231"/>
      <c r="IB67" s="231"/>
      <c r="IC67" s="231"/>
      <c r="ID67" s="231"/>
      <c r="IE67" s="231"/>
      <c r="IF67" s="231"/>
      <c r="IG67" s="231"/>
      <c r="IH67" s="231"/>
      <c r="II67" s="231"/>
      <c r="IJ67" s="231"/>
      <c r="IK67" s="231"/>
      <c r="IL67" s="231"/>
      <c r="IM67" s="231"/>
      <c r="IN67" s="231"/>
      <c r="IO67" s="231"/>
      <c r="IP67" s="231"/>
      <c r="IQ67" s="231"/>
      <c r="IR67" s="231"/>
      <c r="IS67" s="231"/>
      <c r="IT67" s="231"/>
      <c r="IU67" s="231"/>
      <c r="IV67" s="231"/>
    </row>
    <row r="68" spans="1:256" ht="15">
      <c r="A68" s="226" t="s">
        <v>980</v>
      </c>
      <c r="B68" s="226" t="s">
        <v>994</v>
      </c>
      <c r="C68" s="227" t="s">
        <v>995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1"/>
      <c r="FJ68" s="231"/>
      <c r="FK68" s="231"/>
      <c r="FL68" s="231"/>
      <c r="FM68" s="231"/>
      <c r="FN68" s="231"/>
      <c r="FO68" s="231"/>
      <c r="FP68" s="231"/>
      <c r="FQ68" s="231"/>
      <c r="FR68" s="231"/>
      <c r="FS68" s="231"/>
      <c r="FT68" s="231"/>
      <c r="FU68" s="231"/>
      <c r="FV68" s="231"/>
      <c r="FW68" s="231"/>
      <c r="FX68" s="231"/>
      <c r="FY68" s="231"/>
      <c r="FZ68" s="231"/>
      <c r="GA68" s="231"/>
      <c r="GB68" s="231"/>
      <c r="GC68" s="231"/>
      <c r="GD68" s="231"/>
      <c r="GE68" s="231"/>
      <c r="GF68" s="231"/>
      <c r="GG68" s="231"/>
      <c r="GH68" s="231"/>
      <c r="GI68" s="231"/>
      <c r="GJ68" s="231"/>
      <c r="GK68" s="231"/>
      <c r="GL68" s="231"/>
      <c r="GM68" s="231"/>
      <c r="GN68" s="231"/>
      <c r="GO68" s="231"/>
      <c r="GP68" s="231"/>
      <c r="GQ68" s="231"/>
      <c r="GR68" s="231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1"/>
      <c r="HK68" s="231"/>
      <c r="HL68" s="231"/>
      <c r="HM68" s="231"/>
      <c r="HN68" s="231"/>
      <c r="HO68" s="231"/>
      <c r="HP68" s="231"/>
      <c r="HQ68" s="231"/>
      <c r="HR68" s="231"/>
      <c r="HS68" s="231"/>
      <c r="HT68" s="231"/>
      <c r="HU68" s="231"/>
      <c r="HV68" s="231"/>
      <c r="HW68" s="231"/>
      <c r="HX68" s="231"/>
      <c r="HY68" s="231"/>
      <c r="HZ68" s="231"/>
      <c r="IA68" s="231"/>
      <c r="IB68" s="231"/>
      <c r="IC68" s="231"/>
      <c r="ID68" s="231"/>
      <c r="IE68" s="231"/>
      <c r="IF68" s="231"/>
      <c r="IG68" s="231"/>
      <c r="IH68" s="231"/>
      <c r="II68" s="231"/>
      <c r="IJ68" s="231"/>
      <c r="IK68" s="231"/>
      <c r="IL68" s="231"/>
      <c r="IM68" s="231"/>
      <c r="IN68" s="231"/>
      <c r="IO68" s="231"/>
      <c r="IP68" s="231"/>
      <c r="IQ68" s="231"/>
      <c r="IR68" s="231"/>
      <c r="IS68" s="231"/>
      <c r="IT68" s="231"/>
      <c r="IU68" s="231"/>
      <c r="IV68" s="231"/>
    </row>
    <row r="69" spans="1:256" ht="30">
      <c r="A69" s="226" t="s">
        <v>980</v>
      </c>
      <c r="B69" s="226" t="s">
        <v>996</v>
      </c>
      <c r="C69" s="227" t="s">
        <v>997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  <c r="IV69" s="231"/>
    </row>
    <row r="70" spans="1:256" ht="30">
      <c r="A70" s="226" t="s">
        <v>980</v>
      </c>
      <c r="B70" s="226" t="s">
        <v>998</v>
      </c>
      <c r="C70" s="227" t="s">
        <v>999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1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1"/>
      <c r="FW70" s="231"/>
      <c r="FX70" s="231"/>
      <c r="FY70" s="231"/>
      <c r="FZ70" s="231"/>
      <c r="GA70" s="231"/>
      <c r="GB70" s="231"/>
      <c r="GC70" s="231"/>
      <c r="GD70" s="231"/>
      <c r="GE70" s="231"/>
      <c r="GF70" s="231"/>
      <c r="GG70" s="231"/>
      <c r="GH70" s="231"/>
      <c r="GI70" s="231"/>
      <c r="GJ70" s="231"/>
      <c r="GK70" s="231"/>
      <c r="GL70" s="231"/>
      <c r="GM70" s="231"/>
      <c r="GN70" s="231"/>
      <c r="GO70" s="231"/>
      <c r="GP70" s="231"/>
      <c r="GQ70" s="231"/>
      <c r="GR70" s="231"/>
      <c r="GS70" s="231"/>
      <c r="GT70" s="231"/>
      <c r="GU70" s="231"/>
      <c r="GV70" s="231"/>
      <c r="GW70" s="231"/>
      <c r="GX70" s="231"/>
      <c r="GY70" s="231"/>
      <c r="GZ70" s="231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1"/>
      <c r="IC70" s="231"/>
      <c r="ID70" s="231"/>
      <c r="IE70" s="231"/>
      <c r="IF70" s="231"/>
      <c r="IG70" s="231"/>
      <c r="IH70" s="231"/>
      <c r="II70" s="231"/>
      <c r="IJ70" s="231"/>
      <c r="IK70" s="231"/>
      <c r="IL70" s="231"/>
      <c r="IM70" s="231"/>
      <c r="IN70" s="231"/>
      <c r="IO70" s="231"/>
      <c r="IP70" s="231"/>
      <c r="IQ70" s="231"/>
      <c r="IR70" s="231"/>
      <c r="IS70" s="231"/>
      <c r="IT70" s="231"/>
      <c r="IU70" s="231"/>
      <c r="IV70" s="231"/>
    </row>
    <row r="71" spans="1:256" ht="60">
      <c r="A71" s="226" t="s">
        <v>980</v>
      </c>
      <c r="B71" s="226" t="s">
        <v>1000</v>
      </c>
      <c r="C71" s="227" t="s">
        <v>1001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1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1"/>
      <c r="IH71" s="231"/>
      <c r="II71" s="231"/>
      <c r="IJ71" s="231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1:256" ht="45">
      <c r="A72" s="226" t="s">
        <v>980</v>
      </c>
      <c r="B72" s="226" t="s">
        <v>1002</v>
      </c>
      <c r="C72" s="227" t="s">
        <v>1003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1"/>
      <c r="FW72" s="231"/>
      <c r="FX72" s="231"/>
      <c r="FY72" s="231"/>
      <c r="FZ72" s="231"/>
      <c r="GA72" s="231"/>
      <c r="GB72" s="231"/>
      <c r="GC72" s="231"/>
      <c r="GD72" s="231"/>
      <c r="GE72" s="231"/>
      <c r="GF72" s="231"/>
      <c r="GG72" s="231"/>
      <c r="GH72" s="231"/>
      <c r="GI72" s="231"/>
      <c r="GJ72" s="231"/>
      <c r="GK72" s="231"/>
      <c r="GL72" s="231"/>
      <c r="GM72" s="231"/>
      <c r="GN72" s="231"/>
      <c r="GO72" s="231"/>
      <c r="GP72" s="231"/>
      <c r="GQ72" s="231"/>
      <c r="GR72" s="231"/>
      <c r="GS72" s="231"/>
      <c r="GT72" s="231"/>
      <c r="GU72" s="231"/>
      <c r="GV72" s="231"/>
      <c r="GW72" s="231"/>
      <c r="GX72" s="231"/>
      <c r="GY72" s="231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1"/>
      <c r="IC72" s="231"/>
      <c r="ID72" s="231"/>
      <c r="IE72" s="231"/>
      <c r="IF72" s="231"/>
      <c r="IG72" s="231"/>
      <c r="IH72" s="231"/>
      <c r="II72" s="231"/>
      <c r="IJ72" s="231"/>
      <c r="IK72" s="231"/>
      <c r="IL72" s="231"/>
      <c r="IM72" s="231"/>
      <c r="IN72" s="231"/>
      <c r="IO72" s="231"/>
      <c r="IP72" s="231"/>
      <c r="IQ72" s="231"/>
      <c r="IR72" s="231"/>
      <c r="IS72" s="231"/>
      <c r="IT72" s="231"/>
      <c r="IU72" s="231"/>
      <c r="IV72" s="231"/>
    </row>
    <row r="73" spans="1:256" ht="45">
      <c r="A73" s="226" t="s">
        <v>980</v>
      </c>
      <c r="B73" s="226" t="s">
        <v>1004</v>
      </c>
      <c r="C73" s="227" t="s">
        <v>1005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1"/>
      <c r="GO73" s="231"/>
      <c r="GP73" s="231"/>
      <c r="GQ73" s="231"/>
      <c r="GR73" s="231"/>
      <c r="GS73" s="231"/>
      <c r="GT73" s="231"/>
      <c r="GU73" s="231"/>
      <c r="GV73" s="231"/>
      <c r="GW73" s="231"/>
      <c r="GX73" s="231"/>
      <c r="GY73" s="231"/>
      <c r="GZ73" s="231"/>
      <c r="HA73" s="231"/>
      <c r="HB73" s="231"/>
      <c r="HC73" s="231"/>
      <c r="HD73" s="231"/>
      <c r="HE73" s="231"/>
      <c r="HF73" s="231"/>
      <c r="HG73" s="231"/>
      <c r="HH73" s="231"/>
      <c r="HI73" s="231"/>
      <c r="HJ73" s="231"/>
      <c r="HK73" s="231"/>
      <c r="HL73" s="231"/>
      <c r="HM73" s="231"/>
      <c r="HN73" s="231"/>
      <c r="HO73" s="231"/>
      <c r="HP73" s="231"/>
      <c r="HQ73" s="231"/>
      <c r="HR73" s="231"/>
      <c r="HS73" s="231"/>
      <c r="HT73" s="231"/>
      <c r="HU73" s="231"/>
      <c r="HV73" s="231"/>
      <c r="HW73" s="231"/>
      <c r="HX73" s="231"/>
      <c r="HY73" s="231"/>
      <c r="HZ73" s="231"/>
      <c r="IA73" s="231"/>
      <c r="IB73" s="231"/>
      <c r="IC73" s="231"/>
      <c r="ID73" s="231"/>
      <c r="IE73" s="231"/>
      <c r="IF73" s="231"/>
      <c r="IG73" s="231"/>
      <c r="IH73" s="231"/>
      <c r="II73" s="231"/>
      <c r="IJ73" s="231"/>
      <c r="IK73" s="231"/>
      <c r="IL73" s="231"/>
      <c r="IM73" s="231"/>
      <c r="IN73" s="231"/>
      <c r="IO73" s="231"/>
      <c r="IP73" s="231"/>
      <c r="IQ73" s="231"/>
      <c r="IR73" s="231"/>
      <c r="IS73" s="231"/>
      <c r="IT73" s="231"/>
      <c r="IU73" s="231"/>
      <c r="IV73" s="231"/>
    </row>
    <row r="74" spans="1:256" ht="28.5">
      <c r="A74" s="288">
        <v>188</v>
      </c>
      <c r="B74" s="289"/>
      <c r="C74" s="229" t="s">
        <v>1006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1"/>
      <c r="IH74" s="231"/>
      <c r="II74" s="231"/>
      <c r="IJ74" s="231"/>
      <c r="IK74" s="231"/>
      <c r="IL74" s="231"/>
      <c r="IM74" s="231"/>
      <c r="IN74" s="231"/>
      <c r="IO74" s="231"/>
      <c r="IP74" s="231"/>
      <c r="IQ74" s="231"/>
      <c r="IR74" s="231"/>
      <c r="IS74" s="231"/>
      <c r="IT74" s="231"/>
      <c r="IU74" s="231"/>
      <c r="IV74" s="231"/>
    </row>
    <row r="75" spans="1:3" ht="30">
      <c r="A75" s="222">
        <v>188</v>
      </c>
      <c r="B75" s="232" t="s">
        <v>1007</v>
      </c>
      <c r="C75" s="227" t="s">
        <v>1008</v>
      </c>
    </row>
    <row r="76" spans="1:3" ht="45">
      <c r="A76" s="222">
        <v>188</v>
      </c>
      <c r="B76" s="222" t="s">
        <v>915</v>
      </c>
      <c r="C76" s="227" t="s">
        <v>968</v>
      </c>
    </row>
    <row r="77" spans="1:3" ht="45">
      <c r="A77" s="222">
        <v>188</v>
      </c>
      <c r="B77" s="222" t="s">
        <v>1009</v>
      </c>
      <c r="C77" s="228" t="s">
        <v>1010</v>
      </c>
    </row>
    <row r="78" spans="1:3" ht="30">
      <c r="A78" s="222">
        <v>188</v>
      </c>
      <c r="B78" s="226" t="s">
        <v>925</v>
      </c>
      <c r="C78" s="228" t="s">
        <v>971</v>
      </c>
    </row>
    <row r="79" spans="1:3" ht="45">
      <c r="A79" s="222">
        <v>188</v>
      </c>
      <c r="B79" s="226" t="s">
        <v>1011</v>
      </c>
      <c r="C79" s="227" t="s">
        <v>1012</v>
      </c>
    </row>
    <row r="80" spans="1:3" ht="30">
      <c r="A80" s="222">
        <v>188</v>
      </c>
      <c r="B80" s="222" t="s">
        <v>1013</v>
      </c>
      <c r="C80" s="227" t="s">
        <v>1014</v>
      </c>
    </row>
    <row r="81" spans="1:3" ht="45">
      <c r="A81" s="222">
        <v>188</v>
      </c>
      <c r="B81" s="226" t="s">
        <v>1015</v>
      </c>
      <c r="C81" s="227" t="s">
        <v>1016</v>
      </c>
    </row>
    <row r="82" spans="1:3" ht="30">
      <c r="A82" s="222">
        <v>188</v>
      </c>
      <c r="B82" s="226" t="s">
        <v>907</v>
      </c>
      <c r="C82" s="227" t="s">
        <v>908</v>
      </c>
    </row>
    <row r="83" spans="1:3" ht="15">
      <c r="A83" s="288">
        <v>192</v>
      </c>
      <c r="B83" s="289"/>
      <c r="C83" s="229" t="s">
        <v>1017</v>
      </c>
    </row>
    <row r="84" spans="1:3" ht="30">
      <c r="A84" s="222">
        <v>192</v>
      </c>
      <c r="B84" s="232" t="s">
        <v>1007</v>
      </c>
      <c r="C84" s="227" t="s">
        <v>1018</v>
      </c>
    </row>
    <row r="85" spans="1:3" ht="15">
      <c r="A85" s="288">
        <v>192</v>
      </c>
      <c r="B85" s="289"/>
      <c r="C85" s="229" t="s">
        <v>1017</v>
      </c>
    </row>
    <row r="86" spans="1:3" ht="30">
      <c r="A86" s="222">
        <v>192</v>
      </c>
      <c r="B86" s="232" t="s">
        <v>1007</v>
      </c>
      <c r="C86" s="227" t="s">
        <v>1018</v>
      </c>
    </row>
    <row r="87" spans="1:3" ht="45">
      <c r="A87" s="222">
        <v>192</v>
      </c>
      <c r="B87" s="226" t="s">
        <v>1015</v>
      </c>
      <c r="C87" s="227" t="s">
        <v>1016</v>
      </c>
    </row>
    <row r="88" spans="1:3" ht="30">
      <c r="A88" s="222">
        <v>192</v>
      </c>
      <c r="B88" s="226" t="s">
        <v>907</v>
      </c>
      <c r="C88" s="227" t="s">
        <v>908</v>
      </c>
    </row>
    <row r="89" spans="1:256" ht="15">
      <c r="A89" s="288">
        <v>283</v>
      </c>
      <c r="B89" s="289"/>
      <c r="C89" s="229" t="s">
        <v>225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  <c r="FU89" s="231"/>
      <c r="FV89" s="231"/>
      <c r="FW89" s="231"/>
      <c r="FX89" s="231"/>
      <c r="FY89" s="231"/>
      <c r="FZ89" s="231"/>
      <c r="GA89" s="231"/>
      <c r="GB89" s="231"/>
      <c r="GC89" s="231"/>
      <c r="GD89" s="231"/>
      <c r="GE89" s="231"/>
      <c r="GF89" s="231"/>
      <c r="GG89" s="231"/>
      <c r="GH89" s="231"/>
      <c r="GI89" s="231"/>
      <c r="GJ89" s="231"/>
      <c r="GK89" s="231"/>
      <c r="GL89" s="231"/>
      <c r="GM89" s="231"/>
      <c r="GN89" s="231"/>
      <c r="GO89" s="231"/>
      <c r="GP89" s="231"/>
      <c r="GQ89" s="231"/>
      <c r="GR89" s="231"/>
      <c r="GS89" s="231"/>
      <c r="GT89" s="231"/>
      <c r="GU89" s="231"/>
      <c r="GV89" s="231"/>
      <c r="GW89" s="231"/>
      <c r="GX89" s="231"/>
      <c r="GY89" s="231"/>
      <c r="GZ89" s="231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  <c r="IB89" s="231"/>
      <c r="IC89" s="231"/>
      <c r="ID89" s="231"/>
      <c r="IE89" s="231"/>
      <c r="IF89" s="231"/>
      <c r="IG89" s="231"/>
      <c r="IH89" s="231"/>
      <c r="II89" s="231"/>
      <c r="IJ89" s="231"/>
      <c r="IK89" s="231"/>
      <c r="IL89" s="231"/>
      <c r="IM89" s="231"/>
      <c r="IN89" s="231"/>
      <c r="IO89" s="231"/>
      <c r="IP89" s="231"/>
      <c r="IQ89" s="231"/>
      <c r="IR89" s="231"/>
      <c r="IS89" s="231"/>
      <c r="IT89" s="231"/>
      <c r="IU89" s="231"/>
      <c r="IV89" s="231"/>
    </row>
    <row r="90" spans="1:3" ht="30">
      <c r="A90" s="222">
        <v>283</v>
      </c>
      <c r="B90" s="226" t="s">
        <v>1019</v>
      </c>
      <c r="C90" s="227" t="s">
        <v>1020</v>
      </c>
    </row>
    <row r="91" spans="1:3" ht="60">
      <c r="A91" s="222">
        <v>283</v>
      </c>
      <c r="B91" s="226" t="s">
        <v>1021</v>
      </c>
      <c r="C91" s="227" t="s">
        <v>1022</v>
      </c>
    </row>
    <row r="92" spans="1:3" ht="45">
      <c r="A92" s="222">
        <v>283</v>
      </c>
      <c r="B92" s="226" t="s">
        <v>1023</v>
      </c>
      <c r="C92" s="227" t="s">
        <v>1024</v>
      </c>
    </row>
    <row r="93" spans="1:3" ht="30">
      <c r="A93" s="222">
        <v>283</v>
      </c>
      <c r="B93" s="226" t="s">
        <v>1025</v>
      </c>
      <c r="C93" s="227" t="s">
        <v>1026</v>
      </c>
    </row>
    <row r="94" spans="1:3" ht="60">
      <c r="A94" s="222">
        <v>283</v>
      </c>
      <c r="B94" s="226" t="s">
        <v>1027</v>
      </c>
      <c r="C94" s="233" t="s">
        <v>1028</v>
      </c>
    </row>
    <row r="95" spans="1:3" ht="60">
      <c r="A95" s="222">
        <v>283</v>
      </c>
      <c r="B95" s="226" t="s">
        <v>1029</v>
      </c>
      <c r="C95" s="233" t="s">
        <v>1030</v>
      </c>
    </row>
    <row r="96" spans="1:3" ht="45">
      <c r="A96" s="222">
        <v>283</v>
      </c>
      <c r="B96" s="226" t="s">
        <v>1031</v>
      </c>
      <c r="C96" s="234" t="s">
        <v>1032</v>
      </c>
    </row>
    <row r="97" spans="1:3" ht="45">
      <c r="A97" s="221">
        <v>283</v>
      </c>
      <c r="B97" s="235" t="s">
        <v>1033</v>
      </c>
      <c r="C97" s="236" t="s">
        <v>1034</v>
      </c>
    </row>
    <row r="98" spans="1:3" ht="30">
      <c r="A98" s="221">
        <v>283</v>
      </c>
      <c r="B98" s="235" t="s">
        <v>1035</v>
      </c>
      <c r="C98" s="237" t="s">
        <v>1036</v>
      </c>
    </row>
    <row r="99" spans="1:3" ht="60">
      <c r="A99" s="222">
        <v>283</v>
      </c>
      <c r="B99" s="226" t="s">
        <v>1037</v>
      </c>
      <c r="C99" s="233" t="s">
        <v>1038</v>
      </c>
    </row>
    <row r="100" spans="1:3" ht="75">
      <c r="A100" s="222">
        <v>283</v>
      </c>
      <c r="B100" s="226" t="s">
        <v>1039</v>
      </c>
      <c r="C100" s="233" t="s">
        <v>1040</v>
      </c>
    </row>
    <row r="101" spans="1:3" ht="75">
      <c r="A101" s="222">
        <v>283</v>
      </c>
      <c r="B101" s="226" t="s">
        <v>1041</v>
      </c>
      <c r="C101" s="233" t="s">
        <v>1042</v>
      </c>
    </row>
    <row r="102" spans="1:3" ht="45">
      <c r="A102" s="222">
        <v>283</v>
      </c>
      <c r="B102" s="226" t="s">
        <v>1043</v>
      </c>
      <c r="C102" s="227" t="s">
        <v>1044</v>
      </c>
    </row>
    <row r="103" spans="1:3" ht="60">
      <c r="A103" s="223">
        <v>283</v>
      </c>
      <c r="B103" s="238" t="s">
        <v>1045</v>
      </c>
      <c r="C103" s="239" t="s">
        <v>1046</v>
      </c>
    </row>
    <row r="104" spans="1:3" ht="30">
      <c r="A104" s="222">
        <v>283</v>
      </c>
      <c r="B104" s="226" t="s">
        <v>1047</v>
      </c>
      <c r="C104" s="227" t="s">
        <v>1048</v>
      </c>
    </row>
    <row r="105" spans="1:3" ht="60">
      <c r="A105" s="222">
        <v>283</v>
      </c>
      <c r="B105" s="226" t="s">
        <v>1049</v>
      </c>
      <c r="C105" s="227" t="s">
        <v>1050</v>
      </c>
    </row>
    <row r="106" spans="1:3" ht="45">
      <c r="A106" s="222">
        <v>283</v>
      </c>
      <c r="B106" s="226" t="s">
        <v>1051</v>
      </c>
      <c r="C106" s="234" t="s">
        <v>1052</v>
      </c>
    </row>
    <row r="107" spans="1:3" ht="15">
      <c r="A107" s="222">
        <v>283</v>
      </c>
      <c r="B107" s="226" t="s">
        <v>1053</v>
      </c>
      <c r="C107" s="227" t="s">
        <v>1054</v>
      </c>
    </row>
    <row r="108" spans="1:3" ht="60">
      <c r="A108" s="222">
        <v>283</v>
      </c>
      <c r="B108" s="226" t="s">
        <v>1055</v>
      </c>
      <c r="C108" s="233" t="s">
        <v>1056</v>
      </c>
    </row>
    <row r="109" spans="1:3" ht="60">
      <c r="A109" s="222">
        <v>283</v>
      </c>
      <c r="B109" s="226" t="s">
        <v>1057</v>
      </c>
      <c r="C109" s="233" t="s">
        <v>1058</v>
      </c>
    </row>
    <row r="110" spans="1:3" ht="30">
      <c r="A110" s="222">
        <v>283</v>
      </c>
      <c r="B110" s="226" t="s">
        <v>1059</v>
      </c>
      <c r="C110" s="227" t="s">
        <v>1060</v>
      </c>
    </row>
    <row r="111" spans="1:3" ht="30">
      <c r="A111" s="222">
        <v>283</v>
      </c>
      <c r="B111" s="226" t="s">
        <v>1061</v>
      </c>
      <c r="C111" s="227" t="s">
        <v>1062</v>
      </c>
    </row>
    <row r="112" spans="1:3" ht="45">
      <c r="A112" s="222">
        <v>283</v>
      </c>
      <c r="B112" s="226" t="s">
        <v>1063</v>
      </c>
      <c r="C112" s="227" t="s">
        <v>1064</v>
      </c>
    </row>
    <row r="113" spans="1:3" ht="60">
      <c r="A113" s="222">
        <v>283</v>
      </c>
      <c r="B113" s="226" t="s">
        <v>1065</v>
      </c>
      <c r="C113" s="227" t="s">
        <v>1066</v>
      </c>
    </row>
    <row r="114" spans="1:3" ht="45">
      <c r="A114" s="222">
        <v>283</v>
      </c>
      <c r="B114" s="226" t="s">
        <v>1067</v>
      </c>
      <c r="C114" s="227" t="s">
        <v>1068</v>
      </c>
    </row>
    <row r="115" spans="1:3" ht="60">
      <c r="A115" s="222">
        <v>283</v>
      </c>
      <c r="B115" s="226" t="s">
        <v>1069</v>
      </c>
      <c r="C115" s="227" t="s">
        <v>1070</v>
      </c>
    </row>
    <row r="116" spans="1:3" ht="75">
      <c r="A116" s="222">
        <v>283</v>
      </c>
      <c r="B116" s="226" t="s">
        <v>1071</v>
      </c>
      <c r="C116" s="227" t="s">
        <v>1072</v>
      </c>
    </row>
    <row r="117" spans="1:3" ht="45">
      <c r="A117" s="222">
        <v>283</v>
      </c>
      <c r="B117" s="226" t="s">
        <v>1073</v>
      </c>
      <c r="C117" s="227" t="s">
        <v>1074</v>
      </c>
    </row>
    <row r="118" spans="1:3" ht="15">
      <c r="A118" s="222">
        <v>283</v>
      </c>
      <c r="B118" s="226" t="s">
        <v>1075</v>
      </c>
      <c r="C118" s="227" t="s">
        <v>1076</v>
      </c>
    </row>
    <row r="119" spans="1:3" ht="45">
      <c r="A119" s="222">
        <v>283</v>
      </c>
      <c r="B119" s="226" t="s">
        <v>1077</v>
      </c>
      <c r="C119" s="227" t="s">
        <v>1078</v>
      </c>
    </row>
    <row r="120" spans="1:3" ht="30">
      <c r="A120" s="222">
        <v>283</v>
      </c>
      <c r="B120" s="226" t="s">
        <v>1079</v>
      </c>
      <c r="C120" s="234" t="s">
        <v>1080</v>
      </c>
    </row>
    <row r="121" spans="1:3" ht="30">
      <c r="A121" s="221">
        <v>283</v>
      </c>
      <c r="B121" s="240" t="s">
        <v>1081</v>
      </c>
      <c r="C121" s="241" t="s">
        <v>1082</v>
      </c>
    </row>
    <row r="122" spans="1:3" ht="45">
      <c r="A122" s="221">
        <v>283</v>
      </c>
      <c r="B122" s="240" t="s">
        <v>1083</v>
      </c>
      <c r="C122" s="241" t="s">
        <v>1084</v>
      </c>
    </row>
    <row r="123" spans="1:3" ht="60">
      <c r="A123" s="222">
        <v>283</v>
      </c>
      <c r="B123" s="226" t="s">
        <v>1085</v>
      </c>
      <c r="C123" s="227" t="s">
        <v>1086</v>
      </c>
    </row>
    <row r="124" spans="1:4" ht="75">
      <c r="A124" s="222">
        <v>283</v>
      </c>
      <c r="B124" s="242" t="s">
        <v>1087</v>
      </c>
      <c r="C124" s="241" t="s">
        <v>1088</v>
      </c>
      <c r="D124" s="243"/>
    </row>
    <row r="125" spans="1:3" ht="30">
      <c r="A125" s="222">
        <v>283</v>
      </c>
      <c r="B125" s="242" t="s">
        <v>1089</v>
      </c>
      <c r="C125" s="241" t="s">
        <v>1090</v>
      </c>
    </row>
    <row r="126" spans="1:3" ht="60">
      <c r="A126" s="222">
        <v>283</v>
      </c>
      <c r="B126" s="242" t="s">
        <v>1091</v>
      </c>
      <c r="C126" s="241" t="s">
        <v>1092</v>
      </c>
    </row>
    <row r="127" spans="1:3" ht="30">
      <c r="A127" s="222">
        <v>283</v>
      </c>
      <c r="B127" s="226" t="s">
        <v>1093</v>
      </c>
      <c r="C127" s="227" t="s">
        <v>1094</v>
      </c>
    </row>
    <row r="128" spans="1:3" ht="45">
      <c r="A128" s="222">
        <v>283</v>
      </c>
      <c r="B128" s="226" t="s">
        <v>1095</v>
      </c>
      <c r="C128" s="234" t="s">
        <v>1096</v>
      </c>
    </row>
    <row r="129" spans="1:3" ht="45">
      <c r="A129" s="222">
        <v>283</v>
      </c>
      <c r="B129" s="226" t="s">
        <v>1097</v>
      </c>
      <c r="C129" s="234" t="s">
        <v>1098</v>
      </c>
    </row>
    <row r="130" spans="1:3" ht="45">
      <c r="A130" s="222">
        <v>283</v>
      </c>
      <c r="B130" s="226" t="s">
        <v>1099</v>
      </c>
      <c r="C130" s="227" t="s">
        <v>1100</v>
      </c>
    </row>
    <row r="131" spans="1:3" ht="45">
      <c r="A131" s="222">
        <v>283</v>
      </c>
      <c r="B131" s="226" t="s">
        <v>1101</v>
      </c>
      <c r="C131" s="227" t="s">
        <v>1102</v>
      </c>
    </row>
    <row r="132" spans="1:3" ht="30">
      <c r="A132" s="222">
        <v>283</v>
      </c>
      <c r="B132" s="226" t="s">
        <v>1103</v>
      </c>
      <c r="C132" s="227" t="s">
        <v>1104</v>
      </c>
    </row>
    <row r="133" spans="1:3" ht="45">
      <c r="A133" s="222">
        <v>283</v>
      </c>
      <c r="B133" s="226" t="s">
        <v>1105</v>
      </c>
      <c r="C133" s="227" t="s">
        <v>1106</v>
      </c>
    </row>
    <row r="134" spans="1:256" ht="42.75">
      <c r="A134" s="288">
        <v>284</v>
      </c>
      <c r="B134" s="289"/>
      <c r="C134" s="224" t="s">
        <v>1107</v>
      </c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  <c r="EK134" s="231"/>
      <c r="EL134" s="231"/>
      <c r="EM134" s="231"/>
      <c r="EN134" s="231"/>
      <c r="EO134" s="231"/>
      <c r="EP134" s="231"/>
      <c r="EQ134" s="231"/>
      <c r="ER134" s="231"/>
      <c r="ES134" s="231"/>
      <c r="ET134" s="231"/>
      <c r="EU134" s="231"/>
      <c r="EV134" s="231"/>
      <c r="EW134" s="231"/>
      <c r="EX134" s="231"/>
      <c r="EY134" s="231"/>
      <c r="EZ134" s="231"/>
      <c r="FA134" s="231"/>
      <c r="FB134" s="231"/>
      <c r="FC134" s="231"/>
      <c r="FD134" s="231"/>
      <c r="FE134" s="231"/>
      <c r="FF134" s="231"/>
      <c r="FG134" s="231"/>
      <c r="FH134" s="231"/>
      <c r="FI134" s="231"/>
      <c r="FJ134" s="231"/>
      <c r="FK134" s="231"/>
      <c r="FL134" s="231"/>
      <c r="FM134" s="231"/>
      <c r="FN134" s="231"/>
      <c r="FO134" s="231"/>
      <c r="FP134" s="231"/>
      <c r="FQ134" s="231"/>
      <c r="FR134" s="231"/>
      <c r="FS134" s="231"/>
      <c r="FT134" s="231"/>
      <c r="FU134" s="231"/>
      <c r="FV134" s="231"/>
      <c r="FW134" s="231"/>
      <c r="FX134" s="231"/>
      <c r="FY134" s="231"/>
      <c r="FZ134" s="231"/>
      <c r="GA134" s="231"/>
      <c r="GB134" s="231"/>
      <c r="GC134" s="231"/>
      <c r="GD134" s="231"/>
      <c r="GE134" s="231"/>
      <c r="GF134" s="231"/>
      <c r="GG134" s="231"/>
      <c r="GH134" s="231"/>
      <c r="GI134" s="231"/>
      <c r="GJ134" s="231"/>
      <c r="GK134" s="231"/>
      <c r="GL134" s="231"/>
      <c r="GM134" s="231"/>
      <c r="GN134" s="231"/>
      <c r="GO134" s="231"/>
      <c r="GP134" s="231"/>
      <c r="GQ134" s="231"/>
      <c r="GR134" s="231"/>
      <c r="GS134" s="231"/>
      <c r="GT134" s="231"/>
      <c r="GU134" s="231"/>
      <c r="GV134" s="231"/>
      <c r="GW134" s="231"/>
      <c r="GX134" s="231"/>
      <c r="GY134" s="231"/>
      <c r="GZ134" s="231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1"/>
      <c r="IH134" s="231"/>
      <c r="II134" s="231"/>
      <c r="IJ134" s="231"/>
      <c r="IK134" s="231"/>
      <c r="IL134" s="231"/>
      <c r="IM134" s="231"/>
      <c r="IN134" s="231"/>
      <c r="IO134" s="231"/>
      <c r="IP134" s="231"/>
      <c r="IQ134" s="231"/>
      <c r="IR134" s="231"/>
      <c r="IS134" s="231"/>
      <c r="IT134" s="231"/>
      <c r="IU134" s="231"/>
      <c r="IV134" s="231"/>
    </row>
    <row r="135" spans="1:3" ht="15">
      <c r="A135" s="222">
        <v>284</v>
      </c>
      <c r="B135" s="226" t="s">
        <v>1108</v>
      </c>
      <c r="C135" s="227" t="s">
        <v>1109</v>
      </c>
    </row>
    <row r="136" spans="1:3" ht="30">
      <c r="A136" s="222">
        <v>284</v>
      </c>
      <c r="B136" s="226" t="s">
        <v>1110</v>
      </c>
      <c r="C136" s="227" t="s">
        <v>1111</v>
      </c>
    </row>
    <row r="137" spans="1:3" ht="15">
      <c r="A137" s="222">
        <v>284</v>
      </c>
      <c r="B137" s="226" t="s">
        <v>1112</v>
      </c>
      <c r="C137" s="228" t="s">
        <v>1113</v>
      </c>
    </row>
    <row r="138" spans="1:3" ht="45">
      <c r="A138" s="222">
        <v>284</v>
      </c>
      <c r="B138" s="226" t="s">
        <v>1114</v>
      </c>
      <c r="C138" s="227" t="s">
        <v>1115</v>
      </c>
    </row>
    <row r="139" spans="1:3" ht="75">
      <c r="A139" s="222">
        <v>284</v>
      </c>
      <c r="B139" s="226" t="s">
        <v>1116</v>
      </c>
      <c r="C139" s="227" t="s">
        <v>1117</v>
      </c>
    </row>
    <row r="140" spans="1:256" ht="28.5">
      <c r="A140" s="286" t="s">
        <v>13</v>
      </c>
      <c r="B140" s="287"/>
      <c r="C140" s="224" t="s">
        <v>1118</v>
      </c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1"/>
      <c r="DK140" s="231"/>
      <c r="DL140" s="231"/>
      <c r="DM140" s="231"/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  <c r="EK140" s="231"/>
      <c r="EL140" s="231"/>
      <c r="EM140" s="231"/>
      <c r="EN140" s="231"/>
      <c r="EO140" s="231"/>
      <c r="EP140" s="231"/>
      <c r="EQ140" s="231"/>
      <c r="ER140" s="231"/>
      <c r="ES140" s="231"/>
      <c r="ET140" s="231"/>
      <c r="EU140" s="231"/>
      <c r="EV140" s="231"/>
      <c r="EW140" s="231"/>
      <c r="EX140" s="231"/>
      <c r="EY140" s="231"/>
      <c r="EZ140" s="231"/>
      <c r="FA140" s="231"/>
      <c r="FB140" s="231"/>
      <c r="FC140" s="231"/>
      <c r="FD140" s="231"/>
      <c r="FE140" s="231"/>
      <c r="FF140" s="231"/>
      <c r="FG140" s="231"/>
      <c r="FH140" s="231"/>
      <c r="FI140" s="231"/>
      <c r="FJ140" s="231"/>
      <c r="FK140" s="231"/>
      <c r="FL140" s="231"/>
      <c r="FM140" s="231"/>
      <c r="FN140" s="231"/>
      <c r="FO140" s="231"/>
      <c r="FP140" s="231"/>
      <c r="FQ140" s="231"/>
      <c r="FR140" s="231"/>
      <c r="FS140" s="231"/>
      <c r="FT140" s="231"/>
      <c r="FU140" s="231"/>
      <c r="FV140" s="231"/>
      <c r="FW140" s="231"/>
      <c r="FX140" s="231"/>
      <c r="FY140" s="231"/>
      <c r="FZ140" s="231"/>
      <c r="GA140" s="231"/>
      <c r="GB140" s="231"/>
      <c r="GC140" s="231"/>
      <c r="GD140" s="231"/>
      <c r="GE140" s="231"/>
      <c r="GF140" s="231"/>
      <c r="GG140" s="231"/>
      <c r="GH140" s="231"/>
      <c r="GI140" s="231"/>
      <c r="GJ140" s="231"/>
      <c r="GK140" s="231"/>
      <c r="GL140" s="231"/>
      <c r="GM140" s="231"/>
      <c r="GN140" s="231"/>
      <c r="GO140" s="231"/>
      <c r="GP140" s="231"/>
      <c r="GQ140" s="231"/>
      <c r="GR140" s="231"/>
      <c r="GS140" s="231"/>
      <c r="GT140" s="231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1"/>
      <c r="IH140" s="231"/>
      <c r="II140" s="231"/>
      <c r="IJ140" s="231"/>
      <c r="IK140" s="231"/>
      <c r="IL140" s="231"/>
      <c r="IM140" s="231"/>
      <c r="IN140" s="231"/>
      <c r="IO140" s="231"/>
      <c r="IP140" s="231"/>
      <c r="IQ140" s="231"/>
      <c r="IR140" s="231"/>
      <c r="IS140" s="231"/>
      <c r="IT140" s="231"/>
      <c r="IU140" s="231"/>
      <c r="IV140" s="231"/>
    </row>
    <row r="141" spans="1:3" ht="30">
      <c r="A141" s="222">
        <v>285</v>
      </c>
      <c r="B141" s="226" t="s">
        <v>1119</v>
      </c>
      <c r="C141" s="227" t="s">
        <v>1120</v>
      </c>
    </row>
    <row r="142" spans="1:3" ht="30">
      <c r="A142" s="222">
        <v>285</v>
      </c>
      <c r="B142" s="226" t="s">
        <v>1121</v>
      </c>
      <c r="C142" s="227" t="s">
        <v>1122</v>
      </c>
    </row>
    <row r="143" spans="1:3" ht="30">
      <c r="A143" s="222">
        <v>285</v>
      </c>
      <c r="B143" s="226" t="s">
        <v>1123</v>
      </c>
      <c r="C143" s="227" t="s">
        <v>1124</v>
      </c>
    </row>
    <row r="144" spans="1:3" ht="45">
      <c r="A144" s="222">
        <v>285</v>
      </c>
      <c r="B144" s="232" t="s">
        <v>1125</v>
      </c>
      <c r="C144" s="227" t="s">
        <v>1126</v>
      </c>
    </row>
    <row r="145" spans="1:3" ht="45">
      <c r="A145" s="222">
        <v>285</v>
      </c>
      <c r="B145" s="232" t="s">
        <v>1127</v>
      </c>
      <c r="C145" s="227" t="s">
        <v>1128</v>
      </c>
    </row>
    <row r="146" spans="1:3" ht="45">
      <c r="A146" s="222">
        <v>285</v>
      </c>
      <c r="B146" s="226" t="s">
        <v>1129</v>
      </c>
      <c r="C146" s="227" t="s">
        <v>1130</v>
      </c>
    </row>
    <row r="147" spans="1:3" ht="30">
      <c r="A147" s="222">
        <v>285</v>
      </c>
      <c r="B147" s="226" t="s">
        <v>1131</v>
      </c>
      <c r="C147" s="227" t="s">
        <v>1132</v>
      </c>
    </row>
    <row r="148" spans="1:3" ht="45">
      <c r="A148" s="222">
        <v>285</v>
      </c>
      <c r="B148" s="226" t="s">
        <v>1133</v>
      </c>
      <c r="C148" s="227" t="s">
        <v>1134</v>
      </c>
    </row>
    <row r="149" spans="1:3" ht="75">
      <c r="A149" s="222">
        <v>285</v>
      </c>
      <c r="B149" s="226" t="s">
        <v>1135</v>
      </c>
      <c r="C149" s="233" t="s">
        <v>1136</v>
      </c>
    </row>
    <row r="150" spans="1:3" ht="45">
      <c r="A150" s="222">
        <v>285</v>
      </c>
      <c r="B150" s="232" t="s">
        <v>1137</v>
      </c>
      <c r="C150" s="227" t="s">
        <v>1138</v>
      </c>
    </row>
    <row r="151" spans="1:3" ht="45">
      <c r="A151" s="222">
        <v>285</v>
      </c>
      <c r="B151" s="232" t="s">
        <v>1139</v>
      </c>
      <c r="C151" s="227" t="s">
        <v>1140</v>
      </c>
    </row>
    <row r="152" spans="1:3" ht="45">
      <c r="A152" s="222">
        <v>285</v>
      </c>
      <c r="B152" s="232" t="s">
        <v>1141</v>
      </c>
      <c r="C152" s="227" t="s">
        <v>1142</v>
      </c>
    </row>
    <row r="153" spans="1:3" ht="30">
      <c r="A153" s="222">
        <v>285</v>
      </c>
      <c r="B153" s="232" t="s">
        <v>1143</v>
      </c>
      <c r="C153" s="227" t="s">
        <v>1144</v>
      </c>
    </row>
    <row r="154" spans="1:3" ht="45">
      <c r="A154" s="222">
        <v>285</v>
      </c>
      <c r="B154" s="232" t="s">
        <v>1145</v>
      </c>
      <c r="C154" s="227" t="s">
        <v>1146</v>
      </c>
    </row>
    <row r="155" spans="1:3" ht="90">
      <c r="A155" s="222">
        <v>285</v>
      </c>
      <c r="B155" s="232" t="s">
        <v>1147</v>
      </c>
      <c r="C155" s="227" t="s">
        <v>1148</v>
      </c>
    </row>
    <row r="156" spans="1:3" ht="75">
      <c r="A156" s="222">
        <v>285</v>
      </c>
      <c r="B156" s="232" t="s">
        <v>1149</v>
      </c>
      <c r="C156" s="227" t="s">
        <v>1150</v>
      </c>
    </row>
    <row r="157" spans="1:3" ht="105">
      <c r="A157" s="222">
        <v>285</v>
      </c>
      <c r="B157" s="232" t="s">
        <v>1151</v>
      </c>
      <c r="C157" s="227" t="s">
        <v>1152</v>
      </c>
    </row>
    <row r="158" spans="1:3" ht="45">
      <c r="A158" s="222">
        <v>285</v>
      </c>
      <c r="B158" s="232" t="s">
        <v>1153</v>
      </c>
      <c r="C158" s="227" t="s">
        <v>1154</v>
      </c>
    </row>
    <row r="159" spans="1:3" ht="28.5">
      <c r="A159" s="288">
        <v>287</v>
      </c>
      <c r="B159" s="289"/>
      <c r="C159" s="229" t="s">
        <v>617</v>
      </c>
    </row>
    <row r="160" spans="1:3" ht="45">
      <c r="A160" s="222">
        <v>287</v>
      </c>
      <c r="B160" s="226" t="s">
        <v>1155</v>
      </c>
      <c r="C160" s="244" t="s">
        <v>1156</v>
      </c>
    </row>
    <row r="161" spans="1:3" ht="45">
      <c r="A161" s="222">
        <v>287</v>
      </c>
      <c r="B161" s="226" t="s">
        <v>1157</v>
      </c>
      <c r="C161" s="227" t="s">
        <v>1158</v>
      </c>
    </row>
    <row r="162" spans="1:3" ht="45">
      <c r="A162" s="222">
        <v>287</v>
      </c>
      <c r="B162" s="226" t="s">
        <v>1159</v>
      </c>
      <c r="C162" s="227" t="s">
        <v>1160</v>
      </c>
    </row>
    <row r="163" spans="1:256" ht="28.5">
      <c r="A163" s="288">
        <v>288</v>
      </c>
      <c r="B163" s="289"/>
      <c r="C163" s="229" t="s">
        <v>1161</v>
      </c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1"/>
      <c r="BQ163" s="231"/>
      <c r="BR163" s="231"/>
      <c r="BS163" s="231"/>
      <c r="BT163" s="231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  <c r="CE163" s="231"/>
      <c r="CF163" s="231"/>
      <c r="CG163" s="231"/>
      <c r="CH163" s="231"/>
      <c r="CI163" s="231"/>
      <c r="CJ163" s="231"/>
      <c r="CK163" s="231"/>
      <c r="CL163" s="231"/>
      <c r="CM163" s="231"/>
      <c r="CN163" s="231"/>
      <c r="CO163" s="231"/>
      <c r="CP163" s="231"/>
      <c r="CQ163" s="231"/>
      <c r="CR163" s="231"/>
      <c r="CS163" s="231"/>
      <c r="CT163" s="231"/>
      <c r="CU163" s="231"/>
      <c r="CV163" s="231"/>
      <c r="CW163" s="231"/>
      <c r="CX163" s="231"/>
      <c r="CY163" s="231"/>
      <c r="CZ163" s="231"/>
      <c r="DA163" s="231"/>
      <c r="DB163" s="231"/>
      <c r="DC163" s="231"/>
      <c r="DD163" s="231"/>
      <c r="DE163" s="231"/>
      <c r="DF163" s="231"/>
      <c r="DG163" s="231"/>
      <c r="DH163" s="231"/>
      <c r="DI163" s="231"/>
      <c r="DJ163" s="231"/>
      <c r="DK163" s="231"/>
      <c r="DL163" s="231"/>
      <c r="DM163" s="231"/>
      <c r="DN163" s="231"/>
      <c r="DO163" s="231"/>
      <c r="DP163" s="231"/>
      <c r="DQ163" s="231"/>
      <c r="DR163" s="231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  <c r="EG163" s="231"/>
      <c r="EH163" s="231"/>
      <c r="EI163" s="231"/>
      <c r="EJ163" s="231"/>
      <c r="EK163" s="231"/>
      <c r="EL163" s="231"/>
      <c r="EM163" s="231"/>
      <c r="EN163" s="231"/>
      <c r="EO163" s="231"/>
      <c r="EP163" s="231"/>
      <c r="EQ163" s="231"/>
      <c r="ER163" s="231"/>
      <c r="ES163" s="231"/>
      <c r="ET163" s="231"/>
      <c r="EU163" s="231"/>
      <c r="EV163" s="231"/>
      <c r="EW163" s="231"/>
      <c r="EX163" s="231"/>
      <c r="EY163" s="231"/>
      <c r="EZ163" s="231"/>
      <c r="FA163" s="231"/>
      <c r="FB163" s="231"/>
      <c r="FC163" s="231"/>
      <c r="FD163" s="231"/>
      <c r="FE163" s="231"/>
      <c r="FF163" s="231"/>
      <c r="FG163" s="231"/>
      <c r="FH163" s="231"/>
      <c r="FI163" s="231"/>
      <c r="FJ163" s="231"/>
      <c r="FK163" s="231"/>
      <c r="FL163" s="231"/>
      <c r="FM163" s="231"/>
      <c r="FN163" s="231"/>
      <c r="FO163" s="231"/>
      <c r="FP163" s="231"/>
      <c r="FQ163" s="231"/>
      <c r="FR163" s="231"/>
      <c r="FS163" s="231"/>
      <c r="FT163" s="231"/>
      <c r="FU163" s="231"/>
      <c r="FV163" s="231"/>
      <c r="FW163" s="231"/>
      <c r="FX163" s="231"/>
      <c r="FY163" s="231"/>
      <c r="FZ163" s="231"/>
      <c r="GA163" s="231"/>
      <c r="GB163" s="231"/>
      <c r="GC163" s="231"/>
      <c r="GD163" s="231"/>
      <c r="GE163" s="231"/>
      <c r="GF163" s="231"/>
      <c r="GG163" s="231"/>
      <c r="GH163" s="231"/>
      <c r="GI163" s="231"/>
      <c r="GJ163" s="231"/>
      <c r="GK163" s="231"/>
      <c r="GL163" s="231"/>
      <c r="GM163" s="231"/>
      <c r="GN163" s="231"/>
      <c r="GO163" s="231"/>
      <c r="GP163" s="231"/>
      <c r="GQ163" s="231"/>
      <c r="GR163" s="231"/>
      <c r="GS163" s="231"/>
      <c r="GT163" s="231"/>
      <c r="GU163" s="231"/>
      <c r="GV163" s="231"/>
      <c r="GW163" s="231"/>
      <c r="GX163" s="231"/>
      <c r="GY163" s="231"/>
      <c r="GZ163" s="231"/>
      <c r="HA163" s="231"/>
      <c r="HB163" s="231"/>
      <c r="HC163" s="231"/>
      <c r="HD163" s="231"/>
      <c r="HE163" s="231"/>
      <c r="HF163" s="231"/>
      <c r="HG163" s="231"/>
      <c r="HH163" s="231"/>
      <c r="HI163" s="231"/>
      <c r="HJ163" s="231"/>
      <c r="HK163" s="231"/>
      <c r="HL163" s="231"/>
      <c r="HM163" s="231"/>
      <c r="HN163" s="231"/>
      <c r="HO163" s="231"/>
      <c r="HP163" s="231"/>
      <c r="HQ163" s="231"/>
      <c r="HR163" s="231"/>
      <c r="HS163" s="231"/>
      <c r="HT163" s="231"/>
      <c r="HU163" s="231"/>
      <c r="HV163" s="231"/>
      <c r="HW163" s="231"/>
      <c r="HX163" s="231"/>
      <c r="HY163" s="231"/>
      <c r="HZ163" s="231"/>
      <c r="IA163" s="231"/>
      <c r="IB163" s="231"/>
      <c r="IC163" s="231"/>
      <c r="ID163" s="231"/>
      <c r="IE163" s="231"/>
      <c r="IF163" s="231"/>
      <c r="IG163" s="231"/>
      <c r="IH163" s="231"/>
      <c r="II163" s="231"/>
      <c r="IJ163" s="231"/>
      <c r="IK163" s="231"/>
      <c r="IL163" s="231"/>
      <c r="IM163" s="231"/>
      <c r="IN163" s="231"/>
      <c r="IO163" s="231"/>
      <c r="IP163" s="231"/>
      <c r="IQ163" s="231"/>
      <c r="IR163" s="231"/>
      <c r="IS163" s="231"/>
      <c r="IT163" s="231"/>
      <c r="IU163" s="231"/>
      <c r="IV163" s="231"/>
    </row>
    <row r="164" spans="1:256" ht="45">
      <c r="A164" s="245">
        <v>288</v>
      </c>
      <c r="B164" s="246" t="s">
        <v>1033</v>
      </c>
      <c r="C164" s="247" t="s">
        <v>1162</v>
      </c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  <c r="DN164" s="248"/>
      <c r="DO164" s="248"/>
      <c r="DP164" s="248"/>
      <c r="DQ164" s="248"/>
      <c r="DR164" s="248"/>
      <c r="DS164" s="248"/>
      <c r="DT164" s="248"/>
      <c r="DU164" s="248"/>
      <c r="DV164" s="248"/>
      <c r="DW164" s="248"/>
      <c r="DX164" s="248"/>
      <c r="DY164" s="248"/>
      <c r="DZ164" s="248"/>
      <c r="EA164" s="248"/>
      <c r="EB164" s="248"/>
      <c r="EC164" s="248"/>
      <c r="ED164" s="248"/>
      <c r="EE164" s="248"/>
      <c r="EF164" s="248"/>
      <c r="EG164" s="248"/>
      <c r="EH164" s="248"/>
      <c r="EI164" s="248"/>
      <c r="EJ164" s="248"/>
      <c r="EK164" s="248"/>
      <c r="EL164" s="248"/>
      <c r="EM164" s="248"/>
      <c r="EN164" s="248"/>
      <c r="EO164" s="248"/>
      <c r="EP164" s="248"/>
      <c r="EQ164" s="248"/>
      <c r="ER164" s="248"/>
      <c r="ES164" s="248"/>
      <c r="ET164" s="248"/>
      <c r="EU164" s="248"/>
      <c r="EV164" s="248"/>
      <c r="EW164" s="248"/>
      <c r="EX164" s="248"/>
      <c r="EY164" s="248"/>
      <c r="EZ164" s="248"/>
      <c r="FA164" s="248"/>
      <c r="FB164" s="248"/>
      <c r="FC164" s="248"/>
      <c r="FD164" s="248"/>
      <c r="FE164" s="248"/>
      <c r="FF164" s="248"/>
      <c r="FG164" s="248"/>
      <c r="FH164" s="248"/>
      <c r="FI164" s="248"/>
      <c r="FJ164" s="248"/>
      <c r="FK164" s="248"/>
      <c r="FL164" s="248"/>
      <c r="FM164" s="248"/>
      <c r="FN164" s="248"/>
      <c r="FO164" s="248"/>
      <c r="FP164" s="248"/>
      <c r="FQ164" s="248"/>
      <c r="FR164" s="248"/>
      <c r="FS164" s="248"/>
      <c r="FT164" s="248"/>
      <c r="FU164" s="248"/>
      <c r="FV164" s="248"/>
      <c r="FW164" s="248"/>
      <c r="FX164" s="248"/>
      <c r="FY164" s="248"/>
      <c r="FZ164" s="248"/>
      <c r="GA164" s="248"/>
      <c r="GB164" s="248"/>
      <c r="GC164" s="248"/>
      <c r="GD164" s="248"/>
      <c r="GE164" s="248"/>
      <c r="GF164" s="248"/>
      <c r="GG164" s="248"/>
      <c r="GH164" s="248"/>
      <c r="GI164" s="248"/>
      <c r="GJ164" s="248"/>
      <c r="GK164" s="248"/>
      <c r="GL164" s="248"/>
      <c r="GM164" s="248"/>
      <c r="GN164" s="248"/>
      <c r="GO164" s="248"/>
      <c r="GP164" s="248"/>
      <c r="GQ164" s="248"/>
      <c r="GR164" s="248"/>
      <c r="GS164" s="248"/>
      <c r="GT164" s="248"/>
      <c r="GU164" s="248"/>
      <c r="GV164" s="248"/>
      <c r="GW164" s="248"/>
      <c r="GX164" s="248"/>
      <c r="GY164" s="248"/>
      <c r="GZ164" s="248"/>
      <c r="HA164" s="248"/>
      <c r="HB164" s="248"/>
      <c r="HC164" s="248"/>
      <c r="HD164" s="248"/>
      <c r="HE164" s="248"/>
      <c r="HF164" s="248"/>
      <c r="HG164" s="248"/>
      <c r="HH164" s="248"/>
      <c r="HI164" s="248"/>
      <c r="HJ164" s="248"/>
      <c r="HK164" s="248"/>
      <c r="HL164" s="248"/>
      <c r="HM164" s="248"/>
      <c r="HN164" s="248"/>
      <c r="HO164" s="248"/>
      <c r="HP164" s="248"/>
      <c r="HQ164" s="248"/>
      <c r="HR164" s="248"/>
      <c r="HS164" s="248"/>
      <c r="HT164" s="248"/>
      <c r="HU164" s="248"/>
      <c r="HV164" s="248"/>
      <c r="HW164" s="248"/>
      <c r="HX164" s="248"/>
      <c r="HY164" s="248"/>
      <c r="HZ164" s="248"/>
      <c r="IA164" s="248"/>
      <c r="IB164" s="248"/>
      <c r="IC164" s="248"/>
      <c r="ID164" s="248"/>
      <c r="IE164" s="248"/>
      <c r="IF164" s="248"/>
      <c r="IG164" s="248"/>
      <c r="IH164" s="248"/>
      <c r="II164" s="248"/>
      <c r="IJ164" s="248"/>
      <c r="IK164" s="248"/>
      <c r="IL164" s="248"/>
      <c r="IM164" s="248"/>
      <c r="IN164" s="248"/>
      <c r="IO164" s="248"/>
      <c r="IP164" s="248"/>
      <c r="IQ164" s="248"/>
      <c r="IR164" s="248"/>
      <c r="IS164" s="248"/>
      <c r="IT164" s="248"/>
      <c r="IU164" s="248"/>
      <c r="IV164" s="248"/>
    </row>
    <row r="165" spans="1:3" ht="30">
      <c r="A165" s="222">
        <v>288</v>
      </c>
      <c r="B165" s="226" t="s">
        <v>1163</v>
      </c>
      <c r="C165" s="234" t="s">
        <v>1164</v>
      </c>
    </row>
    <row r="166" spans="1:256" ht="45">
      <c r="A166" s="222">
        <v>288</v>
      </c>
      <c r="B166" s="226" t="s">
        <v>1165</v>
      </c>
      <c r="C166" s="227" t="s">
        <v>1166</v>
      </c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231"/>
      <c r="BQ166" s="231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1"/>
      <c r="CI166" s="231"/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  <c r="CW166" s="231"/>
      <c r="CX166" s="231"/>
      <c r="CY166" s="231"/>
      <c r="CZ166" s="231"/>
      <c r="DA166" s="231"/>
      <c r="DB166" s="231"/>
      <c r="DC166" s="231"/>
      <c r="DD166" s="231"/>
      <c r="DE166" s="231"/>
      <c r="DF166" s="231"/>
      <c r="DG166" s="231"/>
      <c r="DH166" s="231"/>
      <c r="DI166" s="231"/>
      <c r="DJ166" s="231"/>
      <c r="DK166" s="231"/>
      <c r="DL166" s="231"/>
      <c r="DM166" s="231"/>
      <c r="DN166" s="231"/>
      <c r="DO166" s="231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  <c r="EH166" s="231"/>
      <c r="EI166" s="231"/>
      <c r="EJ166" s="231"/>
      <c r="EK166" s="231"/>
      <c r="EL166" s="231"/>
      <c r="EM166" s="231"/>
      <c r="EN166" s="231"/>
      <c r="EO166" s="231"/>
      <c r="EP166" s="231"/>
      <c r="EQ166" s="231"/>
      <c r="ER166" s="231"/>
      <c r="ES166" s="231"/>
      <c r="ET166" s="231"/>
      <c r="EU166" s="231"/>
      <c r="EV166" s="231"/>
      <c r="EW166" s="231"/>
      <c r="EX166" s="231"/>
      <c r="EY166" s="231"/>
      <c r="EZ166" s="231"/>
      <c r="FA166" s="231"/>
      <c r="FB166" s="231"/>
      <c r="FC166" s="231"/>
      <c r="FD166" s="231"/>
      <c r="FE166" s="231"/>
      <c r="FF166" s="231"/>
      <c r="FG166" s="231"/>
      <c r="FH166" s="231"/>
      <c r="FI166" s="231"/>
      <c r="FJ166" s="231"/>
      <c r="FK166" s="231"/>
      <c r="FL166" s="231"/>
      <c r="FM166" s="231"/>
      <c r="FN166" s="231"/>
      <c r="FO166" s="231"/>
      <c r="FP166" s="231"/>
      <c r="FQ166" s="231"/>
      <c r="FR166" s="231"/>
      <c r="FS166" s="231"/>
      <c r="FT166" s="231"/>
      <c r="FU166" s="231"/>
      <c r="FV166" s="231"/>
      <c r="FW166" s="231"/>
      <c r="FX166" s="231"/>
      <c r="FY166" s="231"/>
      <c r="FZ166" s="231"/>
      <c r="GA166" s="231"/>
      <c r="GB166" s="231"/>
      <c r="GC166" s="231"/>
      <c r="GD166" s="231"/>
      <c r="GE166" s="231"/>
      <c r="GF166" s="231"/>
      <c r="GG166" s="231"/>
      <c r="GH166" s="231"/>
      <c r="GI166" s="231"/>
      <c r="GJ166" s="231"/>
      <c r="GK166" s="231"/>
      <c r="GL166" s="231"/>
      <c r="GM166" s="231"/>
      <c r="GN166" s="231"/>
      <c r="GO166" s="231"/>
      <c r="GP166" s="231"/>
      <c r="GQ166" s="231"/>
      <c r="GR166" s="231"/>
      <c r="GS166" s="231"/>
      <c r="GT166" s="231"/>
      <c r="GU166" s="231"/>
      <c r="GV166" s="231"/>
      <c r="GW166" s="231"/>
      <c r="GX166" s="231"/>
      <c r="GY166" s="231"/>
      <c r="GZ166" s="231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1"/>
      <c r="IH166" s="231"/>
      <c r="II166" s="231"/>
      <c r="IJ166" s="231"/>
      <c r="IK166" s="231"/>
      <c r="IL166" s="231"/>
      <c r="IM166" s="231"/>
      <c r="IN166" s="231"/>
      <c r="IO166" s="231"/>
      <c r="IP166" s="231"/>
      <c r="IQ166" s="231"/>
      <c r="IR166" s="231"/>
      <c r="IS166" s="231"/>
      <c r="IT166" s="231"/>
      <c r="IU166" s="231"/>
      <c r="IV166" s="231"/>
    </row>
    <row r="167" spans="1:3" ht="30">
      <c r="A167" s="222">
        <v>288</v>
      </c>
      <c r="B167" s="226" t="s">
        <v>1167</v>
      </c>
      <c r="C167" s="227" t="s">
        <v>1168</v>
      </c>
    </row>
    <row r="168" spans="1:3" ht="60">
      <c r="A168" s="222">
        <v>288</v>
      </c>
      <c r="B168" s="226" t="s">
        <v>1169</v>
      </c>
      <c r="C168" s="227" t="s">
        <v>1170</v>
      </c>
    </row>
    <row r="169" spans="1:256" ht="28.5">
      <c r="A169" s="288">
        <v>289</v>
      </c>
      <c r="B169" s="289"/>
      <c r="C169" s="229" t="s">
        <v>1171</v>
      </c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  <c r="EN169" s="231"/>
      <c r="EO169" s="231"/>
      <c r="EP169" s="231"/>
      <c r="EQ169" s="231"/>
      <c r="ER169" s="231"/>
      <c r="ES169" s="231"/>
      <c r="ET169" s="231"/>
      <c r="EU169" s="231"/>
      <c r="EV169" s="231"/>
      <c r="EW169" s="231"/>
      <c r="EX169" s="231"/>
      <c r="EY169" s="231"/>
      <c r="EZ169" s="231"/>
      <c r="FA169" s="231"/>
      <c r="FB169" s="231"/>
      <c r="FC169" s="231"/>
      <c r="FD169" s="231"/>
      <c r="FE169" s="231"/>
      <c r="FF169" s="231"/>
      <c r="FG169" s="231"/>
      <c r="FH169" s="231"/>
      <c r="FI169" s="231"/>
      <c r="FJ169" s="231"/>
      <c r="FK169" s="231"/>
      <c r="FL169" s="231"/>
      <c r="FM169" s="231"/>
      <c r="FN169" s="231"/>
      <c r="FO169" s="231"/>
      <c r="FP169" s="231"/>
      <c r="FQ169" s="231"/>
      <c r="FR169" s="231"/>
      <c r="FS169" s="231"/>
      <c r="FT169" s="231"/>
      <c r="FU169" s="231"/>
      <c r="FV169" s="231"/>
      <c r="FW169" s="231"/>
      <c r="FX169" s="231"/>
      <c r="FY169" s="231"/>
      <c r="FZ169" s="231"/>
      <c r="GA169" s="231"/>
      <c r="GB169" s="231"/>
      <c r="GC169" s="231"/>
      <c r="GD169" s="231"/>
      <c r="GE169" s="231"/>
      <c r="GF169" s="231"/>
      <c r="GG169" s="231"/>
      <c r="GH169" s="231"/>
      <c r="GI169" s="231"/>
      <c r="GJ169" s="231"/>
      <c r="GK169" s="231"/>
      <c r="GL169" s="231"/>
      <c r="GM169" s="231"/>
      <c r="GN169" s="231"/>
      <c r="GO169" s="231"/>
      <c r="GP169" s="231"/>
      <c r="GQ169" s="231"/>
      <c r="GR169" s="231"/>
      <c r="GS169" s="231"/>
      <c r="GT169" s="231"/>
      <c r="GU169" s="231"/>
      <c r="GV169" s="231"/>
      <c r="GW169" s="231"/>
      <c r="GX169" s="231"/>
      <c r="GY169" s="231"/>
      <c r="GZ169" s="231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1"/>
      <c r="IH169" s="231"/>
      <c r="II169" s="231"/>
      <c r="IJ169" s="231"/>
      <c r="IK169" s="231"/>
      <c r="IL169" s="231"/>
      <c r="IM169" s="231"/>
      <c r="IN169" s="231"/>
      <c r="IO169" s="231"/>
      <c r="IP169" s="231"/>
      <c r="IQ169" s="231"/>
      <c r="IR169" s="231"/>
      <c r="IS169" s="231"/>
      <c r="IT169" s="231"/>
      <c r="IU169" s="231"/>
      <c r="IV169" s="231"/>
    </row>
    <row r="170" spans="1:3" ht="15">
      <c r="A170" s="222">
        <v>289</v>
      </c>
      <c r="B170" s="249" t="s">
        <v>1172</v>
      </c>
      <c r="C170" s="227" t="s">
        <v>1173</v>
      </c>
    </row>
    <row r="171" spans="1:3" ht="30">
      <c r="A171" s="222">
        <v>289</v>
      </c>
      <c r="B171" s="250" t="s">
        <v>1174</v>
      </c>
      <c r="C171" s="227" t="s">
        <v>1175</v>
      </c>
    </row>
    <row r="172" spans="1:3" ht="60">
      <c r="A172" s="222">
        <v>289</v>
      </c>
      <c r="B172" s="249" t="s">
        <v>1176</v>
      </c>
      <c r="C172" s="227" t="s">
        <v>1177</v>
      </c>
    </row>
    <row r="173" spans="1:3" ht="45">
      <c r="A173" s="222">
        <v>289</v>
      </c>
      <c r="B173" s="249" t="s">
        <v>1178</v>
      </c>
      <c r="C173" s="227" t="s">
        <v>1179</v>
      </c>
    </row>
    <row r="174" spans="1:256" ht="15">
      <c r="A174" s="288">
        <v>291</v>
      </c>
      <c r="B174" s="289"/>
      <c r="C174" s="229" t="s">
        <v>1180</v>
      </c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C174" s="231"/>
      <c r="BD174" s="231"/>
      <c r="BE174" s="231"/>
      <c r="BF174" s="231"/>
      <c r="BG174" s="231"/>
      <c r="BH174" s="231"/>
      <c r="BI174" s="231"/>
      <c r="BJ174" s="231"/>
      <c r="BK174" s="231"/>
      <c r="BL174" s="231"/>
      <c r="BM174" s="231"/>
      <c r="BN174" s="231"/>
      <c r="BO174" s="231"/>
      <c r="BP174" s="231"/>
      <c r="BQ174" s="231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  <c r="CE174" s="231"/>
      <c r="CF174" s="231"/>
      <c r="CG174" s="231"/>
      <c r="CH174" s="231"/>
      <c r="CI174" s="231"/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1"/>
      <c r="DA174" s="231"/>
      <c r="DB174" s="231"/>
      <c r="DC174" s="231"/>
      <c r="DD174" s="231"/>
      <c r="DE174" s="231"/>
      <c r="DF174" s="231"/>
      <c r="DG174" s="231"/>
      <c r="DH174" s="231"/>
      <c r="DI174" s="231"/>
      <c r="DJ174" s="231"/>
      <c r="DK174" s="231"/>
      <c r="DL174" s="231"/>
      <c r="DM174" s="231"/>
      <c r="DN174" s="231"/>
      <c r="DO174" s="231"/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  <c r="EH174" s="231"/>
      <c r="EI174" s="231"/>
      <c r="EJ174" s="231"/>
      <c r="EK174" s="231"/>
      <c r="EL174" s="231"/>
      <c r="EM174" s="231"/>
      <c r="EN174" s="231"/>
      <c r="EO174" s="231"/>
      <c r="EP174" s="231"/>
      <c r="EQ174" s="231"/>
      <c r="ER174" s="231"/>
      <c r="ES174" s="231"/>
      <c r="ET174" s="231"/>
      <c r="EU174" s="231"/>
      <c r="EV174" s="231"/>
      <c r="EW174" s="231"/>
      <c r="EX174" s="231"/>
      <c r="EY174" s="231"/>
      <c r="EZ174" s="231"/>
      <c r="FA174" s="231"/>
      <c r="FB174" s="231"/>
      <c r="FC174" s="231"/>
      <c r="FD174" s="231"/>
      <c r="FE174" s="231"/>
      <c r="FF174" s="231"/>
      <c r="FG174" s="231"/>
      <c r="FH174" s="231"/>
      <c r="FI174" s="231"/>
      <c r="FJ174" s="231"/>
      <c r="FK174" s="231"/>
      <c r="FL174" s="231"/>
      <c r="FM174" s="231"/>
      <c r="FN174" s="231"/>
      <c r="FO174" s="231"/>
      <c r="FP174" s="231"/>
      <c r="FQ174" s="231"/>
      <c r="FR174" s="231"/>
      <c r="FS174" s="231"/>
      <c r="FT174" s="231"/>
      <c r="FU174" s="231"/>
      <c r="FV174" s="231"/>
      <c r="FW174" s="231"/>
      <c r="FX174" s="231"/>
      <c r="FY174" s="231"/>
      <c r="FZ174" s="231"/>
      <c r="GA174" s="231"/>
      <c r="GB174" s="231"/>
      <c r="GC174" s="231"/>
      <c r="GD174" s="231"/>
      <c r="GE174" s="231"/>
      <c r="GF174" s="231"/>
      <c r="GG174" s="231"/>
      <c r="GH174" s="231"/>
      <c r="GI174" s="231"/>
      <c r="GJ174" s="231"/>
      <c r="GK174" s="231"/>
      <c r="GL174" s="231"/>
      <c r="GM174" s="231"/>
      <c r="GN174" s="231"/>
      <c r="GO174" s="231"/>
      <c r="GP174" s="231"/>
      <c r="GQ174" s="231"/>
      <c r="GR174" s="231"/>
      <c r="GS174" s="231"/>
      <c r="GT174" s="231"/>
      <c r="GU174" s="231"/>
      <c r="GV174" s="231"/>
      <c r="GW174" s="231"/>
      <c r="GX174" s="231"/>
      <c r="GY174" s="231"/>
      <c r="GZ174" s="231"/>
      <c r="HA174" s="231"/>
      <c r="HB174" s="231"/>
      <c r="HC174" s="231"/>
      <c r="HD174" s="231"/>
      <c r="HE174" s="231"/>
      <c r="HF174" s="231"/>
      <c r="HG174" s="231"/>
      <c r="HH174" s="231"/>
      <c r="HI174" s="231"/>
      <c r="HJ174" s="231"/>
      <c r="HK174" s="231"/>
      <c r="HL174" s="231"/>
      <c r="HM174" s="231"/>
      <c r="HN174" s="231"/>
      <c r="HO174" s="231"/>
      <c r="HP174" s="231"/>
      <c r="HQ174" s="231"/>
      <c r="HR174" s="231"/>
      <c r="HS174" s="231"/>
      <c r="HT174" s="231"/>
      <c r="HU174" s="231"/>
      <c r="HV174" s="231"/>
      <c r="HW174" s="231"/>
      <c r="HX174" s="231"/>
      <c r="HY174" s="231"/>
      <c r="HZ174" s="231"/>
      <c r="IA174" s="231"/>
      <c r="IB174" s="231"/>
      <c r="IC174" s="231"/>
      <c r="ID174" s="231"/>
      <c r="IE174" s="231"/>
      <c r="IF174" s="231"/>
      <c r="IG174" s="231"/>
      <c r="IH174" s="231"/>
      <c r="II174" s="231"/>
      <c r="IJ174" s="231"/>
      <c r="IK174" s="231"/>
      <c r="IL174" s="231"/>
      <c r="IM174" s="231"/>
      <c r="IN174" s="231"/>
      <c r="IO174" s="231"/>
      <c r="IP174" s="231"/>
      <c r="IQ174" s="231"/>
      <c r="IR174" s="231"/>
      <c r="IS174" s="231"/>
      <c r="IT174" s="231"/>
      <c r="IU174" s="231"/>
      <c r="IV174" s="231"/>
    </row>
    <row r="175" spans="1:256" ht="15">
      <c r="A175" s="288">
        <v>292</v>
      </c>
      <c r="B175" s="289"/>
      <c r="C175" s="224" t="s">
        <v>1181</v>
      </c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1"/>
      <c r="BK175" s="231"/>
      <c r="BL175" s="231"/>
      <c r="BM175" s="231"/>
      <c r="BN175" s="231"/>
      <c r="BO175" s="231"/>
      <c r="BP175" s="231"/>
      <c r="BQ175" s="231"/>
      <c r="BR175" s="231"/>
      <c r="BS175" s="231"/>
      <c r="BT175" s="231"/>
      <c r="BU175" s="231"/>
      <c r="BV175" s="231"/>
      <c r="BW175" s="231"/>
      <c r="BX175" s="231"/>
      <c r="BY175" s="231"/>
      <c r="BZ175" s="231"/>
      <c r="CA175" s="231"/>
      <c r="CB175" s="231"/>
      <c r="CC175" s="231"/>
      <c r="CD175" s="231"/>
      <c r="CE175" s="231"/>
      <c r="CF175" s="231"/>
      <c r="CG175" s="231"/>
      <c r="CH175" s="231"/>
      <c r="CI175" s="231"/>
      <c r="CJ175" s="231"/>
      <c r="CK175" s="231"/>
      <c r="CL175" s="231"/>
      <c r="CM175" s="231"/>
      <c r="CN175" s="231"/>
      <c r="CO175" s="231"/>
      <c r="CP175" s="231"/>
      <c r="CQ175" s="231"/>
      <c r="CR175" s="231"/>
      <c r="CS175" s="231"/>
      <c r="CT175" s="231"/>
      <c r="CU175" s="231"/>
      <c r="CV175" s="231"/>
      <c r="CW175" s="231"/>
      <c r="CX175" s="231"/>
      <c r="CY175" s="231"/>
      <c r="CZ175" s="231"/>
      <c r="DA175" s="231"/>
      <c r="DB175" s="231"/>
      <c r="DC175" s="231"/>
      <c r="DD175" s="231"/>
      <c r="DE175" s="231"/>
      <c r="DF175" s="231"/>
      <c r="DG175" s="231"/>
      <c r="DH175" s="231"/>
      <c r="DI175" s="231"/>
      <c r="DJ175" s="231"/>
      <c r="DK175" s="231"/>
      <c r="DL175" s="231"/>
      <c r="DM175" s="231"/>
      <c r="DN175" s="231"/>
      <c r="DO175" s="231"/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  <c r="EH175" s="231"/>
      <c r="EI175" s="231"/>
      <c r="EJ175" s="231"/>
      <c r="EK175" s="231"/>
      <c r="EL175" s="231"/>
      <c r="EM175" s="231"/>
      <c r="EN175" s="231"/>
      <c r="EO175" s="231"/>
      <c r="EP175" s="231"/>
      <c r="EQ175" s="231"/>
      <c r="ER175" s="231"/>
      <c r="ES175" s="231"/>
      <c r="ET175" s="231"/>
      <c r="EU175" s="231"/>
      <c r="EV175" s="231"/>
      <c r="EW175" s="231"/>
      <c r="EX175" s="231"/>
      <c r="EY175" s="231"/>
      <c r="EZ175" s="231"/>
      <c r="FA175" s="231"/>
      <c r="FB175" s="231"/>
      <c r="FC175" s="231"/>
      <c r="FD175" s="231"/>
      <c r="FE175" s="231"/>
      <c r="FF175" s="231"/>
      <c r="FG175" s="231"/>
      <c r="FH175" s="231"/>
      <c r="FI175" s="231"/>
      <c r="FJ175" s="231"/>
      <c r="FK175" s="231"/>
      <c r="FL175" s="231"/>
      <c r="FM175" s="231"/>
      <c r="FN175" s="231"/>
      <c r="FO175" s="231"/>
      <c r="FP175" s="231"/>
      <c r="FQ175" s="231"/>
      <c r="FR175" s="231"/>
      <c r="FS175" s="231"/>
      <c r="FT175" s="231"/>
      <c r="FU175" s="231"/>
      <c r="FV175" s="231"/>
      <c r="FW175" s="231"/>
      <c r="FX175" s="231"/>
      <c r="FY175" s="231"/>
      <c r="FZ175" s="231"/>
      <c r="GA175" s="231"/>
      <c r="GB175" s="231"/>
      <c r="GC175" s="231"/>
      <c r="GD175" s="231"/>
      <c r="GE175" s="231"/>
      <c r="GF175" s="231"/>
      <c r="GG175" s="231"/>
      <c r="GH175" s="231"/>
      <c r="GI175" s="231"/>
      <c r="GJ175" s="231"/>
      <c r="GK175" s="231"/>
      <c r="GL175" s="231"/>
      <c r="GM175" s="231"/>
      <c r="GN175" s="231"/>
      <c r="GO175" s="231"/>
      <c r="GP175" s="231"/>
      <c r="GQ175" s="231"/>
      <c r="GR175" s="231"/>
      <c r="GS175" s="231"/>
      <c r="GT175" s="231"/>
      <c r="GU175" s="231"/>
      <c r="GV175" s="231"/>
      <c r="GW175" s="231"/>
      <c r="GX175" s="231"/>
      <c r="GY175" s="231"/>
      <c r="GZ175" s="231"/>
      <c r="HA175" s="231"/>
      <c r="HB175" s="231"/>
      <c r="HC175" s="231"/>
      <c r="HD175" s="231"/>
      <c r="HE175" s="231"/>
      <c r="HF175" s="231"/>
      <c r="HG175" s="231"/>
      <c r="HH175" s="231"/>
      <c r="HI175" s="231"/>
      <c r="HJ175" s="231"/>
      <c r="HK175" s="231"/>
      <c r="HL175" s="231"/>
      <c r="HM175" s="231"/>
      <c r="HN175" s="231"/>
      <c r="HO175" s="231"/>
      <c r="HP175" s="231"/>
      <c r="HQ175" s="231"/>
      <c r="HR175" s="231"/>
      <c r="HS175" s="231"/>
      <c r="HT175" s="231"/>
      <c r="HU175" s="231"/>
      <c r="HV175" s="231"/>
      <c r="HW175" s="231"/>
      <c r="HX175" s="231"/>
      <c r="HY175" s="231"/>
      <c r="HZ175" s="231"/>
      <c r="IA175" s="231"/>
      <c r="IB175" s="231"/>
      <c r="IC175" s="231"/>
      <c r="ID175" s="231"/>
      <c r="IE175" s="231"/>
      <c r="IF175" s="231"/>
      <c r="IG175" s="231"/>
      <c r="IH175" s="231"/>
      <c r="II175" s="231"/>
      <c r="IJ175" s="231"/>
      <c r="IK175" s="231"/>
      <c r="IL175" s="231"/>
      <c r="IM175" s="231"/>
      <c r="IN175" s="231"/>
      <c r="IO175" s="231"/>
      <c r="IP175" s="231"/>
      <c r="IQ175" s="231"/>
      <c r="IR175" s="231"/>
      <c r="IS175" s="231"/>
      <c r="IT175" s="231"/>
      <c r="IU175" s="231"/>
      <c r="IV175" s="231"/>
    </row>
    <row r="176" spans="1:256" ht="15">
      <c r="A176" s="288">
        <v>318</v>
      </c>
      <c r="B176" s="289"/>
      <c r="C176" s="224" t="s">
        <v>1182</v>
      </c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  <c r="BC176" s="231"/>
      <c r="BD176" s="231"/>
      <c r="BE176" s="231"/>
      <c r="BF176" s="231"/>
      <c r="BG176" s="231"/>
      <c r="BH176" s="231"/>
      <c r="BI176" s="231"/>
      <c r="BJ176" s="231"/>
      <c r="BK176" s="231"/>
      <c r="BL176" s="231"/>
      <c r="BM176" s="231"/>
      <c r="BN176" s="231"/>
      <c r="BO176" s="231"/>
      <c r="BP176" s="231"/>
      <c r="BQ176" s="231"/>
      <c r="BR176" s="231"/>
      <c r="BS176" s="231"/>
      <c r="BT176" s="231"/>
      <c r="BU176" s="231"/>
      <c r="BV176" s="231"/>
      <c r="BW176" s="231"/>
      <c r="BX176" s="231"/>
      <c r="BY176" s="231"/>
      <c r="BZ176" s="231"/>
      <c r="CA176" s="231"/>
      <c r="CB176" s="231"/>
      <c r="CC176" s="231"/>
      <c r="CD176" s="231"/>
      <c r="CE176" s="231"/>
      <c r="CF176" s="231"/>
      <c r="CG176" s="231"/>
      <c r="CH176" s="231"/>
      <c r="CI176" s="231"/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31"/>
      <c r="DB176" s="231"/>
      <c r="DC176" s="231"/>
      <c r="DD176" s="231"/>
      <c r="DE176" s="231"/>
      <c r="DF176" s="231"/>
      <c r="DG176" s="231"/>
      <c r="DH176" s="231"/>
      <c r="DI176" s="231"/>
      <c r="DJ176" s="231"/>
      <c r="DK176" s="231"/>
      <c r="DL176" s="231"/>
      <c r="DM176" s="231"/>
      <c r="DN176" s="231"/>
      <c r="DO176" s="231"/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  <c r="EH176" s="231"/>
      <c r="EI176" s="231"/>
      <c r="EJ176" s="231"/>
      <c r="EK176" s="231"/>
      <c r="EL176" s="231"/>
      <c r="EM176" s="231"/>
      <c r="EN176" s="231"/>
      <c r="EO176" s="231"/>
      <c r="EP176" s="231"/>
      <c r="EQ176" s="231"/>
      <c r="ER176" s="231"/>
      <c r="ES176" s="231"/>
      <c r="ET176" s="231"/>
      <c r="EU176" s="231"/>
      <c r="EV176" s="231"/>
      <c r="EW176" s="231"/>
      <c r="EX176" s="231"/>
      <c r="EY176" s="231"/>
      <c r="EZ176" s="231"/>
      <c r="FA176" s="231"/>
      <c r="FB176" s="231"/>
      <c r="FC176" s="231"/>
      <c r="FD176" s="231"/>
      <c r="FE176" s="231"/>
      <c r="FF176" s="231"/>
      <c r="FG176" s="231"/>
      <c r="FH176" s="231"/>
      <c r="FI176" s="231"/>
      <c r="FJ176" s="231"/>
      <c r="FK176" s="231"/>
      <c r="FL176" s="231"/>
      <c r="FM176" s="231"/>
      <c r="FN176" s="231"/>
      <c r="FO176" s="231"/>
      <c r="FP176" s="231"/>
      <c r="FQ176" s="231"/>
      <c r="FR176" s="231"/>
      <c r="FS176" s="231"/>
      <c r="FT176" s="231"/>
      <c r="FU176" s="231"/>
      <c r="FV176" s="231"/>
      <c r="FW176" s="231"/>
      <c r="FX176" s="231"/>
      <c r="FY176" s="231"/>
      <c r="FZ176" s="231"/>
      <c r="GA176" s="231"/>
      <c r="GB176" s="231"/>
      <c r="GC176" s="231"/>
      <c r="GD176" s="231"/>
      <c r="GE176" s="231"/>
      <c r="GF176" s="231"/>
      <c r="GG176" s="231"/>
      <c r="GH176" s="231"/>
      <c r="GI176" s="231"/>
      <c r="GJ176" s="231"/>
      <c r="GK176" s="231"/>
      <c r="GL176" s="231"/>
      <c r="GM176" s="231"/>
      <c r="GN176" s="231"/>
      <c r="GO176" s="231"/>
      <c r="GP176" s="231"/>
      <c r="GQ176" s="231"/>
      <c r="GR176" s="231"/>
      <c r="GS176" s="231"/>
      <c r="GT176" s="231"/>
      <c r="GU176" s="231"/>
      <c r="GV176" s="231"/>
      <c r="GW176" s="231"/>
      <c r="GX176" s="231"/>
      <c r="GY176" s="231"/>
      <c r="GZ176" s="231"/>
      <c r="HA176" s="231"/>
      <c r="HB176" s="231"/>
      <c r="HC176" s="231"/>
      <c r="HD176" s="231"/>
      <c r="HE176" s="231"/>
      <c r="HF176" s="231"/>
      <c r="HG176" s="231"/>
      <c r="HH176" s="231"/>
      <c r="HI176" s="231"/>
      <c r="HJ176" s="231"/>
      <c r="HK176" s="231"/>
      <c r="HL176" s="231"/>
      <c r="HM176" s="231"/>
      <c r="HN176" s="231"/>
      <c r="HO176" s="231"/>
      <c r="HP176" s="231"/>
      <c r="HQ176" s="231"/>
      <c r="HR176" s="231"/>
      <c r="HS176" s="231"/>
      <c r="HT176" s="231"/>
      <c r="HU176" s="231"/>
      <c r="HV176" s="231"/>
      <c r="HW176" s="231"/>
      <c r="HX176" s="231"/>
      <c r="HY176" s="231"/>
      <c r="HZ176" s="231"/>
      <c r="IA176" s="231"/>
      <c r="IB176" s="231"/>
      <c r="IC176" s="231"/>
      <c r="ID176" s="231"/>
      <c r="IE176" s="231"/>
      <c r="IF176" s="231"/>
      <c r="IG176" s="231"/>
      <c r="IH176" s="231"/>
      <c r="II176" s="231"/>
      <c r="IJ176" s="231"/>
      <c r="IK176" s="231"/>
      <c r="IL176" s="231"/>
      <c r="IM176" s="231"/>
      <c r="IN176" s="231"/>
      <c r="IO176" s="231"/>
      <c r="IP176" s="231"/>
      <c r="IQ176" s="231"/>
      <c r="IR176" s="231"/>
      <c r="IS176" s="231"/>
      <c r="IT176" s="231"/>
      <c r="IU176" s="231"/>
      <c r="IV176" s="231"/>
    </row>
    <row r="177" spans="1:256" ht="30">
      <c r="A177" s="222">
        <v>318</v>
      </c>
      <c r="B177" s="226" t="s">
        <v>907</v>
      </c>
      <c r="C177" s="227" t="s">
        <v>908</v>
      </c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8.5">
      <c r="A178" s="288">
        <v>321</v>
      </c>
      <c r="B178" s="289"/>
      <c r="C178" s="224" t="s">
        <v>1183</v>
      </c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30">
      <c r="A179" s="222">
        <v>321</v>
      </c>
      <c r="B179" s="222" t="s">
        <v>1184</v>
      </c>
      <c r="C179" s="228" t="s">
        <v>1185</v>
      </c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  <c r="BD179" s="231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31"/>
      <c r="BO179" s="231"/>
      <c r="BP179" s="231"/>
      <c r="BQ179" s="231"/>
      <c r="BR179" s="231"/>
      <c r="BS179" s="231"/>
      <c r="BT179" s="231"/>
      <c r="BU179" s="231"/>
      <c r="BV179" s="231"/>
      <c r="BW179" s="231"/>
      <c r="BX179" s="231"/>
      <c r="BY179" s="231"/>
      <c r="BZ179" s="231"/>
      <c r="CA179" s="231"/>
      <c r="CB179" s="231"/>
      <c r="CC179" s="231"/>
      <c r="CD179" s="231"/>
      <c r="CE179" s="231"/>
      <c r="CF179" s="231"/>
      <c r="CG179" s="231"/>
      <c r="CH179" s="231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  <c r="CW179" s="231"/>
      <c r="CX179" s="231"/>
      <c r="CY179" s="231"/>
      <c r="CZ179" s="231"/>
      <c r="DA179" s="231"/>
      <c r="DB179" s="231"/>
      <c r="DC179" s="231"/>
      <c r="DD179" s="231"/>
      <c r="DE179" s="231"/>
      <c r="DF179" s="231"/>
      <c r="DG179" s="231"/>
      <c r="DH179" s="231"/>
      <c r="DI179" s="231"/>
      <c r="DJ179" s="231"/>
      <c r="DK179" s="231"/>
      <c r="DL179" s="231"/>
      <c r="DM179" s="231"/>
      <c r="DN179" s="231"/>
      <c r="DO179" s="231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  <c r="EH179" s="231"/>
      <c r="EI179" s="231"/>
      <c r="EJ179" s="231"/>
      <c r="EK179" s="231"/>
      <c r="EL179" s="231"/>
      <c r="EM179" s="231"/>
      <c r="EN179" s="231"/>
      <c r="EO179" s="231"/>
      <c r="EP179" s="231"/>
      <c r="EQ179" s="231"/>
      <c r="ER179" s="231"/>
      <c r="ES179" s="231"/>
      <c r="ET179" s="231"/>
      <c r="EU179" s="231"/>
      <c r="EV179" s="231"/>
      <c r="EW179" s="231"/>
      <c r="EX179" s="231"/>
      <c r="EY179" s="231"/>
      <c r="EZ179" s="231"/>
      <c r="FA179" s="231"/>
      <c r="FB179" s="231"/>
      <c r="FC179" s="231"/>
      <c r="FD179" s="231"/>
      <c r="FE179" s="231"/>
      <c r="FF179" s="231"/>
      <c r="FG179" s="231"/>
      <c r="FH179" s="231"/>
      <c r="FI179" s="231"/>
      <c r="FJ179" s="231"/>
      <c r="FK179" s="231"/>
      <c r="FL179" s="231"/>
      <c r="FM179" s="231"/>
      <c r="FN179" s="231"/>
      <c r="FO179" s="231"/>
      <c r="FP179" s="231"/>
      <c r="FQ179" s="231"/>
      <c r="FR179" s="231"/>
      <c r="FS179" s="231"/>
      <c r="FT179" s="231"/>
      <c r="FU179" s="231"/>
      <c r="FV179" s="231"/>
      <c r="FW179" s="231"/>
      <c r="FX179" s="231"/>
      <c r="FY179" s="231"/>
      <c r="FZ179" s="231"/>
      <c r="GA179" s="231"/>
      <c r="GB179" s="231"/>
      <c r="GC179" s="231"/>
      <c r="GD179" s="231"/>
      <c r="GE179" s="231"/>
      <c r="GF179" s="231"/>
      <c r="GG179" s="231"/>
      <c r="GH179" s="231"/>
      <c r="GI179" s="231"/>
      <c r="GJ179" s="231"/>
      <c r="GK179" s="231"/>
      <c r="GL179" s="231"/>
      <c r="GM179" s="231"/>
      <c r="GN179" s="231"/>
      <c r="GO179" s="231"/>
      <c r="GP179" s="231"/>
      <c r="GQ179" s="231"/>
      <c r="GR179" s="231"/>
      <c r="GS179" s="231"/>
      <c r="GT179" s="231"/>
      <c r="GU179" s="231"/>
      <c r="GV179" s="231"/>
      <c r="GW179" s="231"/>
      <c r="GX179" s="231"/>
      <c r="GY179" s="231"/>
      <c r="GZ179" s="231"/>
      <c r="HA179" s="231"/>
      <c r="HB179" s="231"/>
      <c r="HC179" s="231"/>
      <c r="HD179" s="231"/>
      <c r="HE179" s="231"/>
      <c r="HF179" s="231"/>
      <c r="HG179" s="231"/>
      <c r="HH179" s="231"/>
      <c r="HI179" s="231"/>
      <c r="HJ179" s="231"/>
      <c r="HK179" s="231"/>
      <c r="HL179" s="231"/>
      <c r="HM179" s="231"/>
      <c r="HN179" s="231"/>
      <c r="HO179" s="231"/>
      <c r="HP179" s="231"/>
      <c r="HQ179" s="231"/>
      <c r="HR179" s="231"/>
      <c r="HS179" s="231"/>
      <c r="HT179" s="231"/>
      <c r="HU179" s="231"/>
      <c r="HV179" s="231"/>
      <c r="HW179" s="231"/>
      <c r="HX179" s="231"/>
      <c r="HY179" s="231"/>
      <c r="HZ179" s="231"/>
      <c r="IA179" s="231"/>
      <c r="IB179" s="231"/>
      <c r="IC179" s="231"/>
      <c r="ID179" s="231"/>
      <c r="IE179" s="231"/>
      <c r="IF179" s="231"/>
      <c r="IG179" s="231"/>
      <c r="IH179" s="231"/>
      <c r="II179" s="231"/>
      <c r="IJ179" s="231"/>
      <c r="IK179" s="231"/>
      <c r="IL179" s="231"/>
      <c r="IM179" s="231"/>
      <c r="IN179" s="231"/>
      <c r="IO179" s="231"/>
      <c r="IP179" s="231"/>
      <c r="IQ179" s="231"/>
      <c r="IR179" s="231"/>
      <c r="IS179" s="231"/>
      <c r="IT179" s="231"/>
      <c r="IU179" s="231"/>
      <c r="IV179" s="231"/>
    </row>
    <row r="180" spans="1:256" ht="15">
      <c r="A180" s="220">
        <v>321</v>
      </c>
      <c r="B180" s="226" t="s">
        <v>1186</v>
      </c>
      <c r="C180" s="228" t="s">
        <v>1187</v>
      </c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  <c r="AI180" s="231"/>
      <c r="AJ180" s="231"/>
      <c r="AK180" s="231"/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231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31"/>
      <c r="BO180" s="231"/>
      <c r="BP180" s="231"/>
      <c r="BQ180" s="231"/>
      <c r="BR180" s="231"/>
      <c r="BS180" s="231"/>
      <c r="BT180" s="231"/>
      <c r="BU180" s="231"/>
      <c r="BV180" s="231"/>
      <c r="BW180" s="231"/>
      <c r="BX180" s="231"/>
      <c r="BY180" s="231"/>
      <c r="BZ180" s="231"/>
      <c r="CA180" s="231"/>
      <c r="CB180" s="231"/>
      <c r="CC180" s="231"/>
      <c r="CD180" s="231"/>
      <c r="CE180" s="231"/>
      <c r="CF180" s="231"/>
      <c r="CG180" s="231"/>
      <c r="CH180" s="231"/>
      <c r="CI180" s="231"/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  <c r="CW180" s="231"/>
      <c r="CX180" s="231"/>
      <c r="CY180" s="231"/>
      <c r="CZ180" s="231"/>
      <c r="DA180" s="231"/>
      <c r="DB180" s="231"/>
      <c r="DC180" s="231"/>
      <c r="DD180" s="231"/>
      <c r="DE180" s="231"/>
      <c r="DF180" s="231"/>
      <c r="DG180" s="231"/>
      <c r="DH180" s="231"/>
      <c r="DI180" s="231"/>
      <c r="DJ180" s="231"/>
      <c r="DK180" s="231"/>
      <c r="DL180" s="231"/>
      <c r="DM180" s="231"/>
      <c r="DN180" s="231"/>
      <c r="DO180" s="231"/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  <c r="EH180" s="231"/>
      <c r="EI180" s="231"/>
      <c r="EJ180" s="231"/>
      <c r="EK180" s="231"/>
      <c r="EL180" s="231"/>
      <c r="EM180" s="231"/>
      <c r="EN180" s="231"/>
      <c r="EO180" s="231"/>
      <c r="EP180" s="231"/>
      <c r="EQ180" s="231"/>
      <c r="ER180" s="231"/>
      <c r="ES180" s="231"/>
      <c r="ET180" s="231"/>
      <c r="EU180" s="231"/>
      <c r="EV180" s="231"/>
      <c r="EW180" s="231"/>
      <c r="EX180" s="231"/>
      <c r="EY180" s="231"/>
      <c r="EZ180" s="231"/>
      <c r="FA180" s="231"/>
      <c r="FB180" s="231"/>
      <c r="FC180" s="231"/>
      <c r="FD180" s="231"/>
      <c r="FE180" s="231"/>
      <c r="FF180" s="231"/>
      <c r="FG180" s="231"/>
      <c r="FH180" s="231"/>
      <c r="FI180" s="231"/>
      <c r="FJ180" s="231"/>
      <c r="FK180" s="231"/>
      <c r="FL180" s="231"/>
      <c r="FM180" s="231"/>
      <c r="FN180" s="231"/>
      <c r="FO180" s="231"/>
      <c r="FP180" s="231"/>
      <c r="FQ180" s="231"/>
      <c r="FR180" s="231"/>
      <c r="FS180" s="231"/>
      <c r="FT180" s="231"/>
      <c r="FU180" s="231"/>
      <c r="FV180" s="231"/>
      <c r="FW180" s="231"/>
      <c r="FX180" s="231"/>
      <c r="FY180" s="231"/>
      <c r="FZ180" s="231"/>
      <c r="GA180" s="231"/>
      <c r="GB180" s="231"/>
      <c r="GC180" s="231"/>
      <c r="GD180" s="231"/>
      <c r="GE180" s="231"/>
      <c r="GF180" s="231"/>
      <c r="GG180" s="231"/>
      <c r="GH180" s="231"/>
      <c r="GI180" s="231"/>
      <c r="GJ180" s="231"/>
      <c r="GK180" s="231"/>
      <c r="GL180" s="231"/>
      <c r="GM180" s="231"/>
      <c r="GN180" s="231"/>
      <c r="GO180" s="231"/>
      <c r="GP180" s="231"/>
      <c r="GQ180" s="231"/>
      <c r="GR180" s="231"/>
      <c r="GS180" s="231"/>
      <c r="GT180" s="231"/>
      <c r="GU180" s="231"/>
      <c r="GV180" s="231"/>
      <c r="GW180" s="231"/>
      <c r="GX180" s="231"/>
      <c r="GY180" s="231"/>
      <c r="GZ180" s="231"/>
      <c r="HA180" s="231"/>
      <c r="HB180" s="231"/>
      <c r="HC180" s="231"/>
      <c r="HD180" s="231"/>
      <c r="HE180" s="231"/>
      <c r="HF180" s="231"/>
      <c r="HG180" s="231"/>
      <c r="HH180" s="231"/>
      <c r="HI180" s="231"/>
      <c r="HJ180" s="231"/>
      <c r="HK180" s="231"/>
      <c r="HL180" s="231"/>
      <c r="HM180" s="231"/>
      <c r="HN180" s="231"/>
      <c r="HO180" s="231"/>
      <c r="HP180" s="231"/>
      <c r="HQ180" s="231"/>
      <c r="HR180" s="231"/>
      <c r="HS180" s="231"/>
      <c r="HT180" s="231"/>
      <c r="HU180" s="231"/>
      <c r="HV180" s="231"/>
      <c r="HW180" s="231"/>
      <c r="HX180" s="231"/>
      <c r="HY180" s="231"/>
      <c r="HZ180" s="231"/>
      <c r="IA180" s="231"/>
      <c r="IB180" s="231"/>
      <c r="IC180" s="231"/>
      <c r="ID180" s="231"/>
      <c r="IE180" s="231"/>
      <c r="IF180" s="231"/>
      <c r="IG180" s="231"/>
      <c r="IH180" s="231"/>
      <c r="II180" s="231"/>
      <c r="IJ180" s="231"/>
      <c r="IK180" s="231"/>
      <c r="IL180" s="231"/>
      <c r="IM180" s="231"/>
      <c r="IN180" s="231"/>
      <c r="IO180" s="231"/>
      <c r="IP180" s="231"/>
      <c r="IQ180" s="231"/>
      <c r="IR180" s="231"/>
      <c r="IS180" s="231"/>
      <c r="IT180" s="231"/>
      <c r="IU180" s="231"/>
      <c r="IV180" s="231"/>
    </row>
    <row r="181" spans="1:256" ht="45">
      <c r="A181" s="220">
        <v>321</v>
      </c>
      <c r="B181" s="226" t="s">
        <v>1015</v>
      </c>
      <c r="C181" s="227" t="s">
        <v>1016</v>
      </c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31"/>
      <c r="BP181" s="231"/>
      <c r="BQ181" s="231"/>
      <c r="BR181" s="231"/>
      <c r="BS181" s="231"/>
      <c r="BT181" s="231"/>
      <c r="BU181" s="231"/>
      <c r="BV181" s="231"/>
      <c r="BW181" s="231"/>
      <c r="BX181" s="231"/>
      <c r="BY181" s="231"/>
      <c r="BZ181" s="231"/>
      <c r="CA181" s="231"/>
      <c r="CB181" s="231"/>
      <c r="CC181" s="231"/>
      <c r="CD181" s="231"/>
      <c r="CE181" s="231"/>
      <c r="CF181" s="231"/>
      <c r="CG181" s="231"/>
      <c r="CH181" s="231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  <c r="CW181" s="231"/>
      <c r="CX181" s="231"/>
      <c r="CY181" s="231"/>
      <c r="CZ181" s="231"/>
      <c r="DA181" s="231"/>
      <c r="DB181" s="231"/>
      <c r="DC181" s="231"/>
      <c r="DD181" s="231"/>
      <c r="DE181" s="231"/>
      <c r="DF181" s="231"/>
      <c r="DG181" s="231"/>
      <c r="DH181" s="231"/>
      <c r="DI181" s="231"/>
      <c r="DJ181" s="231"/>
      <c r="DK181" s="231"/>
      <c r="DL181" s="231"/>
      <c r="DM181" s="231"/>
      <c r="DN181" s="231"/>
      <c r="DO181" s="231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  <c r="EH181" s="231"/>
      <c r="EI181" s="231"/>
      <c r="EJ181" s="231"/>
      <c r="EK181" s="231"/>
      <c r="EL181" s="231"/>
      <c r="EM181" s="231"/>
      <c r="EN181" s="231"/>
      <c r="EO181" s="231"/>
      <c r="EP181" s="231"/>
      <c r="EQ181" s="231"/>
      <c r="ER181" s="231"/>
      <c r="ES181" s="231"/>
      <c r="ET181" s="231"/>
      <c r="EU181" s="231"/>
      <c r="EV181" s="231"/>
      <c r="EW181" s="231"/>
      <c r="EX181" s="231"/>
      <c r="EY181" s="231"/>
      <c r="EZ181" s="231"/>
      <c r="FA181" s="231"/>
      <c r="FB181" s="231"/>
      <c r="FC181" s="231"/>
      <c r="FD181" s="231"/>
      <c r="FE181" s="231"/>
      <c r="FF181" s="231"/>
      <c r="FG181" s="231"/>
      <c r="FH181" s="231"/>
      <c r="FI181" s="231"/>
      <c r="FJ181" s="231"/>
      <c r="FK181" s="231"/>
      <c r="FL181" s="231"/>
      <c r="FM181" s="231"/>
      <c r="FN181" s="231"/>
      <c r="FO181" s="231"/>
      <c r="FP181" s="231"/>
      <c r="FQ181" s="231"/>
      <c r="FR181" s="231"/>
      <c r="FS181" s="231"/>
      <c r="FT181" s="231"/>
      <c r="FU181" s="231"/>
      <c r="FV181" s="231"/>
      <c r="FW181" s="231"/>
      <c r="FX181" s="231"/>
      <c r="FY181" s="231"/>
      <c r="FZ181" s="231"/>
      <c r="GA181" s="231"/>
      <c r="GB181" s="231"/>
      <c r="GC181" s="231"/>
      <c r="GD181" s="231"/>
      <c r="GE181" s="231"/>
      <c r="GF181" s="231"/>
      <c r="GG181" s="231"/>
      <c r="GH181" s="231"/>
      <c r="GI181" s="231"/>
      <c r="GJ181" s="231"/>
      <c r="GK181" s="231"/>
      <c r="GL181" s="231"/>
      <c r="GM181" s="231"/>
      <c r="GN181" s="231"/>
      <c r="GO181" s="231"/>
      <c r="GP181" s="231"/>
      <c r="GQ181" s="231"/>
      <c r="GR181" s="231"/>
      <c r="GS181" s="231"/>
      <c r="GT181" s="231"/>
      <c r="GU181" s="231"/>
      <c r="GV181" s="231"/>
      <c r="GW181" s="231"/>
      <c r="GX181" s="231"/>
      <c r="GY181" s="231"/>
      <c r="GZ181" s="231"/>
      <c r="HA181" s="231"/>
      <c r="HB181" s="231"/>
      <c r="HC181" s="231"/>
      <c r="HD181" s="231"/>
      <c r="HE181" s="231"/>
      <c r="HF181" s="231"/>
      <c r="HG181" s="231"/>
      <c r="HH181" s="231"/>
      <c r="HI181" s="231"/>
      <c r="HJ181" s="231"/>
      <c r="HK181" s="231"/>
      <c r="HL181" s="231"/>
      <c r="HM181" s="231"/>
      <c r="HN181" s="231"/>
      <c r="HO181" s="231"/>
      <c r="HP181" s="231"/>
      <c r="HQ181" s="231"/>
      <c r="HR181" s="231"/>
      <c r="HS181" s="231"/>
      <c r="HT181" s="231"/>
      <c r="HU181" s="231"/>
      <c r="HV181" s="231"/>
      <c r="HW181" s="231"/>
      <c r="HX181" s="231"/>
      <c r="HY181" s="231"/>
      <c r="HZ181" s="231"/>
      <c r="IA181" s="231"/>
      <c r="IB181" s="231"/>
      <c r="IC181" s="231"/>
      <c r="ID181" s="231"/>
      <c r="IE181" s="231"/>
      <c r="IF181" s="231"/>
      <c r="IG181" s="231"/>
      <c r="IH181" s="231"/>
      <c r="II181" s="231"/>
      <c r="IJ181" s="231"/>
      <c r="IK181" s="231"/>
      <c r="IL181" s="231"/>
      <c r="IM181" s="231"/>
      <c r="IN181" s="231"/>
      <c r="IO181" s="231"/>
      <c r="IP181" s="231"/>
      <c r="IQ181" s="231"/>
      <c r="IR181" s="231"/>
      <c r="IS181" s="231"/>
      <c r="IT181" s="231"/>
      <c r="IU181" s="231"/>
      <c r="IV181" s="231"/>
    </row>
    <row r="182" spans="1:256" ht="28.5">
      <c r="A182" s="288">
        <v>322</v>
      </c>
      <c r="B182" s="289"/>
      <c r="C182" s="224" t="s">
        <v>1188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31"/>
      <c r="BO182" s="231"/>
      <c r="BP182" s="231"/>
      <c r="BQ182" s="231"/>
      <c r="BR182" s="231"/>
      <c r="BS182" s="231"/>
      <c r="BT182" s="231"/>
      <c r="BU182" s="231"/>
      <c r="BV182" s="231"/>
      <c r="BW182" s="231"/>
      <c r="BX182" s="231"/>
      <c r="BY182" s="231"/>
      <c r="BZ182" s="231"/>
      <c r="CA182" s="231"/>
      <c r="CB182" s="231"/>
      <c r="CC182" s="231"/>
      <c r="CD182" s="231"/>
      <c r="CE182" s="231"/>
      <c r="CF182" s="231"/>
      <c r="CG182" s="231"/>
      <c r="CH182" s="231"/>
      <c r="CI182" s="231"/>
      <c r="CJ182" s="231"/>
      <c r="CK182" s="231"/>
      <c r="CL182" s="231"/>
      <c r="CM182" s="231"/>
      <c r="CN182" s="231"/>
      <c r="CO182" s="231"/>
      <c r="CP182" s="231"/>
      <c r="CQ182" s="231"/>
      <c r="CR182" s="231"/>
      <c r="CS182" s="231"/>
      <c r="CT182" s="231"/>
      <c r="CU182" s="231"/>
      <c r="CV182" s="231"/>
      <c r="CW182" s="231"/>
      <c r="CX182" s="231"/>
      <c r="CY182" s="231"/>
      <c r="CZ182" s="231"/>
      <c r="DA182" s="231"/>
      <c r="DB182" s="231"/>
      <c r="DC182" s="231"/>
      <c r="DD182" s="231"/>
      <c r="DE182" s="231"/>
      <c r="DF182" s="231"/>
      <c r="DG182" s="231"/>
      <c r="DH182" s="231"/>
      <c r="DI182" s="231"/>
      <c r="DJ182" s="231"/>
      <c r="DK182" s="231"/>
      <c r="DL182" s="231"/>
      <c r="DM182" s="231"/>
      <c r="DN182" s="231"/>
      <c r="DO182" s="231"/>
      <c r="DP182" s="231"/>
      <c r="DQ182" s="231"/>
      <c r="DR182" s="231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  <c r="EG182" s="231"/>
      <c r="EH182" s="231"/>
      <c r="EI182" s="231"/>
      <c r="EJ182" s="231"/>
      <c r="EK182" s="231"/>
      <c r="EL182" s="231"/>
      <c r="EM182" s="231"/>
      <c r="EN182" s="231"/>
      <c r="EO182" s="231"/>
      <c r="EP182" s="231"/>
      <c r="EQ182" s="231"/>
      <c r="ER182" s="231"/>
      <c r="ES182" s="231"/>
      <c r="ET182" s="231"/>
      <c r="EU182" s="231"/>
      <c r="EV182" s="231"/>
      <c r="EW182" s="231"/>
      <c r="EX182" s="231"/>
      <c r="EY182" s="231"/>
      <c r="EZ182" s="231"/>
      <c r="FA182" s="231"/>
      <c r="FB182" s="231"/>
      <c r="FC182" s="231"/>
      <c r="FD182" s="231"/>
      <c r="FE182" s="231"/>
      <c r="FF182" s="231"/>
      <c r="FG182" s="231"/>
      <c r="FH182" s="231"/>
      <c r="FI182" s="231"/>
      <c r="FJ182" s="231"/>
      <c r="FK182" s="231"/>
      <c r="FL182" s="231"/>
      <c r="FM182" s="231"/>
      <c r="FN182" s="231"/>
      <c r="FO182" s="231"/>
      <c r="FP182" s="231"/>
      <c r="FQ182" s="231"/>
      <c r="FR182" s="231"/>
      <c r="FS182" s="231"/>
      <c r="FT182" s="231"/>
      <c r="FU182" s="231"/>
      <c r="FV182" s="231"/>
      <c r="FW182" s="231"/>
      <c r="FX182" s="231"/>
      <c r="FY182" s="231"/>
      <c r="FZ182" s="231"/>
      <c r="GA182" s="231"/>
      <c r="GB182" s="231"/>
      <c r="GC182" s="231"/>
      <c r="GD182" s="231"/>
      <c r="GE182" s="231"/>
      <c r="GF182" s="231"/>
      <c r="GG182" s="231"/>
      <c r="GH182" s="231"/>
      <c r="GI182" s="231"/>
      <c r="GJ182" s="231"/>
      <c r="GK182" s="231"/>
      <c r="GL182" s="231"/>
      <c r="GM182" s="231"/>
      <c r="GN182" s="231"/>
      <c r="GO182" s="231"/>
      <c r="GP182" s="231"/>
      <c r="GQ182" s="231"/>
      <c r="GR182" s="231"/>
      <c r="GS182" s="231"/>
      <c r="GT182" s="231"/>
      <c r="GU182" s="231"/>
      <c r="GV182" s="231"/>
      <c r="GW182" s="231"/>
      <c r="GX182" s="231"/>
      <c r="GY182" s="231"/>
      <c r="GZ182" s="231"/>
      <c r="HA182" s="231"/>
      <c r="HB182" s="231"/>
      <c r="HC182" s="231"/>
      <c r="HD182" s="231"/>
      <c r="HE182" s="231"/>
      <c r="HF182" s="231"/>
      <c r="HG182" s="231"/>
      <c r="HH182" s="231"/>
      <c r="HI182" s="231"/>
      <c r="HJ182" s="231"/>
      <c r="HK182" s="231"/>
      <c r="HL182" s="231"/>
      <c r="HM182" s="231"/>
      <c r="HN182" s="231"/>
      <c r="HO182" s="231"/>
      <c r="HP182" s="231"/>
      <c r="HQ182" s="231"/>
      <c r="HR182" s="231"/>
      <c r="HS182" s="231"/>
      <c r="HT182" s="231"/>
      <c r="HU182" s="231"/>
      <c r="HV182" s="231"/>
      <c r="HW182" s="231"/>
      <c r="HX182" s="231"/>
      <c r="HY182" s="231"/>
      <c r="HZ182" s="231"/>
      <c r="IA182" s="231"/>
      <c r="IB182" s="231"/>
      <c r="IC182" s="231"/>
      <c r="ID182" s="231"/>
      <c r="IE182" s="231"/>
      <c r="IF182" s="231"/>
      <c r="IG182" s="231"/>
      <c r="IH182" s="231"/>
      <c r="II182" s="231"/>
      <c r="IJ182" s="231"/>
      <c r="IK182" s="231"/>
      <c r="IL182" s="231"/>
      <c r="IM182" s="231"/>
      <c r="IN182" s="231"/>
      <c r="IO182" s="231"/>
      <c r="IP182" s="231"/>
      <c r="IQ182" s="231"/>
      <c r="IR182" s="231"/>
      <c r="IS182" s="231"/>
      <c r="IT182" s="231"/>
      <c r="IU182" s="231"/>
      <c r="IV182" s="231"/>
    </row>
    <row r="183" spans="1:3" ht="45">
      <c r="A183" s="220">
        <v>322</v>
      </c>
      <c r="B183" s="222" t="s">
        <v>1009</v>
      </c>
      <c r="C183" s="228" t="s">
        <v>1189</v>
      </c>
    </row>
    <row r="184" spans="1:256" ht="28.5">
      <c r="A184" s="288">
        <v>388</v>
      </c>
      <c r="B184" s="289"/>
      <c r="C184" s="224" t="s">
        <v>1190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  <c r="DH184" s="231"/>
      <c r="DI184" s="231"/>
      <c r="DJ184" s="231"/>
      <c r="DK184" s="231"/>
      <c r="DL184" s="231"/>
      <c r="DM184" s="231"/>
      <c r="DN184" s="231"/>
      <c r="DO184" s="231"/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  <c r="EH184" s="231"/>
      <c r="EI184" s="231"/>
      <c r="EJ184" s="231"/>
      <c r="EK184" s="231"/>
      <c r="EL184" s="231"/>
      <c r="EM184" s="231"/>
      <c r="EN184" s="231"/>
      <c r="EO184" s="231"/>
      <c r="EP184" s="231"/>
      <c r="EQ184" s="231"/>
      <c r="ER184" s="231"/>
      <c r="ES184" s="231"/>
      <c r="ET184" s="231"/>
      <c r="EU184" s="231"/>
      <c r="EV184" s="231"/>
      <c r="EW184" s="231"/>
      <c r="EX184" s="231"/>
      <c r="EY184" s="231"/>
      <c r="EZ184" s="231"/>
      <c r="FA184" s="231"/>
      <c r="FB184" s="231"/>
      <c r="FC184" s="231"/>
      <c r="FD184" s="231"/>
      <c r="FE184" s="231"/>
      <c r="FF184" s="231"/>
      <c r="FG184" s="231"/>
      <c r="FH184" s="231"/>
      <c r="FI184" s="231"/>
      <c r="FJ184" s="231"/>
      <c r="FK184" s="231"/>
      <c r="FL184" s="231"/>
      <c r="FM184" s="231"/>
      <c r="FN184" s="231"/>
      <c r="FO184" s="231"/>
      <c r="FP184" s="231"/>
      <c r="FQ184" s="231"/>
      <c r="FR184" s="231"/>
      <c r="FS184" s="231"/>
      <c r="FT184" s="231"/>
      <c r="FU184" s="231"/>
      <c r="FV184" s="231"/>
      <c r="FW184" s="231"/>
      <c r="FX184" s="231"/>
      <c r="FY184" s="231"/>
      <c r="FZ184" s="231"/>
      <c r="GA184" s="231"/>
      <c r="GB184" s="231"/>
      <c r="GC184" s="231"/>
      <c r="GD184" s="231"/>
      <c r="GE184" s="231"/>
      <c r="GF184" s="231"/>
      <c r="GG184" s="231"/>
      <c r="GH184" s="231"/>
      <c r="GI184" s="231"/>
      <c r="GJ184" s="231"/>
      <c r="GK184" s="231"/>
      <c r="GL184" s="231"/>
      <c r="GM184" s="231"/>
      <c r="GN184" s="231"/>
      <c r="GO184" s="231"/>
      <c r="GP184" s="231"/>
      <c r="GQ184" s="231"/>
      <c r="GR184" s="231"/>
      <c r="GS184" s="231"/>
      <c r="GT184" s="231"/>
      <c r="GU184" s="231"/>
      <c r="GV184" s="231"/>
      <c r="GW184" s="231"/>
      <c r="GX184" s="231"/>
      <c r="GY184" s="231"/>
      <c r="GZ184" s="231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1"/>
      <c r="IH184" s="231"/>
      <c r="II184" s="231"/>
      <c r="IJ184" s="231"/>
      <c r="IK184" s="231"/>
      <c r="IL184" s="231"/>
      <c r="IM184" s="231"/>
      <c r="IN184" s="231"/>
      <c r="IO184" s="231"/>
      <c r="IP184" s="231"/>
      <c r="IQ184" s="231"/>
      <c r="IR184" s="231"/>
      <c r="IS184" s="231"/>
      <c r="IT184" s="231"/>
      <c r="IU184" s="231"/>
      <c r="IV184" s="231"/>
    </row>
    <row r="185" spans="1:3" ht="45">
      <c r="A185" s="220">
        <v>388</v>
      </c>
      <c r="B185" s="222" t="s">
        <v>972</v>
      </c>
      <c r="C185" s="228" t="s">
        <v>973</v>
      </c>
    </row>
    <row r="186" spans="1:256" ht="15">
      <c r="A186" s="288">
        <v>415</v>
      </c>
      <c r="B186" s="289"/>
      <c r="C186" s="224" t="s">
        <v>1191</v>
      </c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231"/>
      <c r="CA186" s="231"/>
      <c r="CB186" s="231"/>
      <c r="CC186" s="231"/>
      <c r="CD186" s="231"/>
      <c r="CE186" s="231"/>
      <c r="CF186" s="231"/>
      <c r="CG186" s="231"/>
      <c r="CH186" s="231"/>
      <c r="CI186" s="231"/>
      <c r="CJ186" s="231"/>
      <c r="CK186" s="231"/>
      <c r="CL186" s="231"/>
      <c r="CM186" s="231"/>
      <c r="CN186" s="231"/>
      <c r="CO186" s="231"/>
      <c r="CP186" s="231"/>
      <c r="CQ186" s="231"/>
      <c r="CR186" s="231"/>
      <c r="CS186" s="231"/>
      <c r="CT186" s="231"/>
      <c r="CU186" s="231"/>
      <c r="CV186" s="231"/>
      <c r="CW186" s="231"/>
      <c r="CX186" s="231"/>
      <c r="CY186" s="231"/>
      <c r="CZ186" s="231"/>
      <c r="DA186" s="231"/>
      <c r="DB186" s="231"/>
      <c r="DC186" s="231"/>
      <c r="DD186" s="231"/>
      <c r="DE186" s="231"/>
      <c r="DF186" s="231"/>
      <c r="DG186" s="231"/>
      <c r="DH186" s="231"/>
      <c r="DI186" s="231"/>
      <c r="DJ186" s="231"/>
      <c r="DK186" s="231"/>
      <c r="DL186" s="231"/>
      <c r="DM186" s="231"/>
      <c r="DN186" s="231"/>
      <c r="DO186" s="231"/>
      <c r="DP186" s="231"/>
      <c r="DQ186" s="231"/>
      <c r="DR186" s="231"/>
      <c r="DS186" s="231"/>
      <c r="DT186" s="231"/>
      <c r="DU186" s="231"/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  <c r="EF186" s="231"/>
      <c r="EG186" s="231"/>
      <c r="EH186" s="231"/>
      <c r="EI186" s="231"/>
      <c r="EJ186" s="231"/>
      <c r="EK186" s="231"/>
      <c r="EL186" s="231"/>
      <c r="EM186" s="231"/>
      <c r="EN186" s="231"/>
      <c r="EO186" s="231"/>
      <c r="EP186" s="231"/>
      <c r="EQ186" s="231"/>
      <c r="ER186" s="231"/>
      <c r="ES186" s="231"/>
      <c r="ET186" s="231"/>
      <c r="EU186" s="231"/>
      <c r="EV186" s="231"/>
      <c r="EW186" s="231"/>
      <c r="EX186" s="231"/>
      <c r="EY186" s="231"/>
      <c r="EZ186" s="231"/>
      <c r="FA186" s="231"/>
      <c r="FB186" s="231"/>
      <c r="FC186" s="231"/>
      <c r="FD186" s="231"/>
      <c r="FE186" s="231"/>
      <c r="FF186" s="231"/>
      <c r="FG186" s="231"/>
      <c r="FH186" s="231"/>
      <c r="FI186" s="231"/>
      <c r="FJ186" s="231"/>
      <c r="FK186" s="231"/>
      <c r="FL186" s="231"/>
      <c r="FM186" s="231"/>
      <c r="FN186" s="231"/>
      <c r="FO186" s="231"/>
      <c r="FP186" s="231"/>
      <c r="FQ186" s="231"/>
      <c r="FR186" s="231"/>
      <c r="FS186" s="231"/>
      <c r="FT186" s="231"/>
      <c r="FU186" s="231"/>
      <c r="FV186" s="231"/>
      <c r="FW186" s="231"/>
      <c r="FX186" s="231"/>
      <c r="FY186" s="231"/>
      <c r="FZ186" s="231"/>
      <c r="GA186" s="231"/>
      <c r="GB186" s="231"/>
      <c r="GC186" s="231"/>
      <c r="GD186" s="231"/>
      <c r="GE186" s="231"/>
      <c r="GF186" s="231"/>
      <c r="GG186" s="231"/>
      <c r="GH186" s="231"/>
      <c r="GI186" s="231"/>
      <c r="GJ186" s="231"/>
      <c r="GK186" s="231"/>
      <c r="GL186" s="231"/>
      <c r="GM186" s="231"/>
      <c r="GN186" s="231"/>
      <c r="GO186" s="231"/>
      <c r="GP186" s="231"/>
      <c r="GQ186" s="231"/>
      <c r="GR186" s="231"/>
      <c r="GS186" s="231"/>
      <c r="GT186" s="231"/>
      <c r="GU186" s="231"/>
      <c r="GV186" s="231"/>
      <c r="GW186" s="231"/>
      <c r="GX186" s="231"/>
      <c r="GY186" s="231"/>
      <c r="GZ186" s="231"/>
      <c r="HA186" s="231"/>
      <c r="HB186" s="231"/>
      <c r="HC186" s="231"/>
      <c r="HD186" s="231"/>
      <c r="HE186" s="231"/>
      <c r="HF186" s="231"/>
      <c r="HG186" s="231"/>
      <c r="HH186" s="231"/>
      <c r="HI186" s="231"/>
      <c r="HJ186" s="231"/>
      <c r="HK186" s="231"/>
      <c r="HL186" s="231"/>
      <c r="HM186" s="231"/>
      <c r="HN186" s="231"/>
      <c r="HO186" s="231"/>
      <c r="HP186" s="231"/>
      <c r="HQ186" s="231"/>
      <c r="HR186" s="231"/>
      <c r="HS186" s="231"/>
      <c r="HT186" s="231"/>
      <c r="HU186" s="231"/>
      <c r="HV186" s="231"/>
      <c r="HW186" s="231"/>
      <c r="HX186" s="231"/>
      <c r="HY186" s="231"/>
      <c r="HZ186" s="231"/>
      <c r="IA186" s="231"/>
      <c r="IB186" s="231"/>
      <c r="IC186" s="231"/>
      <c r="ID186" s="231"/>
      <c r="IE186" s="231"/>
      <c r="IF186" s="231"/>
      <c r="IG186" s="231"/>
      <c r="IH186" s="231"/>
      <c r="II186" s="231"/>
      <c r="IJ186" s="231"/>
      <c r="IK186" s="231"/>
      <c r="IL186" s="231"/>
      <c r="IM186" s="231"/>
      <c r="IN186" s="231"/>
      <c r="IO186" s="231"/>
      <c r="IP186" s="231"/>
      <c r="IQ186" s="231"/>
      <c r="IR186" s="231"/>
      <c r="IS186" s="231"/>
      <c r="IT186" s="231"/>
      <c r="IU186" s="231"/>
      <c r="IV186" s="231"/>
    </row>
    <row r="187" spans="1:3" ht="30">
      <c r="A187" s="220">
        <v>415</v>
      </c>
      <c r="B187" s="226" t="s">
        <v>907</v>
      </c>
      <c r="C187" s="227" t="s">
        <v>908</v>
      </c>
    </row>
    <row r="188" spans="1:3" ht="57">
      <c r="A188" s="282"/>
      <c r="B188" s="283"/>
      <c r="C188" s="251" t="s">
        <v>1192</v>
      </c>
    </row>
    <row r="189" spans="1:3" ht="30">
      <c r="A189" s="220"/>
      <c r="B189" s="226" t="s">
        <v>1193</v>
      </c>
      <c r="C189" s="234" t="s">
        <v>1194</v>
      </c>
    </row>
    <row r="190" spans="1:3" ht="30">
      <c r="A190" s="220"/>
      <c r="B190" s="226" t="s">
        <v>1163</v>
      </c>
      <c r="C190" s="234" t="s">
        <v>1195</v>
      </c>
    </row>
    <row r="191" spans="1:3" ht="30">
      <c r="A191" s="220"/>
      <c r="B191" s="226" t="s">
        <v>1196</v>
      </c>
      <c r="C191" s="234" t="s">
        <v>1197</v>
      </c>
    </row>
    <row r="192" spans="1:3" ht="15">
      <c r="A192" s="220"/>
      <c r="B192" s="226" t="s">
        <v>1198</v>
      </c>
      <c r="C192" s="227" t="s">
        <v>1199</v>
      </c>
    </row>
    <row r="193" spans="1:3" ht="60">
      <c r="A193" s="220"/>
      <c r="B193" s="226" t="s">
        <v>1200</v>
      </c>
      <c r="C193" s="233" t="s">
        <v>1201</v>
      </c>
    </row>
    <row r="194" spans="1:3" ht="60">
      <c r="A194" s="220"/>
      <c r="B194" s="226" t="s">
        <v>1202</v>
      </c>
      <c r="C194" s="233" t="s">
        <v>1203</v>
      </c>
    </row>
    <row r="195" spans="1:3" ht="45">
      <c r="A195" s="220"/>
      <c r="B195" s="226" t="s">
        <v>1204</v>
      </c>
      <c r="C195" s="233" t="s">
        <v>1205</v>
      </c>
    </row>
    <row r="196" spans="1:3" ht="45">
      <c r="A196" s="222"/>
      <c r="B196" s="226" t="s">
        <v>1206</v>
      </c>
      <c r="C196" s="227" t="s">
        <v>1207</v>
      </c>
    </row>
    <row r="197" spans="1:3" ht="45">
      <c r="A197" s="222"/>
      <c r="B197" s="226" t="s">
        <v>1208</v>
      </c>
      <c r="C197" s="227" t="s">
        <v>1209</v>
      </c>
    </row>
    <row r="198" spans="1:3" ht="30">
      <c r="A198" s="222"/>
      <c r="B198" s="226" t="s">
        <v>1210</v>
      </c>
      <c r="C198" s="227" t="s">
        <v>1211</v>
      </c>
    </row>
    <row r="199" spans="1:3" ht="30">
      <c r="A199" s="220"/>
      <c r="B199" s="226" t="s">
        <v>911</v>
      </c>
      <c r="C199" s="227" t="s">
        <v>1212</v>
      </c>
    </row>
    <row r="200" spans="1:3" ht="45">
      <c r="A200" s="220"/>
      <c r="B200" s="226" t="s">
        <v>1009</v>
      </c>
      <c r="C200" s="227" t="s">
        <v>1213</v>
      </c>
    </row>
    <row r="201" spans="1:3" ht="60">
      <c r="A201" s="220"/>
      <c r="B201" s="226" t="s">
        <v>1214</v>
      </c>
      <c r="C201" s="227" t="s">
        <v>1215</v>
      </c>
    </row>
    <row r="202" spans="1:3" ht="45">
      <c r="A202" s="220"/>
      <c r="B202" s="226" t="s">
        <v>1216</v>
      </c>
      <c r="C202" s="227" t="s">
        <v>1217</v>
      </c>
    </row>
    <row r="203" spans="1:3" ht="45">
      <c r="A203" s="220"/>
      <c r="B203" s="226" t="s">
        <v>1218</v>
      </c>
      <c r="C203" s="227" t="s">
        <v>1219</v>
      </c>
    </row>
    <row r="204" spans="1:3" ht="45">
      <c r="A204" s="220"/>
      <c r="B204" s="226" t="s">
        <v>941</v>
      </c>
      <c r="C204" s="227" t="s">
        <v>1220</v>
      </c>
    </row>
    <row r="205" spans="1:3" ht="30">
      <c r="A205" s="220"/>
      <c r="B205" s="226" t="s">
        <v>907</v>
      </c>
      <c r="C205" s="227" t="s">
        <v>1221</v>
      </c>
    </row>
    <row r="206" spans="1:3" ht="15">
      <c r="A206" s="220"/>
      <c r="B206" s="226" t="s">
        <v>1222</v>
      </c>
      <c r="C206" s="227" t="s">
        <v>1223</v>
      </c>
    </row>
    <row r="207" spans="1:3" ht="15">
      <c r="A207" s="220"/>
      <c r="B207" s="226" t="s">
        <v>1075</v>
      </c>
      <c r="C207" s="227" t="s">
        <v>1224</v>
      </c>
    </row>
    <row r="208" spans="1:3" ht="15">
      <c r="A208" s="220"/>
      <c r="B208" s="226" t="s">
        <v>1225</v>
      </c>
      <c r="C208" s="227" t="s">
        <v>1226</v>
      </c>
    </row>
    <row r="209" spans="1:3" ht="30">
      <c r="A209" s="220"/>
      <c r="B209" s="226" t="s">
        <v>1079</v>
      </c>
      <c r="C209" s="234" t="s">
        <v>1080</v>
      </c>
    </row>
    <row r="210" spans="1:256" ht="30">
      <c r="A210" s="222"/>
      <c r="B210" s="226" t="s">
        <v>1081</v>
      </c>
      <c r="C210" s="234" t="s">
        <v>1082</v>
      </c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31"/>
      <c r="AM210" s="231"/>
      <c r="AN210" s="231"/>
      <c r="AO210" s="231"/>
      <c r="AP210" s="231"/>
      <c r="AQ210" s="231"/>
      <c r="AR210" s="231"/>
      <c r="AS210" s="231"/>
      <c r="AT210" s="231"/>
      <c r="AU210" s="231"/>
      <c r="AV210" s="231"/>
      <c r="AW210" s="231"/>
      <c r="AX210" s="231"/>
      <c r="AY210" s="231"/>
      <c r="AZ210" s="231"/>
      <c r="BA210" s="231"/>
      <c r="BB210" s="231"/>
      <c r="BC210" s="231"/>
      <c r="BD210" s="231"/>
      <c r="BE210" s="231"/>
      <c r="BF210" s="231"/>
      <c r="BG210" s="231"/>
      <c r="BH210" s="231"/>
      <c r="BI210" s="231"/>
      <c r="BJ210" s="231"/>
      <c r="BK210" s="231"/>
      <c r="BL210" s="231"/>
      <c r="BM210" s="231"/>
      <c r="BN210" s="231"/>
      <c r="BO210" s="231"/>
      <c r="BP210" s="231"/>
      <c r="BQ210" s="231"/>
      <c r="BR210" s="231"/>
      <c r="BS210" s="231"/>
      <c r="BT210" s="231"/>
      <c r="BU210" s="231"/>
      <c r="BV210" s="231"/>
      <c r="BW210" s="231"/>
      <c r="BX210" s="231"/>
      <c r="BY210" s="231"/>
      <c r="BZ210" s="231"/>
      <c r="CA210" s="231"/>
      <c r="CB210" s="231"/>
      <c r="CC210" s="231"/>
      <c r="CD210" s="231"/>
      <c r="CE210" s="231"/>
      <c r="CF210" s="231"/>
      <c r="CG210" s="231"/>
      <c r="CH210" s="231"/>
      <c r="CI210" s="231"/>
      <c r="CJ210" s="231"/>
      <c r="CK210" s="231"/>
      <c r="CL210" s="231"/>
      <c r="CM210" s="231"/>
      <c r="CN210" s="231"/>
      <c r="CO210" s="231"/>
      <c r="CP210" s="231"/>
      <c r="CQ210" s="231"/>
      <c r="CR210" s="231"/>
      <c r="CS210" s="231"/>
      <c r="CT210" s="231"/>
      <c r="CU210" s="231"/>
      <c r="CV210" s="231"/>
      <c r="CW210" s="231"/>
      <c r="CX210" s="231"/>
      <c r="CY210" s="231"/>
      <c r="CZ210" s="231"/>
      <c r="DA210" s="231"/>
      <c r="DB210" s="231"/>
      <c r="DC210" s="231"/>
      <c r="DD210" s="231"/>
      <c r="DE210" s="231"/>
      <c r="DF210" s="231"/>
      <c r="DG210" s="231"/>
      <c r="DH210" s="231"/>
      <c r="DI210" s="231"/>
      <c r="DJ210" s="231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  <c r="EG210" s="231"/>
      <c r="EH210" s="231"/>
      <c r="EI210" s="231"/>
      <c r="EJ210" s="231"/>
      <c r="EK210" s="231"/>
      <c r="EL210" s="231"/>
      <c r="EM210" s="231"/>
      <c r="EN210" s="231"/>
      <c r="EO210" s="231"/>
      <c r="EP210" s="231"/>
      <c r="EQ210" s="231"/>
      <c r="ER210" s="231"/>
      <c r="ES210" s="231"/>
      <c r="ET210" s="231"/>
      <c r="EU210" s="231"/>
      <c r="EV210" s="231"/>
      <c r="EW210" s="231"/>
      <c r="EX210" s="231"/>
      <c r="EY210" s="231"/>
      <c r="EZ210" s="231"/>
      <c r="FA210" s="231"/>
      <c r="FB210" s="231"/>
      <c r="FC210" s="231"/>
      <c r="FD210" s="231"/>
      <c r="FE210" s="231"/>
      <c r="FF210" s="231"/>
      <c r="FG210" s="231"/>
      <c r="FH210" s="231"/>
      <c r="FI210" s="231"/>
      <c r="FJ210" s="231"/>
      <c r="FK210" s="231"/>
      <c r="FL210" s="231"/>
      <c r="FM210" s="231"/>
      <c r="FN210" s="231"/>
      <c r="FO210" s="231"/>
      <c r="FP210" s="231"/>
      <c r="FQ210" s="231"/>
      <c r="FR210" s="231"/>
      <c r="FS210" s="231"/>
      <c r="FT210" s="231"/>
      <c r="FU210" s="231"/>
      <c r="FV210" s="231"/>
      <c r="FW210" s="231"/>
      <c r="FX210" s="231"/>
      <c r="FY210" s="231"/>
      <c r="FZ210" s="231"/>
      <c r="GA210" s="231"/>
      <c r="GB210" s="231"/>
      <c r="GC210" s="231"/>
      <c r="GD210" s="231"/>
      <c r="GE210" s="231"/>
      <c r="GF210" s="231"/>
      <c r="GG210" s="231"/>
      <c r="GH210" s="231"/>
      <c r="GI210" s="231"/>
      <c r="GJ210" s="231"/>
      <c r="GK210" s="231"/>
      <c r="GL210" s="231"/>
      <c r="GM210" s="231"/>
      <c r="GN210" s="231"/>
      <c r="GO210" s="231"/>
      <c r="GP210" s="231"/>
      <c r="GQ210" s="231"/>
      <c r="GR210" s="231"/>
      <c r="GS210" s="231"/>
      <c r="GT210" s="231"/>
      <c r="GU210" s="231"/>
      <c r="GV210" s="231"/>
      <c r="GW210" s="231"/>
      <c r="GX210" s="231"/>
      <c r="GY210" s="231"/>
      <c r="GZ210" s="231"/>
      <c r="HA210" s="231"/>
      <c r="HB210" s="231"/>
      <c r="HC210" s="231"/>
      <c r="HD210" s="231"/>
      <c r="HE210" s="231"/>
      <c r="HF210" s="231"/>
      <c r="HG210" s="231"/>
      <c r="HH210" s="231"/>
      <c r="HI210" s="231"/>
      <c r="HJ210" s="231"/>
      <c r="HK210" s="231"/>
      <c r="HL210" s="231"/>
      <c r="HM210" s="231"/>
      <c r="HN210" s="231"/>
      <c r="HO210" s="231"/>
      <c r="HP210" s="231"/>
      <c r="HQ210" s="231"/>
      <c r="HR210" s="231"/>
      <c r="HS210" s="231"/>
      <c r="HT210" s="231"/>
      <c r="HU210" s="231"/>
      <c r="HV210" s="231"/>
      <c r="HW210" s="231"/>
      <c r="HX210" s="231"/>
      <c r="HY210" s="231"/>
      <c r="HZ210" s="231"/>
      <c r="IA210" s="231"/>
      <c r="IB210" s="231"/>
      <c r="IC210" s="231"/>
      <c r="ID210" s="231"/>
      <c r="IE210" s="231"/>
      <c r="IF210" s="231"/>
      <c r="IG210" s="231"/>
      <c r="IH210" s="231"/>
      <c r="II210" s="231"/>
      <c r="IJ210" s="231"/>
      <c r="IK210" s="231"/>
      <c r="IL210" s="231"/>
      <c r="IM210" s="231"/>
      <c r="IN210" s="231"/>
      <c r="IO210" s="231"/>
      <c r="IP210" s="231"/>
      <c r="IQ210" s="231"/>
      <c r="IR210" s="231"/>
      <c r="IS210" s="231"/>
      <c r="IT210" s="231"/>
      <c r="IU210" s="231"/>
      <c r="IV210" s="231"/>
    </row>
    <row r="211" spans="1:3" ht="15">
      <c r="A211" s="220"/>
      <c r="B211" s="226" t="s">
        <v>1227</v>
      </c>
      <c r="C211" s="227" t="s">
        <v>1228</v>
      </c>
    </row>
    <row r="212" spans="1:256" ht="30">
      <c r="A212" s="252"/>
      <c r="B212" s="226" t="s">
        <v>1229</v>
      </c>
      <c r="C212" s="228" t="s">
        <v>1230</v>
      </c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  <c r="BB212" s="253"/>
      <c r="BC212" s="253"/>
      <c r="BD212" s="253"/>
      <c r="BE212" s="253"/>
      <c r="BF212" s="253"/>
      <c r="BG212" s="253"/>
      <c r="BH212" s="253"/>
      <c r="BI212" s="253"/>
      <c r="BJ212" s="253"/>
      <c r="BK212" s="253"/>
      <c r="BL212" s="253"/>
      <c r="BM212" s="253"/>
      <c r="BN212" s="253"/>
      <c r="BO212" s="253"/>
      <c r="BP212" s="253"/>
      <c r="BQ212" s="253"/>
      <c r="BR212" s="253"/>
      <c r="BS212" s="253"/>
      <c r="BT212" s="253"/>
      <c r="BU212" s="253"/>
      <c r="BV212" s="253"/>
      <c r="BW212" s="253"/>
      <c r="BX212" s="253"/>
      <c r="BY212" s="253"/>
      <c r="BZ212" s="253"/>
      <c r="CA212" s="253"/>
      <c r="CB212" s="253"/>
      <c r="CC212" s="253"/>
      <c r="CD212" s="253"/>
      <c r="CE212" s="253"/>
      <c r="CF212" s="253"/>
      <c r="CG212" s="253"/>
      <c r="CH212" s="253"/>
      <c r="CI212" s="253"/>
      <c r="CJ212" s="253"/>
      <c r="CK212" s="253"/>
      <c r="CL212" s="253"/>
      <c r="CM212" s="253"/>
      <c r="CN212" s="253"/>
      <c r="CO212" s="253"/>
      <c r="CP212" s="253"/>
      <c r="CQ212" s="253"/>
      <c r="CR212" s="253"/>
      <c r="CS212" s="253"/>
      <c r="CT212" s="253"/>
      <c r="CU212" s="253"/>
      <c r="CV212" s="253"/>
      <c r="CW212" s="253"/>
      <c r="CX212" s="253"/>
      <c r="CY212" s="253"/>
      <c r="CZ212" s="253"/>
      <c r="DA212" s="253"/>
      <c r="DB212" s="253"/>
      <c r="DC212" s="253"/>
      <c r="DD212" s="253"/>
      <c r="DE212" s="253"/>
      <c r="DF212" s="253"/>
      <c r="DG212" s="253"/>
      <c r="DH212" s="253"/>
      <c r="DI212" s="253"/>
      <c r="DJ212" s="253"/>
      <c r="DK212" s="253"/>
      <c r="DL212" s="253"/>
      <c r="DM212" s="253"/>
      <c r="DN212" s="253"/>
      <c r="DO212" s="253"/>
      <c r="DP212" s="253"/>
      <c r="DQ212" s="253"/>
      <c r="DR212" s="253"/>
      <c r="DS212" s="253"/>
      <c r="DT212" s="253"/>
      <c r="DU212" s="253"/>
      <c r="DV212" s="253"/>
      <c r="DW212" s="253"/>
      <c r="DX212" s="253"/>
      <c r="DY212" s="253"/>
      <c r="DZ212" s="253"/>
      <c r="EA212" s="253"/>
      <c r="EB212" s="253"/>
      <c r="EC212" s="253"/>
      <c r="ED212" s="253"/>
      <c r="EE212" s="253"/>
      <c r="EF212" s="253"/>
      <c r="EG212" s="253"/>
      <c r="EH212" s="253"/>
      <c r="EI212" s="253"/>
      <c r="EJ212" s="253"/>
      <c r="EK212" s="253"/>
      <c r="EL212" s="253"/>
      <c r="EM212" s="253"/>
      <c r="EN212" s="253"/>
      <c r="EO212" s="253"/>
      <c r="EP212" s="253"/>
      <c r="EQ212" s="253"/>
      <c r="ER212" s="253"/>
      <c r="ES212" s="253"/>
      <c r="ET212" s="253"/>
      <c r="EU212" s="253"/>
      <c r="EV212" s="253"/>
      <c r="EW212" s="253"/>
      <c r="EX212" s="253"/>
      <c r="EY212" s="253"/>
      <c r="EZ212" s="253"/>
      <c r="FA212" s="253"/>
      <c r="FB212" s="253"/>
      <c r="FC212" s="253"/>
      <c r="FD212" s="253"/>
      <c r="FE212" s="253"/>
      <c r="FF212" s="253"/>
      <c r="FG212" s="253"/>
      <c r="FH212" s="253"/>
      <c r="FI212" s="253"/>
      <c r="FJ212" s="253"/>
      <c r="FK212" s="253"/>
      <c r="FL212" s="253"/>
      <c r="FM212" s="253"/>
      <c r="FN212" s="253"/>
      <c r="FO212" s="253"/>
      <c r="FP212" s="253"/>
      <c r="FQ212" s="253"/>
      <c r="FR212" s="253"/>
      <c r="FS212" s="253"/>
      <c r="FT212" s="253"/>
      <c r="FU212" s="253"/>
      <c r="FV212" s="253"/>
      <c r="FW212" s="253"/>
      <c r="FX212" s="253"/>
      <c r="FY212" s="253"/>
      <c r="FZ212" s="253"/>
      <c r="GA212" s="253"/>
      <c r="GB212" s="253"/>
      <c r="GC212" s="253"/>
      <c r="GD212" s="253"/>
      <c r="GE212" s="253"/>
      <c r="GF212" s="253"/>
      <c r="GG212" s="253"/>
      <c r="GH212" s="253"/>
      <c r="GI212" s="253"/>
      <c r="GJ212" s="253"/>
      <c r="GK212" s="253"/>
      <c r="GL212" s="253"/>
      <c r="GM212" s="253"/>
      <c r="GN212" s="253"/>
      <c r="GO212" s="253"/>
      <c r="GP212" s="253"/>
      <c r="GQ212" s="253"/>
      <c r="GR212" s="253"/>
      <c r="GS212" s="253"/>
      <c r="GT212" s="253"/>
      <c r="GU212" s="253"/>
      <c r="GV212" s="253"/>
      <c r="GW212" s="253"/>
      <c r="GX212" s="253"/>
      <c r="GY212" s="253"/>
      <c r="GZ212" s="253"/>
      <c r="HA212" s="253"/>
      <c r="HB212" s="253"/>
      <c r="HC212" s="253"/>
      <c r="HD212" s="253"/>
      <c r="HE212" s="253"/>
      <c r="HF212" s="253"/>
      <c r="HG212" s="253"/>
      <c r="HH212" s="253"/>
      <c r="HI212" s="253"/>
      <c r="HJ212" s="253"/>
      <c r="HK212" s="253"/>
      <c r="HL212" s="253"/>
      <c r="HM212" s="253"/>
      <c r="HN212" s="253"/>
      <c r="HO212" s="253"/>
      <c r="HP212" s="253"/>
      <c r="HQ212" s="253"/>
      <c r="HR212" s="253"/>
      <c r="HS212" s="253"/>
      <c r="HT212" s="253"/>
      <c r="HU212" s="253"/>
      <c r="HV212" s="253"/>
      <c r="HW212" s="253"/>
      <c r="HX212" s="253"/>
      <c r="HY212" s="253"/>
      <c r="HZ212" s="253"/>
      <c r="IA212" s="253"/>
      <c r="IB212" s="253"/>
      <c r="IC212" s="253"/>
      <c r="ID212" s="253"/>
      <c r="IE212" s="253"/>
      <c r="IF212" s="253"/>
      <c r="IG212" s="253"/>
      <c r="IH212" s="253"/>
      <c r="II212" s="253"/>
      <c r="IJ212" s="253"/>
      <c r="IK212" s="253"/>
      <c r="IL212" s="253"/>
      <c r="IM212" s="253"/>
      <c r="IN212" s="253"/>
      <c r="IO212" s="253"/>
      <c r="IP212" s="253"/>
      <c r="IQ212" s="253"/>
      <c r="IR212" s="253"/>
      <c r="IS212" s="253"/>
      <c r="IT212" s="253"/>
      <c r="IU212" s="253"/>
      <c r="IV212" s="253"/>
    </row>
    <row r="213" spans="1:3" ht="15">
      <c r="A213" s="220"/>
      <c r="B213" s="226" t="s">
        <v>1231</v>
      </c>
      <c r="C213" s="227" t="s">
        <v>1232</v>
      </c>
    </row>
    <row r="214" spans="1:3" ht="15">
      <c r="A214" s="220"/>
      <c r="B214" s="226" t="s">
        <v>1233</v>
      </c>
      <c r="C214" s="227" t="s">
        <v>1234</v>
      </c>
    </row>
    <row r="215" spans="1:3" ht="30">
      <c r="A215" s="220"/>
      <c r="B215" s="226" t="s">
        <v>1235</v>
      </c>
      <c r="C215" s="227" t="s">
        <v>1236</v>
      </c>
    </row>
    <row r="216" spans="1:3" ht="30">
      <c r="A216" s="220"/>
      <c r="B216" s="226" t="s">
        <v>1237</v>
      </c>
      <c r="C216" s="227" t="s">
        <v>1238</v>
      </c>
    </row>
    <row r="217" spans="1:3" ht="30">
      <c r="A217" s="220"/>
      <c r="B217" s="226" t="s">
        <v>1239</v>
      </c>
      <c r="C217" s="227" t="s">
        <v>1240</v>
      </c>
    </row>
    <row r="218" spans="1:3" ht="60">
      <c r="A218" s="220"/>
      <c r="B218" s="226" t="s">
        <v>1241</v>
      </c>
      <c r="C218" s="227" t="s">
        <v>1242</v>
      </c>
    </row>
    <row r="219" spans="1:3" ht="30">
      <c r="A219" s="220"/>
      <c r="B219" s="226" t="s">
        <v>1243</v>
      </c>
      <c r="C219" s="227" t="s">
        <v>1244</v>
      </c>
    </row>
    <row r="220" spans="1:3" ht="15">
      <c r="A220" s="220"/>
      <c r="B220" s="226" t="s">
        <v>1245</v>
      </c>
      <c r="C220" s="227" t="s">
        <v>1246</v>
      </c>
    </row>
    <row r="221" spans="1:3" ht="30">
      <c r="A221" s="220"/>
      <c r="B221" s="226" t="s">
        <v>1247</v>
      </c>
      <c r="C221" s="227" t="s">
        <v>1248</v>
      </c>
    </row>
    <row r="222" spans="1:3" ht="30">
      <c r="A222" s="220"/>
      <c r="B222" s="226" t="s">
        <v>1249</v>
      </c>
      <c r="C222" s="227" t="s">
        <v>1250</v>
      </c>
    </row>
    <row r="223" spans="1:3" ht="30">
      <c r="A223" s="220"/>
      <c r="B223" s="226" t="s">
        <v>1251</v>
      </c>
      <c r="C223" s="227" t="s">
        <v>1252</v>
      </c>
    </row>
    <row r="224" spans="1:3" ht="45">
      <c r="A224" s="220"/>
      <c r="B224" s="226" t="s">
        <v>1253</v>
      </c>
      <c r="C224" s="227" t="s">
        <v>1254</v>
      </c>
    </row>
    <row r="225" spans="1:3" ht="30">
      <c r="A225" s="220"/>
      <c r="B225" s="226" t="s">
        <v>1255</v>
      </c>
      <c r="C225" s="227" t="s">
        <v>1256</v>
      </c>
    </row>
    <row r="226" spans="1:3" ht="15">
      <c r="A226" s="292" t="s">
        <v>1257</v>
      </c>
      <c r="B226" s="292"/>
      <c r="C226" s="292"/>
    </row>
    <row r="227" spans="1:3" ht="15">
      <c r="A227" s="290"/>
      <c r="B227" s="290"/>
      <c r="C227" s="290"/>
    </row>
    <row r="228" spans="1:3" ht="15">
      <c r="A228" s="291" t="s">
        <v>1258</v>
      </c>
      <c r="B228" s="291"/>
      <c r="C228" s="291"/>
    </row>
    <row r="229" spans="1:3" ht="15">
      <c r="A229" s="291" t="s">
        <v>1259</v>
      </c>
      <c r="B229" s="291"/>
      <c r="C229" s="291"/>
    </row>
    <row r="231" spans="1:3" ht="15">
      <c r="A231" s="291" t="s">
        <v>1260</v>
      </c>
      <c r="B231" s="291"/>
      <c r="C231" s="291"/>
    </row>
  </sheetData>
  <sheetProtection/>
  <mergeCells count="46">
    <mergeCell ref="A227:C227"/>
    <mergeCell ref="A228:C228"/>
    <mergeCell ref="A229:C229"/>
    <mergeCell ref="A231:C231"/>
    <mergeCell ref="A178:B178"/>
    <mergeCell ref="A182:B182"/>
    <mergeCell ref="A184:B184"/>
    <mergeCell ref="A186:B186"/>
    <mergeCell ref="A188:B188"/>
    <mergeCell ref="A226:C226"/>
    <mergeCell ref="A159:B159"/>
    <mergeCell ref="A163:B163"/>
    <mergeCell ref="A169:B169"/>
    <mergeCell ref="A174:B174"/>
    <mergeCell ref="A175:B175"/>
    <mergeCell ref="A176:B176"/>
    <mergeCell ref="A74:B74"/>
    <mergeCell ref="A83:B83"/>
    <mergeCell ref="A85:B85"/>
    <mergeCell ref="A89:B89"/>
    <mergeCell ref="A134:B134"/>
    <mergeCell ref="A140:B140"/>
    <mergeCell ref="A47:B47"/>
    <mergeCell ref="A49:B49"/>
    <mergeCell ref="A55:B55"/>
    <mergeCell ref="A57:B57"/>
    <mergeCell ref="A59:B59"/>
    <mergeCell ref="A61:B61"/>
    <mergeCell ref="A30:B30"/>
    <mergeCell ref="A33:B33"/>
    <mergeCell ref="A35:B35"/>
    <mergeCell ref="A38:B38"/>
    <mergeCell ref="A40:B40"/>
    <mergeCell ref="A42:B42"/>
    <mergeCell ref="A13:B13"/>
    <mergeCell ref="A16:B16"/>
    <mergeCell ref="A22:B22"/>
    <mergeCell ref="A24:B24"/>
    <mergeCell ref="A26:B26"/>
    <mergeCell ref="A28:B28"/>
    <mergeCell ref="A5:C5"/>
    <mergeCell ref="A6:B6"/>
    <mergeCell ref="A7:B7"/>
    <mergeCell ref="C7:C8"/>
    <mergeCell ref="A9:B9"/>
    <mergeCell ref="A11:B11"/>
  </mergeCells>
  <hyperlinks>
    <hyperlink ref="C156" r:id="rId1" display="consultantplus://offline/ref=F3BA6AE607F67387DB35B071B7AC6269B2FD3EB93DED401F3CB6EF3559j9y3H"/>
    <hyperlink ref="C157" r:id="rId2" display="consultantplus://offline/ref=AB698C739C67974272996CE6846A764237C43A47CC81D8CEA1C01F636Al901H"/>
  </hyperlinks>
  <printOptions/>
  <pageMargins left="0.7086614173228347" right="0.31496062992125984" top="0.35433070866141736" bottom="0.15748031496062992" header="0.31496062992125984" footer="0.31496062992125984"/>
  <pageSetup fitToHeight="8" fitToWidth="1"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1.7109375" style="5" customWidth="1"/>
    <col min="2" max="2" width="9.140625" style="1" customWidth="1"/>
    <col min="3" max="3" width="9.00390625" style="2" customWidth="1"/>
    <col min="4" max="4" width="8.421875" style="2" customWidth="1"/>
    <col min="5" max="5" width="19.140625" style="2" customWidth="1"/>
    <col min="6" max="6" width="12.00390625" style="2" customWidth="1"/>
    <col min="7" max="7" width="20.140625" style="3" customWidth="1"/>
    <col min="8" max="8" width="12.8515625" style="2" customWidth="1"/>
    <col min="9" max="16384" width="9.140625" style="2" customWidth="1"/>
  </cols>
  <sheetData>
    <row r="1" spans="1:6" ht="14.25">
      <c r="A1" s="22"/>
      <c r="F1" s="7" t="s">
        <v>1290</v>
      </c>
    </row>
    <row r="2" spans="1:6" ht="14.25">
      <c r="A2" s="4"/>
      <c r="F2" s="23" t="s">
        <v>1291</v>
      </c>
    </row>
    <row r="3" ht="14.25">
      <c r="F3" s="23" t="s">
        <v>1</v>
      </c>
    </row>
    <row r="4" ht="14.25">
      <c r="F4" s="23" t="s">
        <v>2</v>
      </c>
    </row>
    <row r="5" spans="2:6" ht="14.25">
      <c r="B5" s="24" t="s">
        <v>3</v>
      </c>
      <c r="C5" s="25"/>
      <c r="D5" s="25"/>
      <c r="E5" s="25"/>
      <c r="F5" s="26" t="s">
        <v>1292</v>
      </c>
    </row>
    <row r="6" spans="2:7" ht="14.25">
      <c r="B6" s="24" t="s">
        <v>4</v>
      </c>
      <c r="C6" s="25"/>
      <c r="D6" s="25"/>
      <c r="E6" s="25"/>
      <c r="F6" s="25"/>
      <c r="G6" s="25"/>
    </row>
    <row r="7" spans="2:7" ht="14.25">
      <c r="B7" s="24" t="s">
        <v>750</v>
      </c>
      <c r="C7" s="25"/>
      <c r="D7" s="25"/>
      <c r="E7" s="25"/>
      <c r="F7" s="25"/>
      <c r="G7" s="25"/>
    </row>
    <row r="8" spans="2:7" ht="14.25">
      <c r="B8" s="27"/>
      <c r="C8" s="28"/>
      <c r="D8" s="28"/>
      <c r="E8" s="28"/>
      <c r="F8" s="28"/>
      <c r="G8" s="25"/>
    </row>
    <row r="9" spans="1:7" ht="14.25">
      <c r="A9" s="293" t="s">
        <v>5</v>
      </c>
      <c r="B9" s="294" t="s">
        <v>6</v>
      </c>
      <c r="C9" s="294"/>
      <c r="D9" s="294"/>
      <c r="E9" s="294"/>
      <c r="F9" s="294"/>
      <c r="G9" s="29" t="s">
        <v>7</v>
      </c>
    </row>
    <row r="10" spans="1:7" ht="42.75">
      <c r="A10" s="293"/>
      <c r="B10" s="30" t="s">
        <v>8</v>
      </c>
      <c r="C10" s="31" t="s">
        <v>9</v>
      </c>
      <c r="D10" s="31" t="s">
        <v>10</v>
      </c>
      <c r="E10" s="31" t="s">
        <v>11</v>
      </c>
      <c r="F10" s="31" t="s">
        <v>172</v>
      </c>
      <c r="G10" s="31" t="s">
        <v>752</v>
      </c>
    </row>
    <row r="11" spans="1:7" s="148" customFormat="1" ht="15">
      <c r="A11" s="145" t="s">
        <v>89</v>
      </c>
      <c r="B11" s="32" t="s">
        <v>90</v>
      </c>
      <c r="C11" s="146"/>
      <c r="D11" s="146"/>
      <c r="E11" s="146"/>
      <c r="F11" s="146"/>
      <c r="G11" s="147">
        <f>SUM(G12)</f>
        <v>24187.8</v>
      </c>
    </row>
    <row r="12" spans="1:7" ht="14.25">
      <c r="A12" s="141" t="s">
        <v>91</v>
      </c>
      <c r="B12" s="30"/>
      <c r="C12" s="30" t="s">
        <v>36</v>
      </c>
      <c r="D12" s="30"/>
      <c r="E12" s="30"/>
      <c r="F12" s="30"/>
      <c r="G12" s="34">
        <f>SUM(G13+G21)</f>
        <v>24187.8</v>
      </c>
    </row>
    <row r="13" spans="1:7" ht="42.75">
      <c r="A13" s="141" t="s">
        <v>92</v>
      </c>
      <c r="B13" s="30"/>
      <c r="C13" s="30" t="s">
        <v>36</v>
      </c>
      <c r="D13" s="30" t="s">
        <v>56</v>
      </c>
      <c r="E13" s="30"/>
      <c r="F13" s="30"/>
      <c r="G13" s="34">
        <f>SUM(G15)</f>
        <v>16392.8</v>
      </c>
    </row>
    <row r="14" spans="1:7" ht="14.25">
      <c r="A14" s="35" t="s">
        <v>204</v>
      </c>
      <c r="B14" s="30"/>
      <c r="C14" s="30" t="s">
        <v>36</v>
      </c>
      <c r="D14" s="30" t="s">
        <v>56</v>
      </c>
      <c r="E14" s="30" t="s">
        <v>205</v>
      </c>
      <c r="F14" s="30"/>
      <c r="G14" s="34">
        <f>SUM(G15)</f>
        <v>16392.8</v>
      </c>
    </row>
    <row r="15" spans="1:7" ht="28.5">
      <c r="A15" s="141" t="s">
        <v>82</v>
      </c>
      <c r="B15" s="30"/>
      <c r="C15" s="30" t="s">
        <v>36</v>
      </c>
      <c r="D15" s="30" t="s">
        <v>56</v>
      </c>
      <c r="E15" s="30" t="s">
        <v>108</v>
      </c>
      <c r="F15" s="30"/>
      <c r="G15" s="34">
        <f>SUM(G16+G19)</f>
        <v>16392.8</v>
      </c>
    </row>
    <row r="16" spans="1:7" ht="14.25">
      <c r="A16" s="141" t="s">
        <v>84</v>
      </c>
      <c r="B16" s="30"/>
      <c r="C16" s="30" t="s">
        <v>36</v>
      </c>
      <c r="D16" s="30" t="s">
        <v>56</v>
      </c>
      <c r="E16" s="30" t="s">
        <v>109</v>
      </c>
      <c r="F16" s="30"/>
      <c r="G16" s="34">
        <f>SUM(G17+G18)</f>
        <v>14821</v>
      </c>
    </row>
    <row r="17" spans="1:7" ht="42.75">
      <c r="A17" s="36" t="s">
        <v>53</v>
      </c>
      <c r="B17" s="30"/>
      <c r="C17" s="30" t="s">
        <v>36</v>
      </c>
      <c r="D17" s="30" t="s">
        <v>56</v>
      </c>
      <c r="E17" s="30" t="s">
        <v>109</v>
      </c>
      <c r="F17" s="30" t="s">
        <v>93</v>
      </c>
      <c r="G17" s="34">
        <v>14811</v>
      </c>
    </row>
    <row r="18" spans="1:7" ht="28.5">
      <c r="A18" s="141" t="s">
        <v>54</v>
      </c>
      <c r="B18" s="30"/>
      <c r="C18" s="30" t="s">
        <v>36</v>
      </c>
      <c r="D18" s="30" t="s">
        <v>56</v>
      </c>
      <c r="E18" s="30" t="s">
        <v>109</v>
      </c>
      <c r="F18" s="30" t="s">
        <v>95</v>
      </c>
      <c r="G18" s="37">
        <v>10</v>
      </c>
    </row>
    <row r="19" spans="1:7" ht="14.25">
      <c r="A19" s="141" t="s">
        <v>96</v>
      </c>
      <c r="B19" s="30"/>
      <c r="C19" s="30" t="s">
        <v>36</v>
      </c>
      <c r="D19" s="30" t="s">
        <v>56</v>
      </c>
      <c r="E19" s="30" t="s">
        <v>110</v>
      </c>
      <c r="F19" s="30"/>
      <c r="G19" s="34">
        <f>SUM(G20)</f>
        <v>1571.8</v>
      </c>
    </row>
    <row r="20" spans="1:7" ht="42.75">
      <c r="A20" s="36" t="s">
        <v>53</v>
      </c>
      <c r="B20" s="30"/>
      <c r="C20" s="30" t="s">
        <v>36</v>
      </c>
      <c r="D20" s="30" t="s">
        <v>56</v>
      </c>
      <c r="E20" s="30" t="s">
        <v>110</v>
      </c>
      <c r="F20" s="30" t="s">
        <v>93</v>
      </c>
      <c r="G20" s="34">
        <v>1571.8</v>
      </c>
    </row>
    <row r="21" spans="1:7" ht="14.25">
      <c r="A21" s="141" t="s">
        <v>97</v>
      </c>
      <c r="B21" s="30"/>
      <c r="C21" s="30" t="s">
        <v>36</v>
      </c>
      <c r="D21" s="30" t="s">
        <v>98</v>
      </c>
      <c r="E21" s="30"/>
      <c r="F21" s="30"/>
      <c r="G21" s="34">
        <f>SUM(G22)</f>
        <v>7795</v>
      </c>
    </row>
    <row r="22" spans="1:7" ht="28.5">
      <c r="A22" s="141" t="s">
        <v>82</v>
      </c>
      <c r="B22" s="30"/>
      <c r="C22" s="30" t="s">
        <v>36</v>
      </c>
      <c r="D22" s="30" t="s">
        <v>98</v>
      </c>
      <c r="E22" s="30" t="s">
        <v>108</v>
      </c>
      <c r="F22" s="30"/>
      <c r="G22" s="34">
        <f>SUM(G23+G26+G28)</f>
        <v>7795</v>
      </c>
    </row>
    <row r="23" spans="1:7" ht="14.25">
      <c r="A23" s="141" t="s">
        <v>99</v>
      </c>
      <c r="B23" s="30"/>
      <c r="C23" s="30" t="s">
        <v>36</v>
      </c>
      <c r="D23" s="30" t="s">
        <v>98</v>
      </c>
      <c r="E23" s="30" t="s">
        <v>111</v>
      </c>
      <c r="F23" s="30"/>
      <c r="G23" s="37">
        <f>SUM(G24:G25)</f>
        <v>686.5</v>
      </c>
    </row>
    <row r="24" spans="1:7" ht="28.5">
      <c r="A24" s="141" t="s">
        <v>54</v>
      </c>
      <c r="B24" s="30"/>
      <c r="C24" s="30" t="s">
        <v>36</v>
      </c>
      <c r="D24" s="30" t="s">
        <v>98</v>
      </c>
      <c r="E24" s="30" t="s">
        <v>111</v>
      </c>
      <c r="F24" s="30" t="s">
        <v>95</v>
      </c>
      <c r="G24" s="37">
        <v>639.9</v>
      </c>
    </row>
    <row r="25" spans="1:7" ht="14.25">
      <c r="A25" s="141" t="s">
        <v>24</v>
      </c>
      <c r="B25" s="30"/>
      <c r="C25" s="30" t="s">
        <v>36</v>
      </c>
      <c r="D25" s="30" t="s">
        <v>98</v>
      </c>
      <c r="E25" s="30" t="s">
        <v>111</v>
      </c>
      <c r="F25" s="30" t="s">
        <v>100</v>
      </c>
      <c r="G25" s="37">
        <v>46.6</v>
      </c>
    </row>
    <row r="26" spans="1:7" ht="28.5">
      <c r="A26" s="141" t="s">
        <v>101</v>
      </c>
      <c r="B26" s="30"/>
      <c r="C26" s="30" t="s">
        <v>36</v>
      </c>
      <c r="D26" s="30" t="s">
        <v>98</v>
      </c>
      <c r="E26" s="30" t="s">
        <v>112</v>
      </c>
      <c r="F26" s="30"/>
      <c r="G26" s="37">
        <f>SUM(G27)</f>
        <v>671.9</v>
      </c>
    </row>
    <row r="27" spans="1:7" ht="28.5">
      <c r="A27" s="141" t="s">
        <v>54</v>
      </c>
      <c r="B27" s="30"/>
      <c r="C27" s="30" t="s">
        <v>36</v>
      </c>
      <c r="D27" s="30" t="s">
        <v>98</v>
      </c>
      <c r="E27" s="30" t="s">
        <v>112</v>
      </c>
      <c r="F27" s="30" t="s">
        <v>95</v>
      </c>
      <c r="G27" s="37">
        <v>671.9</v>
      </c>
    </row>
    <row r="28" spans="1:7" ht="28.5">
      <c r="A28" s="35" t="s">
        <v>102</v>
      </c>
      <c r="B28" s="30"/>
      <c r="C28" s="30" t="s">
        <v>36</v>
      </c>
      <c r="D28" s="30" t="s">
        <v>98</v>
      </c>
      <c r="E28" s="30" t="s">
        <v>113</v>
      </c>
      <c r="F28" s="30"/>
      <c r="G28" s="34">
        <f>SUM(G29:G31)</f>
        <v>6436.6</v>
      </c>
    </row>
    <row r="29" spans="1:7" ht="28.5">
      <c r="A29" s="141" t="s">
        <v>54</v>
      </c>
      <c r="B29" s="30"/>
      <c r="C29" s="30" t="s">
        <v>36</v>
      </c>
      <c r="D29" s="30" t="s">
        <v>98</v>
      </c>
      <c r="E29" s="30" t="s">
        <v>113</v>
      </c>
      <c r="F29" s="30" t="s">
        <v>95</v>
      </c>
      <c r="G29" s="34">
        <v>5769.6</v>
      </c>
    </row>
    <row r="30" spans="1:7" ht="13.5" customHeight="1">
      <c r="A30" s="141" t="s">
        <v>44</v>
      </c>
      <c r="B30" s="30"/>
      <c r="C30" s="30" t="s">
        <v>36</v>
      </c>
      <c r="D30" s="30" t="s">
        <v>98</v>
      </c>
      <c r="E30" s="30" t="s">
        <v>113</v>
      </c>
      <c r="F30" s="30" t="s">
        <v>103</v>
      </c>
      <c r="G30" s="34">
        <v>667</v>
      </c>
    </row>
    <row r="31" spans="1:7" ht="14.25" hidden="1">
      <c r="A31" s="141" t="s">
        <v>24</v>
      </c>
      <c r="B31" s="30"/>
      <c r="C31" s="30" t="s">
        <v>36</v>
      </c>
      <c r="D31" s="30" t="s">
        <v>98</v>
      </c>
      <c r="E31" s="30" t="s">
        <v>113</v>
      </c>
      <c r="F31" s="30" t="s">
        <v>100</v>
      </c>
      <c r="G31" s="34"/>
    </row>
    <row r="32" spans="1:7" s="148" customFormat="1" ht="15">
      <c r="A32" s="145" t="s">
        <v>104</v>
      </c>
      <c r="B32" s="32" t="s">
        <v>105</v>
      </c>
      <c r="C32" s="32"/>
      <c r="D32" s="32"/>
      <c r="E32" s="32"/>
      <c r="F32" s="32"/>
      <c r="G32" s="147">
        <f>SUM(G33)</f>
        <v>7510.900000000001</v>
      </c>
    </row>
    <row r="33" spans="1:7" ht="14.25">
      <c r="A33" s="141" t="s">
        <v>91</v>
      </c>
      <c r="B33" s="30"/>
      <c r="C33" s="30" t="s">
        <v>36</v>
      </c>
      <c r="D33" s="30"/>
      <c r="E33" s="30"/>
      <c r="F33" s="30"/>
      <c r="G33" s="34">
        <f>SUM(G34)+G42</f>
        <v>7510.900000000001</v>
      </c>
    </row>
    <row r="34" spans="1:7" ht="28.5">
      <c r="A34" s="35" t="s">
        <v>106</v>
      </c>
      <c r="B34" s="30"/>
      <c r="C34" s="30" t="s">
        <v>36</v>
      </c>
      <c r="D34" s="30" t="s">
        <v>80</v>
      </c>
      <c r="E34" s="30"/>
      <c r="F34" s="30"/>
      <c r="G34" s="34">
        <f>SUM(G36)</f>
        <v>6432.700000000001</v>
      </c>
    </row>
    <row r="35" spans="1:7" ht="14.25">
      <c r="A35" s="35" t="s">
        <v>204</v>
      </c>
      <c r="B35" s="30"/>
      <c r="C35" s="30" t="s">
        <v>36</v>
      </c>
      <c r="D35" s="30" t="s">
        <v>80</v>
      </c>
      <c r="E35" s="30" t="s">
        <v>205</v>
      </c>
      <c r="F35" s="30"/>
      <c r="G35" s="34">
        <f>SUM(G36)</f>
        <v>6432.700000000001</v>
      </c>
    </row>
    <row r="36" spans="1:7" ht="28.5">
      <c r="A36" s="141" t="s">
        <v>82</v>
      </c>
      <c r="B36" s="30"/>
      <c r="C36" s="30" t="s">
        <v>36</v>
      </c>
      <c r="D36" s="30" t="s">
        <v>80</v>
      </c>
      <c r="E36" s="30" t="s">
        <v>108</v>
      </c>
      <c r="F36" s="30"/>
      <c r="G36" s="34">
        <f>SUM(G37+G40)</f>
        <v>6432.700000000001</v>
      </c>
    </row>
    <row r="37" spans="1:7" ht="28.5">
      <c r="A37" s="141" t="s">
        <v>206</v>
      </c>
      <c r="B37" s="30"/>
      <c r="C37" s="30" t="s">
        <v>36</v>
      </c>
      <c r="D37" s="30" t="s">
        <v>80</v>
      </c>
      <c r="E37" s="30" t="s">
        <v>114</v>
      </c>
      <c r="F37" s="30"/>
      <c r="G37" s="34">
        <f>SUM(G38:G39)</f>
        <v>4472.3</v>
      </c>
    </row>
    <row r="38" spans="1:7" ht="42.75">
      <c r="A38" s="36" t="s">
        <v>53</v>
      </c>
      <c r="B38" s="30"/>
      <c r="C38" s="30" t="s">
        <v>36</v>
      </c>
      <c r="D38" s="30" t="s">
        <v>80</v>
      </c>
      <c r="E38" s="30" t="s">
        <v>114</v>
      </c>
      <c r="F38" s="30" t="s">
        <v>93</v>
      </c>
      <c r="G38" s="34">
        <v>4467</v>
      </c>
    </row>
    <row r="39" spans="1:7" ht="28.5">
      <c r="A39" s="141" t="s">
        <v>54</v>
      </c>
      <c r="B39" s="30"/>
      <c r="C39" s="30" t="s">
        <v>36</v>
      </c>
      <c r="D39" s="30" t="s">
        <v>80</v>
      </c>
      <c r="E39" s="30" t="s">
        <v>114</v>
      </c>
      <c r="F39" s="30" t="s">
        <v>95</v>
      </c>
      <c r="G39" s="37">
        <v>5.3</v>
      </c>
    </row>
    <row r="40" spans="1:7" ht="28.5">
      <c r="A40" s="141" t="s">
        <v>107</v>
      </c>
      <c r="B40" s="30"/>
      <c r="C40" s="30" t="s">
        <v>36</v>
      </c>
      <c r="D40" s="30" t="s">
        <v>80</v>
      </c>
      <c r="E40" s="30" t="s">
        <v>115</v>
      </c>
      <c r="F40" s="30"/>
      <c r="G40" s="34">
        <f>SUM(G41)</f>
        <v>1960.4</v>
      </c>
    </row>
    <row r="41" spans="1:7" ht="42.75">
      <c r="A41" s="36" t="s">
        <v>53</v>
      </c>
      <c r="B41" s="30"/>
      <c r="C41" s="30" t="s">
        <v>36</v>
      </c>
      <c r="D41" s="30" t="s">
        <v>80</v>
      </c>
      <c r="E41" s="30" t="s">
        <v>115</v>
      </c>
      <c r="F41" s="30" t="s">
        <v>93</v>
      </c>
      <c r="G41" s="34">
        <v>1960.4</v>
      </c>
    </row>
    <row r="42" spans="1:7" ht="14.25">
      <c r="A42" s="141" t="s">
        <v>97</v>
      </c>
      <c r="B42" s="30"/>
      <c r="C42" s="30" t="s">
        <v>36</v>
      </c>
      <c r="D42" s="30" t="s">
        <v>98</v>
      </c>
      <c r="E42" s="30"/>
      <c r="F42" s="30"/>
      <c r="G42" s="34">
        <f>SUM(G44)</f>
        <v>1078.2</v>
      </c>
    </row>
    <row r="43" spans="1:7" ht="14.25">
      <c r="A43" s="35" t="s">
        <v>204</v>
      </c>
      <c r="B43" s="30"/>
      <c r="C43" s="30" t="s">
        <v>36</v>
      </c>
      <c r="D43" s="30" t="s">
        <v>98</v>
      </c>
      <c r="E43" s="30" t="s">
        <v>205</v>
      </c>
      <c r="F43" s="30"/>
      <c r="G43" s="34">
        <f>SUM(G44)</f>
        <v>1078.2</v>
      </c>
    </row>
    <row r="44" spans="1:7" ht="28.5">
      <c r="A44" s="141" t="s">
        <v>82</v>
      </c>
      <c r="B44" s="30"/>
      <c r="C44" s="30" t="s">
        <v>36</v>
      </c>
      <c r="D44" s="30" t="s">
        <v>98</v>
      </c>
      <c r="E44" s="30" t="s">
        <v>108</v>
      </c>
      <c r="F44" s="30"/>
      <c r="G44" s="37">
        <f>SUM(G45+G48+G50)</f>
        <v>1078.2</v>
      </c>
    </row>
    <row r="45" spans="1:7" ht="14.25">
      <c r="A45" s="141" t="s">
        <v>99</v>
      </c>
      <c r="B45" s="30"/>
      <c r="C45" s="30" t="s">
        <v>36</v>
      </c>
      <c r="D45" s="30" t="s">
        <v>98</v>
      </c>
      <c r="E45" s="30" t="s">
        <v>111</v>
      </c>
      <c r="F45" s="30"/>
      <c r="G45" s="37">
        <f>SUM(G46:G47)</f>
        <v>235.5</v>
      </c>
    </row>
    <row r="46" spans="1:7" ht="28.5">
      <c r="A46" s="141" t="s">
        <v>54</v>
      </c>
      <c r="B46" s="30"/>
      <c r="C46" s="30" t="s">
        <v>36</v>
      </c>
      <c r="D46" s="30" t="s">
        <v>98</v>
      </c>
      <c r="E46" s="30" t="s">
        <v>111</v>
      </c>
      <c r="F46" s="30" t="s">
        <v>95</v>
      </c>
      <c r="G46" s="37">
        <v>232.3</v>
      </c>
    </row>
    <row r="47" spans="1:7" ht="14.25">
      <c r="A47" s="141" t="s">
        <v>24</v>
      </c>
      <c r="B47" s="30"/>
      <c r="C47" s="30" t="s">
        <v>36</v>
      </c>
      <c r="D47" s="30" t="s">
        <v>98</v>
      </c>
      <c r="E47" s="30" t="s">
        <v>111</v>
      </c>
      <c r="F47" s="30" t="s">
        <v>100</v>
      </c>
      <c r="G47" s="37">
        <v>3.2</v>
      </c>
    </row>
    <row r="48" spans="1:7" ht="28.5">
      <c r="A48" s="141" t="s">
        <v>101</v>
      </c>
      <c r="B48" s="30"/>
      <c r="C48" s="30" t="s">
        <v>36</v>
      </c>
      <c r="D48" s="30" t="s">
        <v>98</v>
      </c>
      <c r="E48" s="30" t="s">
        <v>112</v>
      </c>
      <c r="F48" s="30"/>
      <c r="G48" s="37">
        <f>SUM(G49)</f>
        <v>197.6</v>
      </c>
    </row>
    <row r="49" spans="1:7" ht="28.5">
      <c r="A49" s="141" t="s">
        <v>54</v>
      </c>
      <c r="B49" s="30"/>
      <c r="C49" s="30" t="s">
        <v>36</v>
      </c>
      <c r="D49" s="30" t="s">
        <v>98</v>
      </c>
      <c r="E49" s="30" t="s">
        <v>112</v>
      </c>
      <c r="F49" s="30" t="s">
        <v>95</v>
      </c>
      <c r="G49" s="34">
        <v>197.6</v>
      </c>
    </row>
    <row r="50" spans="1:7" ht="28.5">
      <c r="A50" s="35" t="s">
        <v>102</v>
      </c>
      <c r="B50" s="30"/>
      <c r="C50" s="30" t="s">
        <v>36</v>
      </c>
      <c r="D50" s="30" t="s">
        <v>98</v>
      </c>
      <c r="E50" s="30" t="s">
        <v>113</v>
      </c>
      <c r="F50" s="30"/>
      <c r="G50" s="34">
        <f>SUM(G51:G52)</f>
        <v>645.1</v>
      </c>
    </row>
    <row r="51" spans="1:7" ht="28.5">
      <c r="A51" s="141" t="s">
        <v>54</v>
      </c>
      <c r="B51" s="30"/>
      <c r="C51" s="30" t="s">
        <v>36</v>
      </c>
      <c r="D51" s="30" t="s">
        <v>98</v>
      </c>
      <c r="E51" s="30" t="s">
        <v>113</v>
      </c>
      <c r="F51" s="30" t="s">
        <v>95</v>
      </c>
      <c r="G51" s="34">
        <v>585.1</v>
      </c>
    </row>
    <row r="52" spans="1:7" ht="14.25">
      <c r="A52" s="141" t="s">
        <v>24</v>
      </c>
      <c r="B52" s="30"/>
      <c r="C52" s="30" t="s">
        <v>36</v>
      </c>
      <c r="D52" s="30" t="s">
        <v>98</v>
      </c>
      <c r="E52" s="30" t="s">
        <v>113</v>
      </c>
      <c r="F52" s="30" t="s">
        <v>100</v>
      </c>
      <c r="G52" s="34">
        <v>60</v>
      </c>
    </row>
    <row r="53" spans="1:9" s="148" customFormat="1" ht="15">
      <c r="A53" s="145" t="s">
        <v>225</v>
      </c>
      <c r="B53" s="146">
        <v>283</v>
      </c>
      <c r="C53" s="149"/>
      <c r="D53" s="149"/>
      <c r="E53" s="149"/>
      <c r="F53" s="149"/>
      <c r="G53" s="150">
        <f>SUM(G54+G139+G173+G346+G385)+G240+G361+G425+G380</f>
        <v>693971.3</v>
      </c>
      <c r="H53" s="209"/>
      <c r="I53" s="209"/>
    </row>
    <row r="54" spans="1:7" ht="14.25">
      <c r="A54" s="141" t="s">
        <v>91</v>
      </c>
      <c r="B54" s="31"/>
      <c r="C54" s="142" t="s">
        <v>36</v>
      </c>
      <c r="D54" s="142"/>
      <c r="E54" s="142"/>
      <c r="F54" s="29"/>
      <c r="G54" s="37">
        <f>SUM(G55+G60)+G86+G91</f>
        <v>191741.59999999998</v>
      </c>
    </row>
    <row r="55" spans="1:7" ht="28.5">
      <c r="A55" s="141" t="s">
        <v>176</v>
      </c>
      <c r="B55" s="31"/>
      <c r="C55" s="142" t="s">
        <v>36</v>
      </c>
      <c r="D55" s="142" t="s">
        <v>46</v>
      </c>
      <c r="E55" s="142"/>
      <c r="F55" s="29"/>
      <c r="G55" s="37">
        <f>SUM(G56)</f>
        <v>1836</v>
      </c>
    </row>
    <row r="56" spans="1:7" ht="28.5">
      <c r="A56" s="39" t="s">
        <v>753</v>
      </c>
      <c r="B56" s="40"/>
      <c r="C56" s="142" t="s">
        <v>36</v>
      </c>
      <c r="D56" s="142" t="s">
        <v>46</v>
      </c>
      <c r="E56" s="29" t="s">
        <v>226</v>
      </c>
      <c r="F56" s="29"/>
      <c r="G56" s="37">
        <f>SUM(G57)</f>
        <v>1836</v>
      </c>
    </row>
    <row r="57" spans="1:7" ht="28.5">
      <c r="A57" s="141" t="s">
        <v>82</v>
      </c>
      <c r="B57" s="31"/>
      <c r="C57" s="142" t="s">
        <v>36</v>
      </c>
      <c r="D57" s="142" t="s">
        <v>46</v>
      </c>
      <c r="E57" s="142" t="s">
        <v>227</v>
      </c>
      <c r="F57" s="142"/>
      <c r="G57" s="37">
        <f>SUM(G58)</f>
        <v>1836</v>
      </c>
    </row>
    <row r="58" spans="1:7" ht="14.25">
      <c r="A58" s="141" t="s">
        <v>228</v>
      </c>
      <c r="B58" s="31"/>
      <c r="C58" s="142" t="s">
        <v>36</v>
      </c>
      <c r="D58" s="142" t="s">
        <v>46</v>
      </c>
      <c r="E58" s="142" t="s">
        <v>229</v>
      </c>
      <c r="F58" s="142"/>
      <c r="G58" s="37">
        <f>SUM(G59)</f>
        <v>1836</v>
      </c>
    </row>
    <row r="59" spans="1:7" ht="42.75">
      <c r="A59" s="36" t="s">
        <v>53</v>
      </c>
      <c r="B59" s="31"/>
      <c r="C59" s="142" t="s">
        <v>36</v>
      </c>
      <c r="D59" s="142" t="s">
        <v>46</v>
      </c>
      <c r="E59" s="142" t="s">
        <v>229</v>
      </c>
      <c r="F59" s="142" t="s">
        <v>93</v>
      </c>
      <c r="G59" s="37">
        <v>1836</v>
      </c>
    </row>
    <row r="60" spans="1:7" ht="28.5">
      <c r="A60" s="141" t="s">
        <v>296</v>
      </c>
      <c r="B60" s="31"/>
      <c r="C60" s="142" t="s">
        <v>36</v>
      </c>
      <c r="D60" s="142" t="s">
        <v>15</v>
      </c>
      <c r="E60" s="29"/>
      <c r="F60" s="29"/>
      <c r="G60" s="37">
        <f>SUM(G72)+G61+G67+G78</f>
        <v>106713.8</v>
      </c>
    </row>
    <row r="61" spans="1:7" ht="28.5">
      <c r="A61" s="141" t="s">
        <v>805</v>
      </c>
      <c r="B61" s="31"/>
      <c r="C61" s="142" t="s">
        <v>36</v>
      </c>
      <c r="D61" s="142" t="s">
        <v>15</v>
      </c>
      <c r="E61" s="29" t="s">
        <v>230</v>
      </c>
      <c r="F61" s="29"/>
      <c r="G61" s="37">
        <f>SUM(G62)</f>
        <v>1358.3</v>
      </c>
    </row>
    <row r="62" spans="1:7" ht="71.25">
      <c r="A62" s="39" t="s">
        <v>231</v>
      </c>
      <c r="B62" s="40"/>
      <c r="C62" s="142" t="s">
        <v>36</v>
      </c>
      <c r="D62" s="142" t="s">
        <v>15</v>
      </c>
      <c r="E62" s="142" t="s">
        <v>232</v>
      </c>
      <c r="F62" s="29"/>
      <c r="G62" s="37">
        <f>SUM(G63)</f>
        <v>1358.3</v>
      </c>
    </row>
    <row r="63" spans="1:7" ht="28.5">
      <c r="A63" s="141" t="s">
        <v>82</v>
      </c>
      <c r="B63" s="31"/>
      <c r="C63" s="142" t="s">
        <v>36</v>
      </c>
      <c r="D63" s="142" t="s">
        <v>15</v>
      </c>
      <c r="E63" s="142" t="s">
        <v>233</v>
      </c>
      <c r="F63" s="29"/>
      <c r="G63" s="37">
        <f>SUM(G64)</f>
        <v>1358.3</v>
      </c>
    </row>
    <row r="64" spans="1:7" ht="28.5">
      <c r="A64" s="141" t="s">
        <v>234</v>
      </c>
      <c r="B64" s="31"/>
      <c r="C64" s="142" t="s">
        <v>36</v>
      </c>
      <c r="D64" s="142" t="s">
        <v>15</v>
      </c>
      <c r="E64" s="142" t="s">
        <v>235</v>
      </c>
      <c r="F64" s="29"/>
      <c r="G64" s="37">
        <f>SUM(G65:G66)</f>
        <v>1358.3</v>
      </c>
    </row>
    <row r="65" spans="1:7" ht="42.75">
      <c r="A65" s="36" t="s">
        <v>53</v>
      </c>
      <c r="B65" s="31"/>
      <c r="C65" s="142" t="s">
        <v>36</v>
      </c>
      <c r="D65" s="142" t="s">
        <v>15</v>
      </c>
      <c r="E65" s="142" t="s">
        <v>235</v>
      </c>
      <c r="F65" s="142" t="s">
        <v>93</v>
      </c>
      <c r="G65" s="37">
        <v>1334.7</v>
      </c>
    </row>
    <row r="66" spans="1:7" ht="28.5">
      <c r="A66" s="141" t="s">
        <v>54</v>
      </c>
      <c r="B66" s="31"/>
      <c r="C66" s="142" t="s">
        <v>36</v>
      </c>
      <c r="D66" s="142" t="s">
        <v>15</v>
      </c>
      <c r="E66" s="142" t="s">
        <v>235</v>
      </c>
      <c r="F66" s="142" t="s">
        <v>95</v>
      </c>
      <c r="G66" s="37">
        <v>23.6</v>
      </c>
    </row>
    <row r="67" spans="1:7" ht="28.5">
      <c r="A67" s="141" t="s">
        <v>754</v>
      </c>
      <c r="B67" s="41"/>
      <c r="C67" s="142" t="s">
        <v>36</v>
      </c>
      <c r="D67" s="142" t="s">
        <v>15</v>
      </c>
      <c r="E67" s="142" t="s">
        <v>243</v>
      </c>
      <c r="F67" s="29"/>
      <c r="G67" s="37">
        <f>SUM(G68)</f>
        <v>357.7</v>
      </c>
    </row>
    <row r="68" spans="1:7" ht="71.25">
      <c r="A68" s="39" t="s">
        <v>231</v>
      </c>
      <c r="B68" s="41"/>
      <c r="C68" s="142" t="s">
        <v>36</v>
      </c>
      <c r="D68" s="142" t="s">
        <v>15</v>
      </c>
      <c r="E68" s="29" t="s">
        <v>478</v>
      </c>
      <c r="F68" s="29"/>
      <c r="G68" s="37">
        <f>SUM(G69)</f>
        <v>357.7</v>
      </c>
    </row>
    <row r="69" spans="1:7" ht="14.25">
      <c r="A69" s="141" t="s">
        <v>240</v>
      </c>
      <c r="B69" s="41"/>
      <c r="C69" s="142" t="s">
        <v>36</v>
      </c>
      <c r="D69" s="142" t="s">
        <v>15</v>
      </c>
      <c r="E69" s="29" t="s">
        <v>479</v>
      </c>
      <c r="F69" s="29"/>
      <c r="G69" s="37">
        <f>SUM(G70:G71)</f>
        <v>357.7</v>
      </c>
    </row>
    <row r="70" spans="1:7" ht="42.75">
      <c r="A70" s="36" t="s">
        <v>53</v>
      </c>
      <c r="B70" s="41"/>
      <c r="C70" s="142" t="s">
        <v>36</v>
      </c>
      <c r="D70" s="142" t="s">
        <v>15</v>
      </c>
      <c r="E70" s="29" t="s">
        <v>479</v>
      </c>
      <c r="F70" s="29">
        <v>100</v>
      </c>
      <c r="G70" s="37">
        <v>332.2</v>
      </c>
    </row>
    <row r="71" spans="1:7" ht="28.5">
      <c r="A71" s="141" t="s">
        <v>54</v>
      </c>
      <c r="B71" s="41"/>
      <c r="C71" s="142" t="s">
        <v>36</v>
      </c>
      <c r="D71" s="142" t="s">
        <v>15</v>
      </c>
      <c r="E71" s="29" t="s">
        <v>479</v>
      </c>
      <c r="F71" s="142" t="s">
        <v>95</v>
      </c>
      <c r="G71" s="37">
        <v>25.5</v>
      </c>
    </row>
    <row r="72" spans="1:7" ht="28.5">
      <c r="A72" s="39" t="s">
        <v>755</v>
      </c>
      <c r="B72" s="40"/>
      <c r="C72" s="142" t="s">
        <v>36</v>
      </c>
      <c r="D72" s="142" t="s">
        <v>15</v>
      </c>
      <c r="E72" s="29" t="s">
        <v>226</v>
      </c>
      <c r="F72" s="29"/>
      <c r="G72" s="37">
        <f>SUM(G73)</f>
        <v>104904</v>
      </c>
    </row>
    <row r="73" spans="1:7" ht="28.5">
      <c r="A73" s="141" t="s">
        <v>82</v>
      </c>
      <c r="B73" s="31"/>
      <c r="C73" s="142" t="s">
        <v>36</v>
      </c>
      <c r="D73" s="142" t="s">
        <v>15</v>
      </c>
      <c r="E73" s="142" t="s">
        <v>227</v>
      </c>
      <c r="F73" s="142"/>
      <c r="G73" s="37">
        <f>SUM(G74)</f>
        <v>104904</v>
      </c>
    </row>
    <row r="74" spans="1:7" ht="14.25">
      <c r="A74" s="141" t="s">
        <v>84</v>
      </c>
      <c r="B74" s="31"/>
      <c r="C74" s="142" t="s">
        <v>36</v>
      </c>
      <c r="D74" s="142" t="s">
        <v>15</v>
      </c>
      <c r="E74" s="142" t="s">
        <v>236</v>
      </c>
      <c r="F74" s="142"/>
      <c r="G74" s="37">
        <f>SUM(G75:G77)</f>
        <v>104904</v>
      </c>
    </row>
    <row r="75" spans="1:7" ht="42.75">
      <c r="A75" s="36" t="s">
        <v>53</v>
      </c>
      <c r="B75" s="31"/>
      <c r="C75" s="142" t="s">
        <v>36</v>
      </c>
      <c r="D75" s="142" t="s">
        <v>15</v>
      </c>
      <c r="E75" s="142" t="s">
        <v>236</v>
      </c>
      <c r="F75" s="142" t="s">
        <v>93</v>
      </c>
      <c r="G75" s="37">
        <f>106110.9-1300</f>
        <v>104810.9</v>
      </c>
    </row>
    <row r="76" spans="1:7" ht="29.25" customHeight="1">
      <c r="A76" s="141" t="s">
        <v>54</v>
      </c>
      <c r="B76" s="31"/>
      <c r="C76" s="142" t="s">
        <v>36</v>
      </c>
      <c r="D76" s="142" t="s">
        <v>15</v>
      </c>
      <c r="E76" s="142" t="s">
        <v>236</v>
      </c>
      <c r="F76" s="142" t="s">
        <v>95</v>
      </c>
      <c r="G76" s="37">
        <v>93.1</v>
      </c>
    </row>
    <row r="77" spans="1:7" ht="14.25" hidden="1">
      <c r="A77" s="141" t="s">
        <v>44</v>
      </c>
      <c r="B77" s="31"/>
      <c r="C77" s="142" t="s">
        <v>36</v>
      </c>
      <c r="D77" s="142" t="s">
        <v>15</v>
      </c>
      <c r="E77" s="142" t="s">
        <v>236</v>
      </c>
      <c r="F77" s="142" t="s">
        <v>103</v>
      </c>
      <c r="G77" s="37">
        <v>0</v>
      </c>
    </row>
    <row r="78" spans="1:7" ht="14.25">
      <c r="A78" s="141" t="s">
        <v>204</v>
      </c>
      <c r="B78" s="31"/>
      <c r="C78" s="142" t="s">
        <v>36</v>
      </c>
      <c r="D78" s="142" t="s">
        <v>15</v>
      </c>
      <c r="E78" s="142" t="s">
        <v>205</v>
      </c>
      <c r="F78" s="142"/>
      <c r="G78" s="37">
        <f>SUM(G79)</f>
        <v>93.8</v>
      </c>
    </row>
    <row r="79" spans="1:7" ht="71.25">
      <c r="A79" s="39" t="s">
        <v>231</v>
      </c>
      <c r="B79" s="40"/>
      <c r="C79" s="142" t="s">
        <v>36</v>
      </c>
      <c r="D79" s="142" t="s">
        <v>15</v>
      </c>
      <c r="E79" s="142" t="s">
        <v>237</v>
      </c>
      <c r="F79" s="142"/>
      <c r="G79" s="37">
        <f>SUM(G80+G83)</f>
        <v>93.8</v>
      </c>
    </row>
    <row r="80" spans="1:7" ht="42.75">
      <c r="A80" s="141" t="s">
        <v>238</v>
      </c>
      <c r="B80" s="31"/>
      <c r="C80" s="142" t="s">
        <v>36</v>
      </c>
      <c r="D80" s="142" t="s">
        <v>15</v>
      </c>
      <c r="E80" s="142" t="s">
        <v>239</v>
      </c>
      <c r="F80" s="29"/>
      <c r="G80" s="37">
        <f>SUM(G81:G82)</f>
        <v>93.8</v>
      </c>
    </row>
    <row r="81" spans="1:7" ht="42.75">
      <c r="A81" s="36" t="s">
        <v>53</v>
      </c>
      <c r="B81" s="31"/>
      <c r="C81" s="142" t="s">
        <v>36</v>
      </c>
      <c r="D81" s="142" t="s">
        <v>15</v>
      </c>
      <c r="E81" s="142" t="s">
        <v>239</v>
      </c>
      <c r="F81" s="142" t="s">
        <v>93</v>
      </c>
      <c r="G81" s="37">
        <v>83.2</v>
      </c>
    </row>
    <row r="82" spans="1:7" ht="27.75" customHeight="1">
      <c r="A82" s="141" t="s">
        <v>54</v>
      </c>
      <c r="B82" s="31"/>
      <c r="C82" s="142" t="s">
        <v>36</v>
      </c>
      <c r="D82" s="142" t="s">
        <v>15</v>
      </c>
      <c r="E82" s="142" t="s">
        <v>239</v>
      </c>
      <c r="F82" s="142" t="s">
        <v>95</v>
      </c>
      <c r="G82" s="37">
        <v>10.6</v>
      </c>
    </row>
    <row r="83" spans="1:7" ht="42.75" hidden="1">
      <c r="A83" s="141" t="s">
        <v>480</v>
      </c>
      <c r="B83" s="42"/>
      <c r="C83" s="142" t="s">
        <v>36</v>
      </c>
      <c r="D83" s="142" t="s">
        <v>15</v>
      </c>
      <c r="E83" s="142" t="s">
        <v>481</v>
      </c>
      <c r="F83" s="29"/>
      <c r="G83" s="37">
        <f>SUM(G84:G85)</f>
        <v>0</v>
      </c>
    </row>
    <row r="84" spans="1:7" ht="42.75" hidden="1">
      <c r="A84" s="36" t="s">
        <v>53</v>
      </c>
      <c r="B84" s="42"/>
      <c r="C84" s="142" t="s">
        <v>36</v>
      </c>
      <c r="D84" s="142" t="s">
        <v>15</v>
      </c>
      <c r="E84" s="142" t="s">
        <v>481</v>
      </c>
      <c r="F84" s="142" t="s">
        <v>93</v>
      </c>
      <c r="G84" s="37"/>
    </row>
    <row r="85" spans="1:7" ht="28.5" hidden="1">
      <c r="A85" s="141" t="s">
        <v>54</v>
      </c>
      <c r="B85" s="42"/>
      <c r="C85" s="142" t="s">
        <v>36</v>
      </c>
      <c r="D85" s="142" t="s">
        <v>15</v>
      </c>
      <c r="E85" s="142" t="s">
        <v>481</v>
      </c>
      <c r="F85" s="142" t="s">
        <v>95</v>
      </c>
      <c r="G85" s="37"/>
    </row>
    <row r="86" spans="1:7" ht="14.25">
      <c r="A86" s="141" t="s">
        <v>179</v>
      </c>
      <c r="B86" s="31"/>
      <c r="C86" s="142" t="s">
        <v>36</v>
      </c>
      <c r="D86" s="142" t="s">
        <v>180</v>
      </c>
      <c r="E86" s="142"/>
      <c r="F86" s="142"/>
      <c r="G86" s="37">
        <f>SUM(G87)</f>
        <v>158.2</v>
      </c>
    </row>
    <row r="87" spans="1:7" ht="14.25">
      <c r="A87" s="141" t="s">
        <v>210</v>
      </c>
      <c r="B87" s="31"/>
      <c r="C87" s="142" t="s">
        <v>36</v>
      </c>
      <c r="D87" s="142" t="s">
        <v>180</v>
      </c>
      <c r="E87" s="142" t="s">
        <v>205</v>
      </c>
      <c r="F87" s="142"/>
      <c r="G87" s="37">
        <f>SUM(G88)</f>
        <v>158.2</v>
      </c>
    </row>
    <row r="88" spans="1:7" ht="71.25">
      <c r="A88" s="39" t="s">
        <v>231</v>
      </c>
      <c r="B88" s="40"/>
      <c r="C88" s="142" t="s">
        <v>36</v>
      </c>
      <c r="D88" s="142" t="s">
        <v>180</v>
      </c>
      <c r="E88" s="142" t="s">
        <v>237</v>
      </c>
      <c r="F88" s="142"/>
      <c r="G88" s="37">
        <f>SUM(G89)</f>
        <v>158.2</v>
      </c>
    </row>
    <row r="89" spans="1:7" ht="42.75">
      <c r="A89" s="141" t="s">
        <v>241</v>
      </c>
      <c r="B89" s="31"/>
      <c r="C89" s="142" t="s">
        <v>36</v>
      </c>
      <c r="D89" s="142" t="s">
        <v>180</v>
      </c>
      <c r="E89" s="142" t="s">
        <v>242</v>
      </c>
      <c r="F89" s="142"/>
      <c r="G89" s="37">
        <f>SUM(G90)</f>
        <v>158.2</v>
      </c>
    </row>
    <row r="90" spans="1:7" ht="14.25">
      <c r="A90" s="141" t="s">
        <v>94</v>
      </c>
      <c r="B90" s="31"/>
      <c r="C90" s="142" t="s">
        <v>36</v>
      </c>
      <c r="D90" s="142" t="s">
        <v>180</v>
      </c>
      <c r="E90" s="142" t="s">
        <v>242</v>
      </c>
      <c r="F90" s="142" t="s">
        <v>95</v>
      </c>
      <c r="G90" s="37">
        <v>158.2</v>
      </c>
    </row>
    <row r="91" spans="1:7" ht="14.25">
      <c r="A91" s="141" t="s">
        <v>97</v>
      </c>
      <c r="B91" s="31"/>
      <c r="C91" s="142" t="s">
        <v>36</v>
      </c>
      <c r="D91" s="142" t="s">
        <v>98</v>
      </c>
      <c r="E91" s="142"/>
      <c r="F91" s="29"/>
      <c r="G91" s="37">
        <f>SUM(G92+G94+G97+G108+G119+G121+G125+G127+G136)</f>
        <v>83033.59999999999</v>
      </c>
    </row>
    <row r="92" spans="1:7" ht="28.5" hidden="1">
      <c r="A92" s="141" t="s">
        <v>786</v>
      </c>
      <c r="B92" s="31"/>
      <c r="C92" s="142" t="s">
        <v>36</v>
      </c>
      <c r="D92" s="142" t="s">
        <v>98</v>
      </c>
      <c r="E92" s="142" t="s">
        <v>243</v>
      </c>
      <c r="F92" s="29"/>
      <c r="G92" s="37">
        <f>SUM(G93)</f>
        <v>0</v>
      </c>
    </row>
    <row r="93" spans="1:7" ht="14.25" hidden="1">
      <c r="A93" s="141" t="s">
        <v>94</v>
      </c>
      <c r="B93" s="31"/>
      <c r="C93" s="142" t="s">
        <v>36</v>
      </c>
      <c r="D93" s="142" t="s">
        <v>98</v>
      </c>
      <c r="E93" s="29" t="s">
        <v>243</v>
      </c>
      <c r="F93" s="29">
        <v>200</v>
      </c>
      <c r="G93" s="37"/>
    </row>
    <row r="94" spans="1:7" ht="28.5">
      <c r="A94" s="141" t="s">
        <v>794</v>
      </c>
      <c r="B94" s="31"/>
      <c r="C94" s="142" t="s">
        <v>36</v>
      </c>
      <c r="D94" s="142" t="s">
        <v>98</v>
      </c>
      <c r="E94" s="142" t="s">
        <v>244</v>
      </c>
      <c r="F94" s="29"/>
      <c r="G94" s="37">
        <f>SUM(G95:G96)</f>
        <v>150</v>
      </c>
    </row>
    <row r="95" spans="1:7" ht="28.5">
      <c r="A95" s="141" t="s">
        <v>54</v>
      </c>
      <c r="B95" s="31"/>
      <c r="C95" s="142" t="s">
        <v>36</v>
      </c>
      <c r="D95" s="142" t="s">
        <v>98</v>
      </c>
      <c r="E95" s="29" t="s">
        <v>244</v>
      </c>
      <c r="F95" s="29">
        <v>200</v>
      </c>
      <c r="G95" s="37">
        <v>150</v>
      </c>
    </row>
    <row r="96" spans="1:7" ht="14.25" hidden="1">
      <c r="A96" s="141" t="s">
        <v>24</v>
      </c>
      <c r="B96" s="31"/>
      <c r="C96" s="142" t="s">
        <v>36</v>
      </c>
      <c r="D96" s="142" t="s">
        <v>98</v>
      </c>
      <c r="E96" s="29" t="s">
        <v>244</v>
      </c>
      <c r="F96" s="29">
        <v>800</v>
      </c>
      <c r="G96" s="37"/>
    </row>
    <row r="97" spans="1:7" ht="28.5">
      <c r="A97" s="39" t="s">
        <v>753</v>
      </c>
      <c r="B97" s="40"/>
      <c r="C97" s="142" t="s">
        <v>36</v>
      </c>
      <c r="D97" s="142" t="s">
        <v>98</v>
      </c>
      <c r="E97" s="29" t="s">
        <v>226</v>
      </c>
      <c r="F97" s="29"/>
      <c r="G97" s="37">
        <f>SUM(G98)</f>
        <v>42616.8</v>
      </c>
    </row>
    <row r="98" spans="1:7" ht="28.5">
      <c r="A98" s="141" t="s">
        <v>82</v>
      </c>
      <c r="B98" s="31"/>
      <c r="C98" s="142" t="s">
        <v>36</v>
      </c>
      <c r="D98" s="142" t="s">
        <v>98</v>
      </c>
      <c r="E98" s="142" t="s">
        <v>227</v>
      </c>
      <c r="F98" s="29"/>
      <c r="G98" s="37">
        <f>SUM(G99+G102+G104)</f>
        <v>42616.8</v>
      </c>
    </row>
    <row r="99" spans="1:7" ht="14.25">
      <c r="A99" s="141" t="s">
        <v>99</v>
      </c>
      <c r="B99" s="31"/>
      <c r="C99" s="142" t="s">
        <v>36</v>
      </c>
      <c r="D99" s="142" t="s">
        <v>98</v>
      </c>
      <c r="E99" s="29" t="s">
        <v>245</v>
      </c>
      <c r="F99" s="29"/>
      <c r="G99" s="37">
        <f>SUM(G100:G101)</f>
        <v>4978.2</v>
      </c>
    </row>
    <row r="100" spans="1:7" ht="28.5">
      <c r="A100" s="141" t="s">
        <v>54</v>
      </c>
      <c r="B100" s="31"/>
      <c r="C100" s="142" t="s">
        <v>36</v>
      </c>
      <c r="D100" s="142" t="s">
        <v>98</v>
      </c>
      <c r="E100" s="29" t="s">
        <v>245</v>
      </c>
      <c r="F100" s="29">
        <v>200</v>
      </c>
      <c r="G100" s="37">
        <v>4931.9</v>
      </c>
    </row>
    <row r="101" spans="1:7" ht="14.25">
      <c r="A101" s="141" t="s">
        <v>24</v>
      </c>
      <c r="B101" s="31"/>
      <c r="C101" s="142" t="s">
        <v>36</v>
      </c>
      <c r="D101" s="142" t="s">
        <v>98</v>
      </c>
      <c r="E101" s="29" t="s">
        <v>245</v>
      </c>
      <c r="F101" s="29">
        <v>800</v>
      </c>
      <c r="G101" s="37">
        <v>46.3</v>
      </c>
    </row>
    <row r="102" spans="1:7" ht="28.5">
      <c r="A102" s="141" t="s">
        <v>101</v>
      </c>
      <c r="B102" s="31"/>
      <c r="C102" s="142" t="s">
        <v>36</v>
      </c>
      <c r="D102" s="142" t="s">
        <v>98</v>
      </c>
      <c r="E102" s="29" t="s">
        <v>246</v>
      </c>
      <c r="F102" s="29"/>
      <c r="G102" s="37">
        <f>SUM(G103)</f>
        <v>10824.2</v>
      </c>
    </row>
    <row r="103" spans="1:7" ht="28.5">
      <c r="A103" s="141" t="s">
        <v>54</v>
      </c>
      <c r="B103" s="31"/>
      <c r="C103" s="142" t="s">
        <v>36</v>
      </c>
      <c r="D103" s="142" t="s">
        <v>98</v>
      </c>
      <c r="E103" s="29" t="s">
        <v>246</v>
      </c>
      <c r="F103" s="29">
        <v>200</v>
      </c>
      <c r="G103" s="37">
        <v>10824.2</v>
      </c>
    </row>
    <row r="104" spans="1:7" ht="28.5">
      <c r="A104" s="141" t="s">
        <v>102</v>
      </c>
      <c r="B104" s="31"/>
      <c r="C104" s="142" t="s">
        <v>36</v>
      </c>
      <c r="D104" s="142" t="s">
        <v>98</v>
      </c>
      <c r="E104" s="29" t="s">
        <v>247</v>
      </c>
      <c r="F104" s="29"/>
      <c r="G104" s="37">
        <f>SUM(G105:G107)</f>
        <v>26814.4</v>
      </c>
    </row>
    <row r="105" spans="1:7" ht="27.75" customHeight="1">
      <c r="A105" s="141" t="s">
        <v>54</v>
      </c>
      <c r="B105" s="31"/>
      <c r="C105" s="142" t="s">
        <v>36</v>
      </c>
      <c r="D105" s="142" t="s">
        <v>98</v>
      </c>
      <c r="E105" s="29" t="s">
        <v>247</v>
      </c>
      <c r="F105" s="29">
        <v>200</v>
      </c>
      <c r="G105" s="37">
        <v>20350.8</v>
      </c>
    </row>
    <row r="106" spans="1:7" ht="14.25" customHeight="1">
      <c r="A106" s="141" t="s">
        <v>44</v>
      </c>
      <c r="B106" s="31"/>
      <c r="C106" s="142" t="s">
        <v>36</v>
      </c>
      <c r="D106" s="142" t="s">
        <v>98</v>
      </c>
      <c r="E106" s="29" t="s">
        <v>247</v>
      </c>
      <c r="F106" s="29">
        <v>300</v>
      </c>
      <c r="G106" s="37">
        <v>5.7</v>
      </c>
    </row>
    <row r="107" spans="1:7" ht="14.25">
      <c r="A107" s="141" t="s">
        <v>24</v>
      </c>
      <c r="B107" s="31"/>
      <c r="C107" s="142" t="s">
        <v>36</v>
      </c>
      <c r="D107" s="142" t="s">
        <v>98</v>
      </c>
      <c r="E107" s="29" t="s">
        <v>247</v>
      </c>
      <c r="F107" s="29">
        <v>800</v>
      </c>
      <c r="G107" s="37">
        <v>6457.9</v>
      </c>
    </row>
    <row r="108" spans="1:7" ht="28.5">
      <c r="A108" s="141" t="s">
        <v>756</v>
      </c>
      <c r="B108" s="31"/>
      <c r="C108" s="142" t="s">
        <v>36</v>
      </c>
      <c r="D108" s="142" t="s">
        <v>98</v>
      </c>
      <c r="E108" s="29" t="s">
        <v>248</v>
      </c>
      <c r="F108" s="29"/>
      <c r="G108" s="37">
        <f>SUM(G109)+G114</f>
        <v>20023.899999999998</v>
      </c>
    </row>
    <row r="109" spans="1:7" ht="28.5">
      <c r="A109" s="141" t="s">
        <v>249</v>
      </c>
      <c r="B109" s="31"/>
      <c r="C109" s="142" t="s">
        <v>36</v>
      </c>
      <c r="D109" s="142" t="s">
        <v>98</v>
      </c>
      <c r="E109" s="29" t="s">
        <v>250</v>
      </c>
      <c r="F109" s="29"/>
      <c r="G109" s="37">
        <f>SUM(G110)</f>
        <v>19855.1</v>
      </c>
    </row>
    <row r="110" spans="1:7" ht="28.5">
      <c r="A110" s="141" t="s">
        <v>82</v>
      </c>
      <c r="B110" s="31"/>
      <c r="C110" s="142" t="s">
        <v>36</v>
      </c>
      <c r="D110" s="142" t="s">
        <v>98</v>
      </c>
      <c r="E110" s="29" t="s">
        <v>251</v>
      </c>
      <c r="F110" s="29"/>
      <c r="G110" s="37">
        <f>SUM(G111)</f>
        <v>19855.1</v>
      </c>
    </row>
    <row r="111" spans="1:7" ht="28.5">
      <c r="A111" s="141" t="s">
        <v>806</v>
      </c>
      <c r="B111" s="31"/>
      <c r="C111" s="142" t="s">
        <v>36</v>
      </c>
      <c r="D111" s="142" t="s">
        <v>98</v>
      </c>
      <c r="E111" s="29" t="s">
        <v>253</v>
      </c>
      <c r="F111" s="29"/>
      <c r="G111" s="37">
        <f>SUM(G112:G113)</f>
        <v>19855.1</v>
      </c>
    </row>
    <row r="112" spans="1:7" ht="28.5">
      <c r="A112" s="141" t="s">
        <v>54</v>
      </c>
      <c r="B112" s="31"/>
      <c r="C112" s="142" t="s">
        <v>36</v>
      </c>
      <c r="D112" s="142" t="s">
        <v>98</v>
      </c>
      <c r="E112" s="29" t="s">
        <v>253</v>
      </c>
      <c r="F112" s="29">
        <v>200</v>
      </c>
      <c r="G112" s="37">
        <v>19835.1</v>
      </c>
    </row>
    <row r="113" spans="1:7" ht="14.25">
      <c r="A113" s="141" t="s">
        <v>24</v>
      </c>
      <c r="B113" s="31"/>
      <c r="C113" s="142" t="s">
        <v>36</v>
      </c>
      <c r="D113" s="142" t="s">
        <v>98</v>
      </c>
      <c r="E113" s="29" t="s">
        <v>253</v>
      </c>
      <c r="F113" s="29">
        <v>800</v>
      </c>
      <c r="G113" s="37">
        <v>20</v>
      </c>
    </row>
    <row r="114" spans="1:7" ht="28.5">
      <c r="A114" s="141" t="s">
        <v>254</v>
      </c>
      <c r="B114" s="31"/>
      <c r="C114" s="142" t="s">
        <v>36</v>
      </c>
      <c r="D114" s="142" t="s">
        <v>98</v>
      </c>
      <c r="E114" s="29" t="s">
        <v>255</v>
      </c>
      <c r="F114" s="29"/>
      <c r="G114" s="37">
        <f>SUM(G115)</f>
        <v>168.8</v>
      </c>
    </row>
    <row r="115" spans="1:7" ht="28.5">
      <c r="A115" s="141" t="s">
        <v>82</v>
      </c>
      <c r="B115" s="31"/>
      <c r="C115" s="142" t="s">
        <v>36</v>
      </c>
      <c r="D115" s="142" t="s">
        <v>98</v>
      </c>
      <c r="E115" s="29" t="s">
        <v>256</v>
      </c>
      <c r="F115" s="29"/>
      <c r="G115" s="37">
        <f>SUM(G116)</f>
        <v>168.8</v>
      </c>
    </row>
    <row r="116" spans="1:7" ht="45" customHeight="1">
      <c r="A116" s="141" t="s">
        <v>806</v>
      </c>
      <c r="B116" s="31"/>
      <c r="C116" s="142" t="s">
        <v>36</v>
      </c>
      <c r="D116" s="142" t="s">
        <v>98</v>
      </c>
      <c r="E116" s="29" t="s">
        <v>257</v>
      </c>
      <c r="F116" s="29"/>
      <c r="G116" s="37">
        <f>SUM(G117:G118)</f>
        <v>168.8</v>
      </c>
    </row>
    <row r="117" spans="1:7" ht="28.5" customHeight="1">
      <c r="A117" s="141" t="s">
        <v>54</v>
      </c>
      <c r="B117" s="31"/>
      <c r="C117" s="142" t="s">
        <v>36</v>
      </c>
      <c r="D117" s="142" t="s">
        <v>98</v>
      </c>
      <c r="E117" s="29" t="s">
        <v>257</v>
      </c>
      <c r="F117" s="29">
        <v>200</v>
      </c>
      <c r="G117" s="37">
        <v>168.8</v>
      </c>
    </row>
    <row r="118" spans="1:7" ht="14.25" hidden="1">
      <c r="A118" s="141" t="s">
        <v>24</v>
      </c>
      <c r="B118" s="31"/>
      <c r="C118" s="142" t="s">
        <v>36</v>
      </c>
      <c r="D118" s="142" t="s">
        <v>98</v>
      </c>
      <c r="E118" s="29" t="s">
        <v>257</v>
      </c>
      <c r="F118" s="29">
        <v>800</v>
      </c>
      <c r="G118" s="37"/>
    </row>
    <row r="119" spans="1:7" ht="28.5" hidden="1">
      <c r="A119" s="141" t="s">
        <v>258</v>
      </c>
      <c r="B119" s="31"/>
      <c r="C119" s="142" t="s">
        <v>36</v>
      </c>
      <c r="D119" s="142" t="s">
        <v>98</v>
      </c>
      <c r="E119" s="29" t="s">
        <v>259</v>
      </c>
      <c r="F119" s="29"/>
      <c r="G119" s="37">
        <f>SUM(G120)</f>
        <v>0</v>
      </c>
    </row>
    <row r="120" spans="1:7" ht="14.25" hidden="1">
      <c r="A120" s="141" t="s">
        <v>94</v>
      </c>
      <c r="B120" s="31"/>
      <c r="C120" s="142" t="s">
        <v>36</v>
      </c>
      <c r="D120" s="142" t="s">
        <v>98</v>
      </c>
      <c r="E120" s="29" t="s">
        <v>259</v>
      </c>
      <c r="F120" s="29">
        <v>200</v>
      </c>
      <c r="G120" s="37"/>
    </row>
    <row r="121" spans="1:7" ht="27.75" customHeight="1">
      <c r="A121" s="141" t="s">
        <v>757</v>
      </c>
      <c r="B121" s="31"/>
      <c r="C121" s="142" t="s">
        <v>36</v>
      </c>
      <c r="D121" s="142" t="s">
        <v>98</v>
      </c>
      <c r="E121" s="29" t="s">
        <v>260</v>
      </c>
      <c r="F121" s="29"/>
      <c r="G121" s="37">
        <f>SUM(G122:G124)</f>
        <v>632.4</v>
      </c>
    </row>
    <row r="122" spans="1:7" ht="42.75" hidden="1">
      <c r="A122" s="36" t="s">
        <v>53</v>
      </c>
      <c r="B122" s="31"/>
      <c r="C122" s="142" t="s">
        <v>36</v>
      </c>
      <c r="D122" s="142" t="s">
        <v>98</v>
      </c>
      <c r="E122" s="29" t="s">
        <v>260</v>
      </c>
      <c r="F122" s="29">
        <v>100</v>
      </c>
      <c r="G122" s="37"/>
    </row>
    <row r="123" spans="1:7" ht="28.5">
      <c r="A123" s="141" t="s">
        <v>54</v>
      </c>
      <c r="B123" s="31"/>
      <c r="C123" s="142" t="s">
        <v>36</v>
      </c>
      <c r="D123" s="142" t="s">
        <v>98</v>
      </c>
      <c r="E123" s="29" t="s">
        <v>260</v>
      </c>
      <c r="F123" s="29">
        <v>200</v>
      </c>
      <c r="G123" s="37">
        <v>482.4</v>
      </c>
    </row>
    <row r="124" spans="1:7" ht="14.25">
      <c r="A124" s="141" t="s">
        <v>44</v>
      </c>
      <c r="B124" s="31"/>
      <c r="C124" s="142" t="s">
        <v>36</v>
      </c>
      <c r="D124" s="142" t="s">
        <v>98</v>
      </c>
      <c r="E124" s="29" t="s">
        <v>260</v>
      </c>
      <c r="F124" s="29">
        <v>300</v>
      </c>
      <c r="G124" s="37">
        <v>150</v>
      </c>
    </row>
    <row r="125" spans="1:7" ht="28.5">
      <c r="A125" s="141" t="s">
        <v>758</v>
      </c>
      <c r="B125" s="31"/>
      <c r="C125" s="142" t="s">
        <v>36</v>
      </c>
      <c r="D125" s="142" t="s">
        <v>98</v>
      </c>
      <c r="E125" s="29" t="s">
        <v>261</v>
      </c>
      <c r="F125" s="29"/>
      <c r="G125" s="37">
        <f>SUM(G126)</f>
        <v>135</v>
      </c>
    </row>
    <row r="126" spans="1:7" ht="28.5">
      <c r="A126" s="141" t="s">
        <v>54</v>
      </c>
      <c r="B126" s="31"/>
      <c r="C126" s="142" t="s">
        <v>36</v>
      </c>
      <c r="D126" s="142" t="s">
        <v>98</v>
      </c>
      <c r="E126" s="29" t="s">
        <v>261</v>
      </c>
      <c r="F126" s="29">
        <v>200</v>
      </c>
      <c r="G126" s="37">
        <v>135</v>
      </c>
    </row>
    <row r="127" spans="1:7" ht="28.5">
      <c r="A127" s="141" t="s">
        <v>759</v>
      </c>
      <c r="B127" s="31"/>
      <c r="C127" s="142" t="s">
        <v>36</v>
      </c>
      <c r="D127" s="142" t="s">
        <v>98</v>
      </c>
      <c r="E127" s="29" t="s">
        <v>262</v>
      </c>
      <c r="F127" s="29"/>
      <c r="G127" s="37">
        <f>SUM(G128+G131)+G133</f>
        <v>3880.6000000000004</v>
      </c>
    </row>
    <row r="128" spans="1:7" ht="71.25">
      <c r="A128" s="39" t="s">
        <v>231</v>
      </c>
      <c r="B128" s="31"/>
      <c r="C128" s="142" t="s">
        <v>36</v>
      </c>
      <c r="D128" s="142" t="s">
        <v>98</v>
      </c>
      <c r="E128" s="29" t="s">
        <v>483</v>
      </c>
      <c r="F128" s="29"/>
      <c r="G128" s="37">
        <f>SUM(G129)</f>
        <v>156.8</v>
      </c>
    </row>
    <row r="129" spans="1:7" ht="28.5">
      <c r="A129" s="141" t="s">
        <v>482</v>
      </c>
      <c r="B129" s="31"/>
      <c r="C129" s="142" t="s">
        <v>36</v>
      </c>
      <c r="D129" s="142" t="s">
        <v>98</v>
      </c>
      <c r="E129" s="29" t="s">
        <v>484</v>
      </c>
      <c r="F129" s="29"/>
      <c r="G129" s="37">
        <f>SUM(G130)</f>
        <v>156.8</v>
      </c>
    </row>
    <row r="130" spans="1:7" ht="28.5">
      <c r="A130" s="141" t="s">
        <v>264</v>
      </c>
      <c r="B130" s="31"/>
      <c r="C130" s="142" t="s">
        <v>36</v>
      </c>
      <c r="D130" s="142" t="s">
        <v>98</v>
      </c>
      <c r="E130" s="29" t="s">
        <v>484</v>
      </c>
      <c r="F130" s="29">
        <v>600</v>
      </c>
      <c r="G130" s="37">
        <v>156.8</v>
      </c>
    </row>
    <row r="131" spans="1:7" ht="42.75">
      <c r="A131" s="141" t="s">
        <v>28</v>
      </c>
      <c r="B131" s="31"/>
      <c r="C131" s="142" t="s">
        <v>36</v>
      </c>
      <c r="D131" s="142" t="s">
        <v>98</v>
      </c>
      <c r="E131" s="29" t="s">
        <v>263</v>
      </c>
      <c r="F131" s="29"/>
      <c r="G131" s="37">
        <f>SUM(G132)</f>
        <v>3723.8</v>
      </c>
    </row>
    <row r="132" spans="1:7" ht="28.5">
      <c r="A132" s="141" t="s">
        <v>264</v>
      </c>
      <c r="B132" s="31"/>
      <c r="C132" s="142" t="s">
        <v>36</v>
      </c>
      <c r="D132" s="142" t="s">
        <v>98</v>
      </c>
      <c r="E132" s="29" t="s">
        <v>263</v>
      </c>
      <c r="F132" s="29">
        <v>600</v>
      </c>
      <c r="G132" s="43">
        <v>3723.8</v>
      </c>
    </row>
    <row r="133" spans="1:7" ht="14.25" hidden="1">
      <c r="A133" s="141" t="s">
        <v>159</v>
      </c>
      <c r="B133" s="31"/>
      <c r="C133" s="142" t="s">
        <v>36</v>
      </c>
      <c r="D133" s="142" t="s">
        <v>98</v>
      </c>
      <c r="E133" s="29" t="s">
        <v>669</v>
      </c>
      <c r="F133" s="29"/>
      <c r="G133" s="43">
        <f>SUM(G134)</f>
        <v>0</v>
      </c>
    </row>
    <row r="134" spans="1:7" ht="14.25" hidden="1">
      <c r="A134" s="44" t="s">
        <v>611</v>
      </c>
      <c r="B134" s="31"/>
      <c r="C134" s="142" t="s">
        <v>36</v>
      </c>
      <c r="D134" s="142" t="s">
        <v>98</v>
      </c>
      <c r="E134" s="29" t="s">
        <v>670</v>
      </c>
      <c r="F134" s="29"/>
      <c r="G134" s="43">
        <f>SUM(G135)</f>
        <v>0</v>
      </c>
    </row>
    <row r="135" spans="1:7" ht="28.5" hidden="1">
      <c r="A135" s="141" t="s">
        <v>264</v>
      </c>
      <c r="B135" s="31"/>
      <c r="C135" s="142" t="s">
        <v>36</v>
      </c>
      <c r="D135" s="142" t="s">
        <v>98</v>
      </c>
      <c r="E135" s="29" t="s">
        <v>670</v>
      </c>
      <c r="F135" s="29">
        <v>600</v>
      </c>
      <c r="G135" s="43"/>
    </row>
    <row r="136" spans="1:7" ht="14.25">
      <c r="A136" s="35" t="s">
        <v>204</v>
      </c>
      <c r="B136" s="31"/>
      <c r="C136" s="142" t="s">
        <v>36</v>
      </c>
      <c r="D136" s="142" t="s">
        <v>98</v>
      </c>
      <c r="E136" s="29" t="s">
        <v>205</v>
      </c>
      <c r="F136" s="29"/>
      <c r="G136" s="37">
        <f>G137</f>
        <v>15594.9</v>
      </c>
    </row>
    <row r="137" spans="1:7" ht="28.5">
      <c r="A137" s="35" t="s">
        <v>102</v>
      </c>
      <c r="B137" s="31"/>
      <c r="C137" s="142" t="s">
        <v>36</v>
      </c>
      <c r="D137" s="142" t="s">
        <v>98</v>
      </c>
      <c r="E137" s="29" t="s">
        <v>113</v>
      </c>
      <c r="F137" s="29"/>
      <c r="G137" s="37">
        <f>G138</f>
        <v>15594.9</v>
      </c>
    </row>
    <row r="138" spans="1:7" ht="14.25">
      <c r="A138" s="141" t="s">
        <v>24</v>
      </c>
      <c r="B138" s="31"/>
      <c r="C138" s="142" t="s">
        <v>36</v>
      </c>
      <c r="D138" s="142" t="s">
        <v>98</v>
      </c>
      <c r="E138" s="29" t="s">
        <v>113</v>
      </c>
      <c r="F138" s="29">
        <v>800</v>
      </c>
      <c r="G138" s="37">
        <v>15594.9</v>
      </c>
    </row>
    <row r="139" spans="1:7" ht="14.25">
      <c r="A139" s="141" t="s">
        <v>265</v>
      </c>
      <c r="B139" s="31"/>
      <c r="C139" s="142" t="s">
        <v>56</v>
      </c>
      <c r="D139" s="142"/>
      <c r="E139" s="142"/>
      <c r="F139" s="142"/>
      <c r="G139" s="37">
        <f>SUM(G140)+G147</f>
        <v>24568.800000000003</v>
      </c>
    </row>
    <row r="140" spans="1:7" ht="14.25">
      <c r="A140" s="45" t="s">
        <v>182</v>
      </c>
      <c r="B140" s="29"/>
      <c r="C140" s="142" t="s">
        <v>56</v>
      </c>
      <c r="D140" s="142" t="s">
        <v>15</v>
      </c>
      <c r="E140" s="142"/>
      <c r="F140" s="142"/>
      <c r="G140" s="37">
        <f>SUM(G141)</f>
        <v>6856.9</v>
      </c>
    </row>
    <row r="141" spans="1:7" ht="42.75">
      <c r="A141" s="141" t="s">
        <v>845</v>
      </c>
      <c r="B141" s="31"/>
      <c r="C141" s="142" t="s">
        <v>56</v>
      </c>
      <c r="D141" s="142" t="s">
        <v>15</v>
      </c>
      <c r="E141" s="142" t="s">
        <v>496</v>
      </c>
      <c r="F141" s="142"/>
      <c r="G141" s="37">
        <f>SUM(G142)</f>
        <v>6856.9</v>
      </c>
    </row>
    <row r="142" spans="1:7" ht="71.25">
      <c r="A142" s="39" t="s">
        <v>231</v>
      </c>
      <c r="B142" s="40"/>
      <c r="C142" s="142" t="s">
        <v>56</v>
      </c>
      <c r="D142" s="142" t="s">
        <v>15</v>
      </c>
      <c r="E142" s="142" t="s">
        <v>497</v>
      </c>
      <c r="F142" s="142"/>
      <c r="G142" s="37">
        <f>SUM(G143)</f>
        <v>6856.9</v>
      </c>
    </row>
    <row r="143" spans="1:7" ht="28.5">
      <c r="A143" s="141" t="s">
        <v>266</v>
      </c>
      <c r="B143" s="31"/>
      <c r="C143" s="142" t="s">
        <v>56</v>
      </c>
      <c r="D143" s="142" t="s">
        <v>15</v>
      </c>
      <c r="E143" s="142" t="s">
        <v>498</v>
      </c>
      <c r="F143" s="142"/>
      <c r="G143" s="37">
        <f>SUM(G144:G146)</f>
        <v>6856.9</v>
      </c>
    </row>
    <row r="144" spans="1:7" ht="42.75">
      <c r="A144" s="36" t="s">
        <v>53</v>
      </c>
      <c r="B144" s="31"/>
      <c r="C144" s="142" t="s">
        <v>56</v>
      </c>
      <c r="D144" s="142" t="s">
        <v>15</v>
      </c>
      <c r="E144" s="142" t="s">
        <v>498</v>
      </c>
      <c r="F144" s="142" t="s">
        <v>93</v>
      </c>
      <c r="G144" s="37">
        <v>4099.3</v>
      </c>
    </row>
    <row r="145" spans="1:7" ht="28.5">
      <c r="A145" s="141" t="s">
        <v>54</v>
      </c>
      <c r="B145" s="31"/>
      <c r="C145" s="142" t="s">
        <v>56</v>
      </c>
      <c r="D145" s="142" t="s">
        <v>15</v>
      </c>
      <c r="E145" s="142" t="s">
        <v>498</v>
      </c>
      <c r="F145" s="142" t="s">
        <v>95</v>
      </c>
      <c r="G145" s="37">
        <v>2659.6</v>
      </c>
    </row>
    <row r="146" spans="1:7" ht="14.25">
      <c r="A146" s="141" t="s">
        <v>24</v>
      </c>
      <c r="B146" s="31"/>
      <c r="C146" s="142" t="s">
        <v>56</v>
      </c>
      <c r="D146" s="142" t="s">
        <v>15</v>
      </c>
      <c r="E146" s="142" t="s">
        <v>498</v>
      </c>
      <c r="F146" s="142" t="s">
        <v>100</v>
      </c>
      <c r="G146" s="37">
        <v>98</v>
      </c>
    </row>
    <row r="147" spans="1:7" ht="28.5">
      <c r="A147" s="36" t="s">
        <v>339</v>
      </c>
      <c r="B147" s="30"/>
      <c r="C147" s="30" t="s">
        <v>56</v>
      </c>
      <c r="D147" s="30" t="s">
        <v>184</v>
      </c>
      <c r="E147" s="30"/>
      <c r="F147" s="30"/>
      <c r="G147" s="34">
        <f>SUM(G148+G167)</f>
        <v>17711.9</v>
      </c>
    </row>
    <row r="148" spans="1:7" ht="28.5">
      <c r="A148" s="36" t="s">
        <v>760</v>
      </c>
      <c r="B148" s="30"/>
      <c r="C148" s="30" t="s">
        <v>56</v>
      </c>
      <c r="D148" s="30" t="s">
        <v>184</v>
      </c>
      <c r="E148" s="30" t="s">
        <v>343</v>
      </c>
      <c r="F148" s="30"/>
      <c r="G148" s="34">
        <f>SUM(G149,G159,G163)</f>
        <v>17211.9</v>
      </c>
    </row>
    <row r="149" spans="1:7" ht="42.75">
      <c r="A149" s="36" t="s">
        <v>761</v>
      </c>
      <c r="B149" s="30"/>
      <c r="C149" s="30" t="s">
        <v>56</v>
      </c>
      <c r="D149" s="30" t="s">
        <v>184</v>
      </c>
      <c r="E149" s="30" t="s">
        <v>344</v>
      </c>
      <c r="F149" s="30"/>
      <c r="G149" s="34">
        <f>SUM(G150,G155)</f>
        <v>16613.7</v>
      </c>
    </row>
    <row r="150" spans="1:7" ht="14.25">
      <c r="A150" s="36" t="s">
        <v>37</v>
      </c>
      <c r="B150" s="30"/>
      <c r="C150" s="30" t="s">
        <v>56</v>
      </c>
      <c r="D150" s="30" t="s">
        <v>184</v>
      </c>
      <c r="E150" s="30" t="s">
        <v>345</v>
      </c>
      <c r="F150" s="30"/>
      <c r="G150" s="34">
        <f>SUM(G151)+G153</f>
        <v>1365</v>
      </c>
    </row>
    <row r="151" spans="1:7" ht="28.5">
      <c r="A151" s="36" t="s">
        <v>340</v>
      </c>
      <c r="B151" s="30"/>
      <c r="C151" s="30" t="s">
        <v>56</v>
      </c>
      <c r="D151" s="30" t="s">
        <v>184</v>
      </c>
      <c r="E151" s="30" t="s">
        <v>346</v>
      </c>
      <c r="F151" s="30"/>
      <c r="G151" s="34">
        <f>SUM(G152)</f>
        <v>1320</v>
      </c>
    </row>
    <row r="152" spans="1:7" ht="28.5">
      <c r="A152" s="36" t="s">
        <v>54</v>
      </c>
      <c r="B152" s="30"/>
      <c r="C152" s="30" t="s">
        <v>56</v>
      </c>
      <c r="D152" s="30" t="s">
        <v>184</v>
      </c>
      <c r="E152" s="30" t="s">
        <v>346</v>
      </c>
      <c r="F152" s="30" t="s">
        <v>95</v>
      </c>
      <c r="G152" s="34">
        <v>1320</v>
      </c>
    </row>
    <row r="153" spans="1:7" ht="28.5">
      <c r="A153" s="36" t="s">
        <v>341</v>
      </c>
      <c r="B153" s="30"/>
      <c r="C153" s="30" t="s">
        <v>56</v>
      </c>
      <c r="D153" s="30" t="s">
        <v>184</v>
      </c>
      <c r="E153" s="30" t="s">
        <v>347</v>
      </c>
      <c r="F153" s="30"/>
      <c r="G153" s="34">
        <f>SUM(G154)</f>
        <v>45</v>
      </c>
    </row>
    <row r="154" spans="1:7" ht="28.5">
      <c r="A154" s="36" t="s">
        <v>54</v>
      </c>
      <c r="B154" s="30"/>
      <c r="C154" s="30" t="s">
        <v>56</v>
      </c>
      <c r="D154" s="30" t="s">
        <v>184</v>
      </c>
      <c r="E154" s="30" t="s">
        <v>347</v>
      </c>
      <c r="F154" s="30" t="s">
        <v>95</v>
      </c>
      <c r="G154" s="34">
        <v>45</v>
      </c>
    </row>
    <row r="155" spans="1:7" ht="28.5">
      <c r="A155" s="36" t="s">
        <v>47</v>
      </c>
      <c r="B155" s="30"/>
      <c r="C155" s="30" t="s">
        <v>56</v>
      </c>
      <c r="D155" s="30" t="s">
        <v>184</v>
      </c>
      <c r="E155" s="30" t="s">
        <v>348</v>
      </c>
      <c r="F155" s="30"/>
      <c r="G155" s="34">
        <f>SUM(G156:G158)</f>
        <v>15248.7</v>
      </c>
    </row>
    <row r="156" spans="1:7" ht="42.75">
      <c r="A156" s="36" t="s">
        <v>53</v>
      </c>
      <c r="B156" s="30"/>
      <c r="C156" s="30" t="s">
        <v>56</v>
      </c>
      <c r="D156" s="30" t="s">
        <v>184</v>
      </c>
      <c r="E156" s="30" t="s">
        <v>348</v>
      </c>
      <c r="F156" s="30" t="s">
        <v>93</v>
      </c>
      <c r="G156" s="34">
        <v>11880.6</v>
      </c>
    </row>
    <row r="157" spans="1:7" ht="28.5">
      <c r="A157" s="36" t="s">
        <v>54</v>
      </c>
      <c r="B157" s="30"/>
      <c r="C157" s="30" t="s">
        <v>56</v>
      </c>
      <c r="D157" s="30" t="s">
        <v>184</v>
      </c>
      <c r="E157" s="30" t="s">
        <v>348</v>
      </c>
      <c r="F157" s="30" t="s">
        <v>95</v>
      </c>
      <c r="G157" s="34">
        <v>3195.3</v>
      </c>
    </row>
    <row r="158" spans="1:7" ht="14.25">
      <c r="A158" s="36" t="s">
        <v>24</v>
      </c>
      <c r="B158" s="30"/>
      <c r="C158" s="30" t="s">
        <v>56</v>
      </c>
      <c r="D158" s="30" t="s">
        <v>184</v>
      </c>
      <c r="E158" s="30" t="s">
        <v>348</v>
      </c>
      <c r="F158" s="30" t="s">
        <v>100</v>
      </c>
      <c r="G158" s="34">
        <v>172.8</v>
      </c>
    </row>
    <row r="159" spans="1:7" ht="42.75">
      <c r="A159" s="36" t="s">
        <v>342</v>
      </c>
      <c r="B159" s="30"/>
      <c r="C159" s="30" t="s">
        <v>56</v>
      </c>
      <c r="D159" s="30" t="s">
        <v>184</v>
      </c>
      <c r="E159" s="30" t="s">
        <v>349</v>
      </c>
      <c r="F159" s="30"/>
      <c r="G159" s="34">
        <f>SUM(G160)</f>
        <v>150</v>
      </c>
    </row>
    <row r="160" spans="1:7" ht="14.25">
      <c r="A160" s="36" t="s">
        <v>37</v>
      </c>
      <c r="B160" s="30"/>
      <c r="C160" s="30" t="s">
        <v>56</v>
      </c>
      <c r="D160" s="30" t="s">
        <v>184</v>
      </c>
      <c r="E160" s="30" t="s">
        <v>350</v>
      </c>
      <c r="F160" s="30"/>
      <c r="G160" s="34">
        <f>SUM(G161)</f>
        <v>150</v>
      </c>
    </row>
    <row r="161" spans="1:7" ht="28.5">
      <c r="A161" s="36" t="s">
        <v>341</v>
      </c>
      <c r="B161" s="30"/>
      <c r="C161" s="30" t="s">
        <v>56</v>
      </c>
      <c r="D161" s="30" t="s">
        <v>184</v>
      </c>
      <c r="E161" s="30" t="s">
        <v>351</v>
      </c>
      <c r="F161" s="30"/>
      <c r="G161" s="34">
        <f>SUM(G162)</f>
        <v>150</v>
      </c>
    </row>
    <row r="162" spans="1:7" ht="28.5">
      <c r="A162" s="36" t="s">
        <v>54</v>
      </c>
      <c r="B162" s="30"/>
      <c r="C162" s="30" t="s">
        <v>56</v>
      </c>
      <c r="D162" s="30" t="s">
        <v>184</v>
      </c>
      <c r="E162" s="30" t="s">
        <v>351</v>
      </c>
      <c r="F162" s="30" t="s">
        <v>95</v>
      </c>
      <c r="G162" s="34">
        <v>150</v>
      </c>
    </row>
    <row r="163" spans="1:7" ht="28.5">
      <c r="A163" s="36" t="s">
        <v>762</v>
      </c>
      <c r="B163" s="30"/>
      <c r="C163" s="30" t="s">
        <v>56</v>
      </c>
      <c r="D163" s="30" t="s">
        <v>184</v>
      </c>
      <c r="E163" s="30" t="s">
        <v>352</v>
      </c>
      <c r="F163" s="30"/>
      <c r="G163" s="34">
        <f>SUM(G164)</f>
        <v>448.2</v>
      </c>
    </row>
    <row r="164" spans="1:7" ht="14.25">
      <c r="A164" s="36" t="s">
        <v>37</v>
      </c>
      <c r="B164" s="30"/>
      <c r="C164" s="30" t="s">
        <v>56</v>
      </c>
      <c r="D164" s="30" t="s">
        <v>184</v>
      </c>
      <c r="E164" s="30" t="s">
        <v>353</v>
      </c>
      <c r="F164" s="30"/>
      <c r="G164" s="34">
        <f>SUM(G165)</f>
        <v>448.2</v>
      </c>
    </row>
    <row r="165" spans="1:7" ht="42.75">
      <c r="A165" s="36" t="s">
        <v>336</v>
      </c>
      <c r="B165" s="30"/>
      <c r="C165" s="30" t="s">
        <v>56</v>
      </c>
      <c r="D165" s="30" t="s">
        <v>184</v>
      </c>
      <c r="E165" s="30" t="s">
        <v>793</v>
      </c>
      <c r="F165" s="30"/>
      <c r="G165" s="34">
        <f>SUM(G166)</f>
        <v>448.2</v>
      </c>
    </row>
    <row r="166" spans="1:7" ht="28.5">
      <c r="A166" s="36" t="s">
        <v>54</v>
      </c>
      <c r="B166" s="30"/>
      <c r="C166" s="30" t="s">
        <v>56</v>
      </c>
      <c r="D166" s="30" t="s">
        <v>184</v>
      </c>
      <c r="E166" s="30" t="s">
        <v>793</v>
      </c>
      <c r="F166" s="30" t="s">
        <v>95</v>
      </c>
      <c r="G166" s="34">
        <v>448.2</v>
      </c>
    </row>
    <row r="167" spans="1:7" ht="14.25">
      <c r="A167" s="36" t="s">
        <v>204</v>
      </c>
      <c r="B167" s="30"/>
      <c r="C167" s="30" t="s">
        <v>56</v>
      </c>
      <c r="D167" s="30" t="s">
        <v>184</v>
      </c>
      <c r="E167" s="30" t="s">
        <v>205</v>
      </c>
      <c r="F167" s="30"/>
      <c r="G167" s="34">
        <f>SUM(G168)</f>
        <v>500</v>
      </c>
    </row>
    <row r="168" spans="1:7" ht="42.75">
      <c r="A168" s="36" t="s">
        <v>336</v>
      </c>
      <c r="B168" s="30"/>
      <c r="C168" s="30" t="s">
        <v>56</v>
      </c>
      <c r="D168" s="30" t="s">
        <v>184</v>
      </c>
      <c r="E168" s="30" t="s">
        <v>391</v>
      </c>
      <c r="F168" s="30"/>
      <c r="G168" s="34">
        <f>SUM(G170+G172)</f>
        <v>500</v>
      </c>
    </row>
    <row r="169" spans="1:7" ht="28.5">
      <c r="A169" s="36" t="s">
        <v>390</v>
      </c>
      <c r="B169" s="30"/>
      <c r="C169" s="30" t="s">
        <v>56</v>
      </c>
      <c r="D169" s="30" t="s">
        <v>184</v>
      </c>
      <c r="E169" s="30" t="s">
        <v>392</v>
      </c>
      <c r="F169" s="30"/>
      <c r="G169" s="34">
        <f>SUM(G170)</f>
        <v>500</v>
      </c>
    </row>
    <row r="170" spans="1:7" ht="29.25" customHeight="1">
      <c r="A170" s="36" t="s">
        <v>54</v>
      </c>
      <c r="B170" s="30"/>
      <c r="C170" s="30" t="s">
        <v>56</v>
      </c>
      <c r="D170" s="30" t="s">
        <v>184</v>
      </c>
      <c r="E170" s="30" t="s">
        <v>392</v>
      </c>
      <c r="F170" s="30" t="s">
        <v>95</v>
      </c>
      <c r="G170" s="34">
        <v>500</v>
      </c>
    </row>
    <row r="171" spans="1:7" ht="28.5" hidden="1">
      <c r="A171" s="35" t="s">
        <v>102</v>
      </c>
      <c r="B171" s="31"/>
      <c r="C171" s="30" t="s">
        <v>56</v>
      </c>
      <c r="D171" s="30" t="s">
        <v>184</v>
      </c>
      <c r="E171" s="29" t="s">
        <v>697</v>
      </c>
      <c r="F171" s="29"/>
      <c r="G171" s="37">
        <f>G172</f>
        <v>0</v>
      </c>
    </row>
    <row r="172" spans="1:7" ht="14.25" hidden="1">
      <c r="A172" s="141" t="s">
        <v>24</v>
      </c>
      <c r="B172" s="31"/>
      <c r="C172" s="30" t="s">
        <v>56</v>
      </c>
      <c r="D172" s="30" t="s">
        <v>184</v>
      </c>
      <c r="E172" s="29" t="s">
        <v>697</v>
      </c>
      <c r="F172" s="29">
        <v>800</v>
      </c>
      <c r="G172" s="37"/>
    </row>
    <row r="173" spans="1:7" ht="14.25">
      <c r="A173" s="141" t="s">
        <v>14</v>
      </c>
      <c r="B173" s="31"/>
      <c r="C173" s="142" t="s">
        <v>15</v>
      </c>
      <c r="D173" s="29"/>
      <c r="E173" s="29"/>
      <c r="F173" s="29"/>
      <c r="G173" s="37">
        <f>SUM(G209)+G180+G188+G174</f>
        <v>241549.9</v>
      </c>
    </row>
    <row r="174" spans="1:9" ht="14.25">
      <c r="A174" s="46" t="s">
        <v>832</v>
      </c>
      <c r="B174" s="46"/>
      <c r="C174" s="47" t="s">
        <v>15</v>
      </c>
      <c r="D174" s="47" t="s">
        <v>180</v>
      </c>
      <c r="E174" s="47"/>
      <c r="F174" s="47"/>
      <c r="G174" s="48">
        <f>SUM(G175)</f>
        <v>198.4</v>
      </c>
      <c r="H174" s="143"/>
      <c r="I174" s="144"/>
    </row>
    <row r="175" spans="1:9" ht="28.5">
      <c r="A175" s="46" t="s">
        <v>833</v>
      </c>
      <c r="B175" s="46"/>
      <c r="C175" s="47" t="s">
        <v>15</v>
      </c>
      <c r="D175" s="47" t="s">
        <v>180</v>
      </c>
      <c r="E175" s="47" t="s">
        <v>834</v>
      </c>
      <c r="F175" s="47"/>
      <c r="G175" s="48">
        <f>SUM(G176)</f>
        <v>198.4</v>
      </c>
      <c r="H175" s="143"/>
      <c r="I175" s="144"/>
    </row>
    <row r="176" spans="1:9" ht="42.75">
      <c r="A176" s="46" t="s">
        <v>835</v>
      </c>
      <c r="B176" s="46"/>
      <c r="C176" s="47" t="s">
        <v>15</v>
      </c>
      <c r="D176" s="47" t="s">
        <v>180</v>
      </c>
      <c r="E176" s="47" t="s">
        <v>836</v>
      </c>
      <c r="F176" s="47"/>
      <c r="G176" s="48">
        <f>SUM(G177)</f>
        <v>198.4</v>
      </c>
      <c r="H176" s="143"/>
      <c r="I176" s="144"/>
    </row>
    <row r="177" spans="1:9" ht="71.25">
      <c r="A177" s="49" t="s">
        <v>295</v>
      </c>
      <c r="B177" s="49"/>
      <c r="C177" s="47" t="s">
        <v>15</v>
      </c>
      <c r="D177" s="47" t="s">
        <v>180</v>
      </c>
      <c r="E177" s="47" t="s">
        <v>837</v>
      </c>
      <c r="F177" s="47"/>
      <c r="G177" s="48">
        <f>SUM(G178)</f>
        <v>198.4</v>
      </c>
      <c r="H177" s="143"/>
      <c r="I177" s="144"/>
    </row>
    <row r="178" spans="1:9" ht="57">
      <c r="A178" s="49" t="s">
        <v>838</v>
      </c>
      <c r="B178" s="49"/>
      <c r="C178" s="47" t="s">
        <v>15</v>
      </c>
      <c r="D178" s="47" t="s">
        <v>180</v>
      </c>
      <c r="E178" s="47" t="s">
        <v>839</v>
      </c>
      <c r="F178" s="47"/>
      <c r="G178" s="48">
        <f>SUM(G179)</f>
        <v>198.4</v>
      </c>
      <c r="H178" s="143"/>
      <c r="I178" s="144"/>
    </row>
    <row r="179" spans="1:9" ht="28.5">
      <c r="A179" s="46" t="s">
        <v>54</v>
      </c>
      <c r="B179" s="46"/>
      <c r="C179" s="47" t="s">
        <v>15</v>
      </c>
      <c r="D179" s="47" t="s">
        <v>180</v>
      </c>
      <c r="E179" s="47" t="s">
        <v>839</v>
      </c>
      <c r="F179" s="47" t="s">
        <v>95</v>
      </c>
      <c r="G179" s="48">
        <v>198.4</v>
      </c>
      <c r="H179" s="143"/>
      <c r="I179" s="144"/>
    </row>
    <row r="180" spans="1:7" ht="14.25">
      <c r="A180" s="36" t="s">
        <v>16</v>
      </c>
      <c r="B180" s="30"/>
      <c r="C180" s="30" t="s">
        <v>15</v>
      </c>
      <c r="D180" s="30" t="s">
        <v>17</v>
      </c>
      <c r="E180" s="30"/>
      <c r="F180" s="30"/>
      <c r="G180" s="34">
        <f>SUM(G181)</f>
        <v>93560.4</v>
      </c>
    </row>
    <row r="181" spans="1:7" ht="28.5">
      <c r="A181" s="36" t="s">
        <v>763</v>
      </c>
      <c r="B181" s="30"/>
      <c r="C181" s="30" t="s">
        <v>15</v>
      </c>
      <c r="D181" s="30" t="s">
        <v>17</v>
      </c>
      <c r="E181" s="30" t="s">
        <v>354</v>
      </c>
      <c r="F181" s="30"/>
      <c r="G181" s="34">
        <f>SUM(G182)</f>
        <v>93560.4</v>
      </c>
    </row>
    <row r="182" spans="1:7" ht="28.5">
      <c r="A182" s="36" t="s">
        <v>322</v>
      </c>
      <c r="B182" s="30"/>
      <c r="C182" s="30" t="s">
        <v>15</v>
      </c>
      <c r="D182" s="30" t="s">
        <v>17</v>
      </c>
      <c r="E182" s="30" t="s">
        <v>355</v>
      </c>
      <c r="F182" s="30"/>
      <c r="G182" s="34">
        <f>SUM(G183)</f>
        <v>93560.4</v>
      </c>
    </row>
    <row r="183" spans="1:7" ht="42.75">
      <c r="A183" s="36" t="s">
        <v>20</v>
      </c>
      <c r="B183" s="30"/>
      <c r="C183" s="30" t="s">
        <v>15</v>
      </c>
      <c r="D183" s="30" t="s">
        <v>17</v>
      </c>
      <c r="E183" s="30" t="s">
        <v>356</v>
      </c>
      <c r="F183" s="30"/>
      <c r="G183" s="34">
        <f>SUM(G184+G186)</f>
        <v>93560.4</v>
      </c>
    </row>
    <row r="184" spans="1:7" ht="14.25">
      <c r="A184" s="36" t="s">
        <v>22</v>
      </c>
      <c r="B184" s="30"/>
      <c r="C184" s="30" t="s">
        <v>15</v>
      </c>
      <c r="D184" s="30" t="s">
        <v>17</v>
      </c>
      <c r="E184" s="30" t="s">
        <v>357</v>
      </c>
      <c r="F184" s="30"/>
      <c r="G184" s="34">
        <f>SUM(G185)</f>
        <v>47960.4</v>
      </c>
    </row>
    <row r="185" spans="1:7" ht="14.25">
      <c r="A185" s="36" t="s">
        <v>24</v>
      </c>
      <c r="B185" s="30"/>
      <c r="C185" s="30" t="s">
        <v>15</v>
      </c>
      <c r="D185" s="30" t="s">
        <v>17</v>
      </c>
      <c r="E185" s="30" t="s">
        <v>357</v>
      </c>
      <c r="F185" s="30" t="s">
        <v>100</v>
      </c>
      <c r="G185" s="34">
        <v>47960.4</v>
      </c>
    </row>
    <row r="186" spans="1:7" ht="18.75" customHeight="1">
      <c r="A186" s="36" t="s">
        <v>323</v>
      </c>
      <c r="B186" s="30"/>
      <c r="C186" s="30" t="s">
        <v>15</v>
      </c>
      <c r="D186" s="30" t="s">
        <v>17</v>
      </c>
      <c r="E186" s="30" t="s">
        <v>358</v>
      </c>
      <c r="F186" s="30"/>
      <c r="G186" s="34">
        <f>SUM(G187)</f>
        <v>45600</v>
      </c>
    </row>
    <row r="187" spans="1:7" ht="21" customHeight="1">
      <c r="A187" s="36" t="s">
        <v>24</v>
      </c>
      <c r="B187" s="30"/>
      <c r="C187" s="30" t="s">
        <v>15</v>
      </c>
      <c r="D187" s="30" t="s">
        <v>17</v>
      </c>
      <c r="E187" s="30" t="s">
        <v>358</v>
      </c>
      <c r="F187" s="30" t="s">
        <v>100</v>
      </c>
      <c r="G187" s="34">
        <v>45600</v>
      </c>
    </row>
    <row r="188" spans="1:7" ht="14.25">
      <c r="A188" s="36" t="s">
        <v>324</v>
      </c>
      <c r="B188" s="30"/>
      <c r="C188" s="30" t="s">
        <v>15</v>
      </c>
      <c r="D188" s="30" t="s">
        <v>184</v>
      </c>
      <c r="E188" s="30"/>
      <c r="F188" s="30"/>
      <c r="G188" s="34">
        <f>SUM(G194,G202)+G206+G189</f>
        <v>138110.9</v>
      </c>
    </row>
    <row r="189" spans="1:7" ht="28.5">
      <c r="A189" s="36" t="s">
        <v>795</v>
      </c>
      <c r="B189" s="30"/>
      <c r="C189" s="30" t="s">
        <v>15</v>
      </c>
      <c r="D189" s="30" t="s">
        <v>184</v>
      </c>
      <c r="E189" s="30" t="s">
        <v>798</v>
      </c>
      <c r="F189" s="30"/>
      <c r="G189" s="34">
        <f>SUM(G190)</f>
        <v>43388.4</v>
      </c>
    </row>
    <row r="190" spans="1:7" ht="28.5">
      <c r="A190" s="36" t="s">
        <v>796</v>
      </c>
      <c r="B190" s="30"/>
      <c r="C190" s="30" t="s">
        <v>15</v>
      </c>
      <c r="D190" s="30" t="s">
        <v>184</v>
      </c>
      <c r="E190" s="30" t="s">
        <v>799</v>
      </c>
      <c r="F190" s="30"/>
      <c r="G190" s="34">
        <f>SUM(G191)</f>
        <v>43388.4</v>
      </c>
    </row>
    <row r="191" spans="1:7" ht="42.75">
      <c r="A191" s="36" t="s">
        <v>556</v>
      </c>
      <c r="B191" s="30"/>
      <c r="C191" s="30" t="s">
        <v>15</v>
      </c>
      <c r="D191" s="30" t="s">
        <v>184</v>
      </c>
      <c r="E191" s="30" t="s">
        <v>800</v>
      </c>
      <c r="F191" s="30"/>
      <c r="G191" s="34">
        <f>SUM(G192)</f>
        <v>43388.4</v>
      </c>
    </row>
    <row r="192" spans="1:7" ht="28.5">
      <c r="A192" s="36" t="s">
        <v>797</v>
      </c>
      <c r="B192" s="30"/>
      <c r="C192" s="30" t="s">
        <v>15</v>
      </c>
      <c r="D192" s="30" t="s">
        <v>184</v>
      </c>
      <c r="E192" s="30" t="s">
        <v>801</v>
      </c>
      <c r="F192" s="30"/>
      <c r="G192" s="34">
        <f>SUM(G193)</f>
        <v>43388.4</v>
      </c>
    </row>
    <row r="193" spans="1:7" ht="28.5">
      <c r="A193" s="36" t="s">
        <v>54</v>
      </c>
      <c r="B193" s="30"/>
      <c r="C193" s="30" t="s">
        <v>15</v>
      </c>
      <c r="D193" s="30" t="s">
        <v>184</v>
      </c>
      <c r="E193" s="30" t="s">
        <v>801</v>
      </c>
      <c r="F193" s="30" t="s">
        <v>95</v>
      </c>
      <c r="G193" s="34">
        <v>43388.4</v>
      </c>
    </row>
    <row r="194" spans="1:7" ht="28.5">
      <c r="A194" s="36" t="s">
        <v>764</v>
      </c>
      <c r="B194" s="30"/>
      <c r="C194" s="30" t="s">
        <v>15</v>
      </c>
      <c r="D194" s="30" t="s">
        <v>184</v>
      </c>
      <c r="E194" s="30" t="s">
        <v>354</v>
      </c>
      <c r="F194" s="30"/>
      <c r="G194" s="34">
        <f>SUM(G195)</f>
        <v>84641.3</v>
      </c>
    </row>
    <row r="195" spans="1:7" ht="20.25" customHeight="1">
      <c r="A195" s="36" t="s">
        <v>325</v>
      </c>
      <c r="B195" s="30"/>
      <c r="C195" s="30" t="s">
        <v>15</v>
      </c>
      <c r="D195" s="30" t="s">
        <v>184</v>
      </c>
      <c r="E195" s="30" t="s">
        <v>359</v>
      </c>
      <c r="F195" s="30"/>
      <c r="G195" s="34">
        <f>SUM(G196)+G200</f>
        <v>84641.3</v>
      </c>
    </row>
    <row r="196" spans="1:7" ht="21.75" customHeight="1">
      <c r="A196" s="36" t="s">
        <v>37</v>
      </c>
      <c r="B196" s="30"/>
      <c r="C196" s="30" t="s">
        <v>15</v>
      </c>
      <c r="D196" s="30" t="s">
        <v>184</v>
      </c>
      <c r="E196" s="30" t="s">
        <v>360</v>
      </c>
      <c r="F196" s="30"/>
      <c r="G196" s="34">
        <f>SUM(G197)</f>
        <v>81598.3</v>
      </c>
    </row>
    <row r="197" spans="1:7" ht="28.5">
      <c r="A197" s="36" t="s">
        <v>326</v>
      </c>
      <c r="B197" s="30"/>
      <c r="C197" s="30" t="s">
        <v>15</v>
      </c>
      <c r="D197" s="30" t="s">
        <v>184</v>
      </c>
      <c r="E197" s="30" t="s">
        <v>361</v>
      </c>
      <c r="F197" s="30"/>
      <c r="G197" s="34">
        <f>SUM(G198:G199)</f>
        <v>81598.3</v>
      </c>
    </row>
    <row r="198" spans="1:7" ht="28.5">
      <c r="A198" s="36" t="s">
        <v>54</v>
      </c>
      <c r="B198" s="30"/>
      <c r="C198" s="30" t="s">
        <v>15</v>
      </c>
      <c r="D198" s="30" t="s">
        <v>184</v>
      </c>
      <c r="E198" s="30" t="s">
        <v>361</v>
      </c>
      <c r="F198" s="30" t="s">
        <v>95</v>
      </c>
      <c r="G198" s="34">
        <v>81598.3</v>
      </c>
    </row>
    <row r="199" spans="1:7" ht="28.5" hidden="1">
      <c r="A199" s="36" t="s">
        <v>330</v>
      </c>
      <c r="B199" s="30"/>
      <c r="C199" s="30" t="s">
        <v>15</v>
      </c>
      <c r="D199" s="30" t="s">
        <v>184</v>
      </c>
      <c r="E199" s="30" t="s">
        <v>361</v>
      </c>
      <c r="F199" s="30" t="s">
        <v>292</v>
      </c>
      <c r="G199" s="34"/>
    </row>
    <row r="200" spans="1:7" ht="28.5">
      <c r="A200" s="36" t="s">
        <v>494</v>
      </c>
      <c r="B200" s="30"/>
      <c r="C200" s="30" t="s">
        <v>15</v>
      </c>
      <c r="D200" s="30" t="s">
        <v>184</v>
      </c>
      <c r="E200" s="30" t="s">
        <v>892</v>
      </c>
      <c r="F200" s="30"/>
      <c r="G200" s="34">
        <f>SUM(G201)</f>
        <v>3043</v>
      </c>
    </row>
    <row r="201" spans="1:7" ht="28.5">
      <c r="A201" s="36" t="s">
        <v>330</v>
      </c>
      <c r="B201" s="30"/>
      <c r="C201" s="30" t="s">
        <v>15</v>
      </c>
      <c r="D201" s="30" t="s">
        <v>184</v>
      </c>
      <c r="E201" s="30" t="s">
        <v>892</v>
      </c>
      <c r="F201" s="30" t="s">
        <v>292</v>
      </c>
      <c r="G201" s="34">
        <v>3043</v>
      </c>
    </row>
    <row r="202" spans="1:7" ht="28.5">
      <c r="A202" s="36" t="s">
        <v>765</v>
      </c>
      <c r="B202" s="30"/>
      <c r="C202" s="30" t="s">
        <v>15</v>
      </c>
      <c r="D202" s="30" t="s">
        <v>184</v>
      </c>
      <c r="E202" s="30" t="s">
        <v>362</v>
      </c>
      <c r="F202" s="30"/>
      <c r="G202" s="34">
        <f>SUM(G203)</f>
        <v>9081.2</v>
      </c>
    </row>
    <row r="203" spans="1:7" ht="14.25">
      <c r="A203" s="36" t="s">
        <v>37</v>
      </c>
      <c r="B203" s="30"/>
      <c r="C203" s="30" t="s">
        <v>15</v>
      </c>
      <c r="D203" s="30" t="s">
        <v>184</v>
      </c>
      <c r="E203" s="30" t="s">
        <v>363</v>
      </c>
      <c r="F203" s="30"/>
      <c r="G203" s="34">
        <f>SUM(G204)</f>
        <v>9081.2</v>
      </c>
    </row>
    <row r="204" spans="1:7" ht="28.5">
      <c r="A204" s="36" t="s">
        <v>326</v>
      </c>
      <c r="B204" s="30"/>
      <c r="C204" s="30" t="s">
        <v>15</v>
      </c>
      <c r="D204" s="30" t="s">
        <v>184</v>
      </c>
      <c r="E204" s="30" t="s">
        <v>364</v>
      </c>
      <c r="F204" s="30"/>
      <c r="G204" s="34">
        <f>SUM(G205)</f>
        <v>9081.2</v>
      </c>
    </row>
    <row r="205" spans="1:7" ht="28.5">
      <c r="A205" s="36" t="s">
        <v>54</v>
      </c>
      <c r="B205" s="30"/>
      <c r="C205" s="30" t="s">
        <v>15</v>
      </c>
      <c r="D205" s="30" t="s">
        <v>184</v>
      </c>
      <c r="E205" s="30" t="s">
        <v>364</v>
      </c>
      <c r="F205" s="30" t="s">
        <v>95</v>
      </c>
      <c r="G205" s="34">
        <v>9081.2</v>
      </c>
    </row>
    <row r="206" spans="1:7" ht="28.5">
      <c r="A206" s="36" t="s">
        <v>767</v>
      </c>
      <c r="B206" s="30"/>
      <c r="C206" s="30" t="s">
        <v>15</v>
      </c>
      <c r="D206" s="30" t="s">
        <v>184</v>
      </c>
      <c r="E206" s="30" t="s">
        <v>365</v>
      </c>
      <c r="F206" s="30"/>
      <c r="G206" s="34">
        <f>SUM(G207)</f>
        <v>1000</v>
      </c>
    </row>
    <row r="207" spans="1:7" ht="28.5">
      <c r="A207" s="36" t="s">
        <v>329</v>
      </c>
      <c r="B207" s="30"/>
      <c r="C207" s="30" t="s">
        <v>15</v>
      </c>
      <c r="D207" s="30" t="s">
        <v>184</v>
      </c>
      <c r="E207" s="30" t="s">
        <v>388</v>
      </c>
      <c r="F207" s="30"/>
      <c r="G207" s="34">
        <f>SUM(G208)</f>
        <v>1000</v>
      </c>
    </row>
    <row r="208" spans="1:7" ht="28.5">
      <c r="A208" s="36" t="s">
        <v>330</v>
      </c>
      <c r="B208" s="30"/>
      <c r="C208" s="30" t="s">
        <v>15</v>
      </c>
      <c r="D208" s="30" t="s">
        <v>184</v>
      </c>
      <c r="E208" s="30" t="s">
        <v>388</v>
      </c>
      <c r="F208" s="30" t="s">
        <v>292</v>
      </c>
      <c r="G208" s="34">
        <v>1000</v>
      </c>
    </row>
    <row r="209" spans="1:7" ht="14.25">
      <c r="A209" s="141" t="s">
        <v>25</v>
      </c>
      <c r="B209" s="31"/>
      <c r="C209" s="142" t="s">
        <v>15</v>
      </c>
      <c r="D209" s="142" t="s">
        <v>26</v>
      </c>
      <c r="E209" s="29"/>
      <c r="F209" s="29"/>
      <c r="G209" s="37">
        <f>SUM(G210+G230)+G224+G233+G238</f>
        <v>9680.2</v>
      </c>
    </row>
    <row r="210" spans="1:7" ht="14.25">
      <c r="A210" s="141" t="s">
        <v>766</v>
      </c>
      <c r="B210" s="31"/>
      <c r="C210" s="142" t="s">
        <v>15</v>
      </c>
      <c r="D210" s="142" t="s">
        <v>26</v>
      </c>
      <c r="E210" s="29" t="s">
        <v>267</v>
      </c>
      <c r="F210" s="29"/>
      <c r="G210" s="37">
        <f>SUM(G211+G218)</f>
        <v>3000</v>
      </c>
    </row>
    <row r="211" spans="1:7" ht="42.75">
      <c r="A211" s="141" t="s">
        <v>693</v>
      </c>
      <c r="B211" s="31"/>
      <c r="C211" s="142" t="s">
        <v>15</v>
      </c>
      <c r="D211" s="142" t="s">
        <v>26</v>
      </c>
      <c r="E211" s="142" t="s">
        <v>268</v>
      </c>
      <c r="F211" s="29"/>
      <c r="G211" s="37">
        <f>SUM(G215)+G212</f>
        <v>1500</v>
      </c>
    </row>
    <row r="212" spans="1:7" ht="42.75" hidden="1">
      <c r="A212" s="141" t="s">
        <v>556</v>
      </c>
      <c r="B212" s="31"/>
      <c r="C212" s="142" t="s">
        <v>15</v>
      </c>
      <c r="D212" s="142" t="s">
        <v>26</v>
      </c>
      <c r="E212" s="142" t="s">
        <v>732</v>
      </c>
      <c r="F212" s="29"/>
      <c r="G212" s="37">
        <f>SUM(G213)</f>
        <v>0</v>
      </c>
    </row>
    <row r="213" spans="1:7" ht="28.5" hidden="1">
      <c r="A213" s="141" t="s">
        <v>733</v>
      </c>
      <c r="B213" s="31"/>
      <c r="C213" s="142" t="s">
        <v>15</v>
      </c>
      <c r="D213" s="142" t="s">
        <v>26</v>
      </c>
      <c r="E213" s="142" t="s">
        <v>734</v>
      </c>
      <c r="F213" s="29"/>
      <c r="G213" s="37">
        <f>SUM(G214)</f>
        <v>0</v>
      </c>
    </row>
    <row r="214" spans="1:7" ht="14.25" hidden="1">
      <c r="A214" s="141" t="s">
        <v>24</v>
      </c>
      <c r="B214" s="31"/>
      <c r="C214" s="142" t="s">
        <v>15</v>
      </c>
      <c r="D214" s="142" t="s">
        <v>26</v>
      </c>
      <c r="E214" s="142" t="s">
        <v>734</v>
      </c>
      <c r="F214" s="29">
        <v>800</v>
      </c>
      <c r="G214" s="37"/>
    </row>
    <row r="215" spans="1:7" ht="42.75">
      <c r="A215" s="50" t="s">
        <v>20</v>
      </c>
      <c r="B215" s="51"/>
      <c r="C215" s="142" t="s">
        <v>15</v>
      </c>
      <c r="D215" s="142" t="s">
        <v>26</v>
      </c>
      <c r="E215" s="142" t="s">
        <v>474</v>
      </c>
      <c r="F215" s="29"/>
      <c r="G215" s="37">
        <f>SUM(G216)</f>
        <v>1500</v>
      </c>
    </row>
    <row r="216" spans="1:7" ht="28.5">
      <c r="A216" s="141" t="s">
        <v>269</v>
      </c>
      <c r="B216" s="31"/>
      <c r="C216" s="142" t="s">
        <v>15</v>
      </c>
      <c r="D216" s="142" t="s">
        <v>26</v>
      </c>
      <c r="E216" s="142" t="s">
        <v>321</v>
      </c>
      <c r="F216" s="142"/>
      <c r="G216" s="37">
        <f>SUM(G217)</f>
        <v>1500</v>
      </c>
    </row>
    <row r="217" spans="1:7" ht="14.25">
      <c r="A217" s="141" t="s">
        <v>24</v>
      </c>
      <c r="B217" s="31"/>
      <c r="C217" s="142" t="s">
        <v>15</v>
      </c>
      <c r="D217" s="142" t="s">
        <v>26</v>
      </c>
      <c r="E217" s="142" t="s">
        <v>321</v>
      </c>
      <c r="F217" s="142" t="s">
        <v>100</v>
      </c>
      <c r="G217" s="37">
        <v>1500</v>
      </c>
    </row>
    <row r="218" spans="1:7" ht="14.25">
      <c r="A218" s="141" t="s">
        <v>270</v>
      </c>
      <c r="B218" s="31"/>
      <c r="C218" s="142" t="s">
        <v>15</v>
      </c>
      <c r="D218" s="142" t="s">
        <v>26</v>
      </c>
      <c r="E218" s="142" t="s">
        <v>271</v>
      </c>
      <c r="F218" s="29"/>
      <c r="G218" s="37">
        <f>SUM(G219)</f>
        <v>1500</v>
      </c>
    </row>
    <row r="219" spans="1:7" ht="28.5">
      <c r="A219" s="50" t="s">
        <v>71</v>
      </c>
      <c r="B219" s="51"/>
      <c r="C219" s="142" t="s">
        <v>15</v>
      </c>
      <c r="D219" s="142" t="s">
        <v>26</v>
      </c>
      <c r="E219" s="142" t="s">
        <v>588</v>
      </c>
      <c r="F219" s="29"/>
      <c r="G219" s="37">
        <f>SUM(G220)+G222</f>
        <v>1500</v>
      </c>
    </row>
    <row r="220" spans="1:7" ht="28.5">
      <c r="A220" s="141" t="s">
        <v>595</v>
      </c>
      <c r="B220" s="31"/>
      <c r="C220" s="142" t="s">
        <v>15</v>
      </c>
      <c r="D220" s="142" t="s">
        <v>26</v>
      </c>
      <c r="E220" s="142" t="s">
        <v>319</v>
      </c>
      <c r="F220" s="142"/>
      <c r="G220" s="37">
        <f>SUM(G221)</f>
        <v>1500</v>
      </c>
    </row>
    <row r="221" spans="1:7" ht="28.5">
      <c r="A221" s="141" t="s">
        <v>264</v>
      </c>
      <c r="B221" s="31"/>
      <c r="C221" s="142" t="s">
        <v>15</v>
      </c>
      <c r="D221" s="142" t="s">
        <v>26</v>
      </c>
      <c r="E221" s="142" t="s">
        <v>319</v>
      </c>
      <c r="F221" s="142" t="s">
        <v>128</v>
      </c>
      <c r="G221" s="37">
        <v>1500</v>
      </c>
    </row>
    <row r="222" spans="1:7" ht="42.75" hidden="1">
      <c r="A222" s="141" t="s">
        <v>618</v>
      </c>
      <c r="B222" s="31"/>
      <c r="C222" s="142" t="s">
        <v>15</v>
      </c>
      <c r="D222" s="142" t="s">
        <v>26</v>
      </c>
      <c r="E222" s="142" t="s">
        <v>596</v>
      </c>
      <c r="F222" s="142"/>
      <c r="G222" s="37">
        <f>G223</f>
        <v>0</v>
      </c>
    </row>
    <row r="223" spans="1:7" ht="28.5" hidden="1">
      <c r="A223" s="141" t="s">
        <v>264</v>
      </c>
      <c r="B223" s="31"/>
      <c r="C223" s="142" t="s">
        <v>15</v>
      </c>
      <c r="D223" s="142" t="s">
        <v>26</v>
      </c>
      <c r="E223" s="142" t="s">
        <v>596</v>
      </c>
      <c r="F223" s="142" t="s">
        <v>128</v>
      </c>
      <c r="G223" s="37"/>
    </row>
    <row r="224" spans="1:7" ht="28.5">
      <c r="A224" s="36" t="s">
        <v>767</v>
      </c>
      <c r="B224" s="30"/>
      <c r="C224" s="30" t="s">
        <v>15</v>
      </c>
      <c r="D224" s="30" t="s">
        <v>26</v>
      </c>
      <c r="E224" s="30" t="s">
        <v>365</v>
      </c>
      <c r="F224" s="30"/>
      <c r="G224" s="34">
        <f>SUM(G225)</f>
        <v>5690.2</v>
      </c>
    </row>
    <row r="225" spans="1:7" ht="28.5">
      <c r="A225" s="36" t="s">
        <v>768</v>
      </c>
      <c r="B225" s="30"/>
      <c r="C225" s="30" t="s">
        <v>15</v>
      </c>
      <c r="D225" s="30" t="s">
        <v>26</v>
      </c>
      <c r="E225" s="30" t="s">
        <v>366</v>
      </c>
      <c r="F225" s="30"/>
      <c r="G225" s="34">
        <f>SUM(G226)</f>
        <v>5690.2</v>
      </c>
    </row>
    <row r="226" spans="1:7" ht="28.5">
      <c r="A226" s="36" t="s">
        <v>47</v>
      </c>
      <c r="B226" s="30"/>
      <c r="C226" s="30" t="s">
        <v>15</v>
      </c>
      <c r="D226" s="30" t="s">
        <v>26</v>
      </c>
      <c r="E226" s="30" t="s">
        <v>367</v>
      </c>
      <c r="F226" s="30"/>
      <c r="G226" s="34">
        <f>SUM(G227:G229)</f>
        <v>5690.2</v>
      </c>
    </row>
    <row r="227" spans="1:7" ht="42.75">
      <c r="A227" s="36" t="s">
        <v>53</v>
      </c>
      <c r="B227" s="30"/>
      <c r="C227" s="30" t="s">
        <v>15</v>
      </c>
      <c r="D227" s="30" t="s">
        <v>26</v>
      </c>
      <c r="E227" s="30" t="s">
        <v>367</v>
      </c>
      <c r="F227" s="30" t="s">
        <v>93</v>
      </c>
      <c r="G227" s="34">
        <v>4647.2</v>
      </c>
    </row>
    <row r="228" spans="1:7" ht="28.5">
      <c r="A228" s="36" t="s">
        <v>54</v>
      </c>
      <c r="B228" s="30"/>
      <c r="C228" s="30" t="s">
        <v>15</v>
      </c>
      <c r="D228" s="30" t="s">
        <v>26</v>
      </c>
      <c r="E228" s="30" t="s">
        <v>367</v>
      </c>
      <c r="F228" s="30" t="s">
        <v>95</v>
      </c>
      <c r="G228" s="34">
        <v>1020.2</v>
      </c>
    </row>
    <row r="229" spans="1:7" ht="14.25">
      <c r="A229" s="36" t="s">
        <v>24</v>
      </c>
      <c r="B229" s="30"/>
      <c r="C229" s="30" t="s">
        <v>15</v>
      </c>
      <c r="D229" s="30" t="s">
        <v>26</v>
      </c>
      <c r="E229" s="30" t="s">
        <v>367</v>
      </c>
      <c r="F229" s="30" t="s">
        <v>100</v>
      </c>
      <c r="G229" s="34">
        <v>22.8</v>
      </c>
    </row>
    <row r="230" spans="1:7" ht="28.5">
      <c r="A230" s="141" t="s">
        <v>756</v>
      </c>
      <c r="B230" s="31"/>
      <c r="C230" s="142" t="s">
        <v>15</v>
      </c>
      <c r="D230" s="142" t="s">
        <v>26</v>
      </c>
      <c r="E230" s="29" t="s">
        <v>248</v>
      </c>
      <c r="F230" s="142"/>
      <c r="G230" s="37">
        <f>SUM(G231)</f>
        <v>490</v>
      </c>
    </row>
    <row r="231" spans="1:7" ht="42.75">
      <c r="A231" s="141" t="s">
        <v>273</v>
      </c>
      <c r="B231" s="31"/>
      <c r="C231" s="142" t="s">
        <v>15</v>
      </c>
      <c r="D231" s="142" t="s">
        <v>26</v>
      </c>
      <c r="E231" s="29" t="s">
        <v>274</v>
      </c>
      <c r="F231" s="142"/>
      <c r="G231" s="37">
        <f>SUM(G232)</f>
        <v>490</v>
      </c>
    </row>
    <row r="232" spans="1:7" ht="28.5">
      <c r="A232" s="36" t="s">
        <v>54</v>
      </c>
      <c r="B232" s="31"/>
      <c r="C232" s="142" t="s">
        <v>15</v>
      </c>
      <c r="D232" s="142" t="s">
        <v>26</v>
      </c>
      <c r="E232" s="29" t="s">
        <v>274</v>
      </c>
      <c r="F232" s="142" t="s">
        <v>95</v>
      </c>
      <c r="G232" s="37">
        <v>490</v>
      </c>
    </row>
    <row r="233" spans="1:7" ht="14.25" hidden="1">
      <c r="A233" s="36" t="s">
        <v>204</v>
      </c>
      <c r="B233" s="31"/>
      <c r="C233" s="142" t="s">
        <v>15</v>
      </c>
      <c r="D233" s="142" t="s">
        <v>26</v>
      </c>
      <c r="E233" s="29" t="s">
        <v>205</v>
      </c>
      <c r="F233" s="142"/>
      <c r="G233" s="37">
        <f>SUM(G236+G234)</f>
        <v>0</v>
      </c>
    </row>
    <row r="234" spans="1:7" ht="42.75" hidden="1">
      <c r="A234" s="141" t="s">
        <v>735</v>
      </c>
      <c r="B234" s="31"/>
      <c r="C234" s="142" t="s">
        <v>15</v>
      </c>
      <c r="D234" s="142" t="s">
        <v>26</v>
      </c>
      <c r="E234" s="29" t="s">
        <v>736</v>
      </c>
      <c r="F234" s="142"/>
      <c r="G234" s="37">
        <f>SUM(G235)</f>
        <v>0</v>
      </c>
    </row>
    <row r="235" spans="1:7" ht="28.5" hidden="1">
      <c r="A235" s="44" t="s">
        <v>264</v>
      </c>
      <c r="B235" s="31"/>
      <c r="C235" s="142" t="s">
        <v>15</v>
      </c>
      <c r="D235" s="142" t="s">
        <v>26</v>
      </c>
      <c r="E235" s="29" t="s">
        <v>736</v>
      </c>
      <c r="F235" s="142" t="s">
        <v>128</v>
      </c>
      <c r="G235" s="37"/>
    </row>
    <row r="236" spans="1:7" ht="28.5" hidden="1">
      <c r="A236" s="36" t="s">
        <v>47</v>
      </c>
      <c r="B236" s="31"/>
      <c r="C236" s="142" t="s">
        <v>15</v>
      </c>
      <c r="D236" s="142" t="s">
        <v>26</v>
      </c>
      <c r="E236" s="29" t="s">
        <v>697</v>
      </c>
      <c r="F236" s="142"/>
      <c r="G236" s="37">
        <f>SUM(G237)</f>
        <v>0</v>
      </c>
    </row>
    <row r="237" spans="1:7" ht="14.25" hidden="1">
      <c r="A237" s="36" t="s">
        <v>24</v>
      </c>
      <c r="B237" s="31"/>
      <c r="C237" s="142" t="s">
        <v>15</v>
      </c>
      <c r="D237" s="142" t="s">
        <v>26</v>
      </c>
      <c r="E237" s="29" t="s">
        <v>697</v>
      </c>
      <c r="F237" s="142" t="s">
        <v>100</v>
      </c>
      <c r="G237" s="37"/>
    </row>
    <row r="238" spans="1:7" ht="28.5">
      <c r="A238" s="36" t="s">
        <v>791</v>
      </c>
      <c r="B238" s="31"/>
      <c r="C238" s="142" t="s">
        <v>15</v>
      </c>
      <c r="D238" s="142" t="s">
        <v>26</v>
      </c>
      <c r="E238" s="29" t="s">
        <v>792</v>
      </c>
      <c r="F238" s="142"/>
      <c r="G238" s="37">
        <f>SUM(G239)</f>
        <v>500</v>
      </c>
    </row>
    <row r="239" spans="1:7" ht="28.5">
      <c r="A239" s="141" t="s">
        <v>264</v>
      </c>
      <c r="B239" s="31"/>
      <c r="C239" s="142" t="s">
        <v>15</v>
      </c>
      <c r="D239" s="142" t="s">
        <v>26</v>
      </c>
      <c r="E239" s="29" t="s">
        <v>792</v>
      </c>
      <c r="F239" s="142" t="s">
        <v>128</v>
      </c>
      <c r="G239" s="37">
        <v>500</v>
      </c>
    </row>
    <row r="240" spans="1:7" ht="14.25">
      <c r="A240" s="141" t="s">
        <v>275</v>
      </c>
      <c r="B240" s="31"/>
      <c r="C240" s="142" t="s">
        <v>180</v>
      </c>
      <c r="D240" s="142"/>
      <c r="E240" s="29"/>
      <c r="F240" s="142"/>
      <c r="G240" s="37">
        <f>SUM(G241+G254+G285+G321)</f>
        <v>145572.2</v>
      </c>
    </row>
    <row r="241" spans="1:7" ht="14.25">
      <c r="A241" s="141" t="s">
        <v>186</v>
      </c>
      <c r="B241" s="31"/>
      <c r="C241" s="142" t="s">
        <v>180</v>
      </c>
      <c r="D241" s="142" t="s">
        <v>36</v>
      </c>
      <c r="E241" s="29"/>
      <c r="F241" s="142"/>
      <c r="G241" s="37">
        <f>SUM(G251)+G247+G242</f>
        <v>0</v>
      </c>
    </row>
    <row r="242" spans="1:7" ht="42.75">
      <c r="A242" s="52" t="s">
        <v>668</v>
      </c>
      <c r="B242" s="142"/>
      <c r="C242" s="142" t="s">
        <v>180</v>
      </c>
      <c r="D242" s="142" t="s">
        <v>36</v>
      </c>
      <c r="E242" s="29" t="s">
        <v>671</v>
      </c>
      <c r="F242" s="142"/>
      <c r="G242" s="37">
        <f>SUM(G243)</f>
        <v>0</v>
      </c>
    </row>
    <row r="243" spans="1:7" ht="28.5">
      <c r="A243" s="52" t="s">
        <v>699</v>
      </c>
      <c r="B243" s="142"/>
      <c r="C243" s="142" t="s">
        <v>180</v>
      </c>
      <c r="D243" s="142" t="s">
        <v>36</v>
      </c>
      <c r="E243" s="29" t="s">
        <v>700</v>
      </c>
      <c r="F243" s="142"/>
      <c r="G243" s="37">
        <f>SUM(G244)</f>
        <v>0</v>
      </c>
    </row>
    <row r="244" spans="1:7" ht="42.75">
      <c r="A244" s="141" t="s">
        <v>638</v>
      </c>
      <c r="B244" s="142"/>
      <c r="C244" s="142" t="s">
        <v>180</v>
      </c>
      <c r="D244" s="142" t="s">
        <v>36</v>
      </c>
      <c r="E244" s="29" t="s">
        <v>701</v>
      </c>
      <c r="F244" s="142"/>
      <c r="G244" s="37">
        <f>SUM(G245)</f>
        <v>0</v>
      </c>
    </row>
    <row r="245" spans="1:7" ht="42.75">
      <c r="A245" s="141" t="s">
        <v>702</v>
      </c>
      <c r="B245" s="142"/>
      <c r="C245" s="142" t="s">
        <v>180</v>
      </c>
      <c r="D245" s="142" t="s">
        <v>36</v>
      </c>
      <c r="E245" s="29" t="s">
        <v>703</v>
      </c>
      <c r="F245" s="142"/>
      <c r="G245" s="37">
        <f>SUM(G246)</f>
        <v>0</v>
      </c>
    </row>
    <row r="246" spans="1:7" ht="28.5">
      <c r="A246" s="44" t="s">
        <v>291</v>
      </c>
      <c r="B246" s="142"/>
      <c r="C246" s="142" t="s">
        <v>180</v>
      </c>
      <c r="D246" s="142" t="s">
        <v>36</v>
      </c>
      <c r="E246" s="29" t="s">
        <v>703</v>
      </c>
      <c r="F246" s="142" t="s">
        <v>292</v>
      </c>
      <c r="G246" s="37"/>
    </row>
    <row r="247" spans="1:7" ht="28.5" hidden="1">
      <c r="A247" s="53" t="s">
        <v>658</v>
      </c>
      <c r="B247" s="31"/>
      <c r="C247" s="142" t="s">
        <v>180</v>
      </c>
      <c r="D247" s="142" t="s">
        <v>36</v>
      </c>
      <c r="E247" s="29" t="s">
        <v>655</v>
      </c>
      <c r="F247" s="142"/>
      <c r="G247" s="37">
        <f>SUM(G248)</f>
        <v>0</v>
      </c>
    </row>
    <row r="248" spans="1:7" ht="42.75" hidden="1">
      <c r="A248" s="141" t="s">
        <v>653</v>
      </c>
      <c r="B248" s="31"/>
      <c r="C248" s="142" t="s">
        <v>180</v>
      </c>
      <c r="D248" s="142" t="s">
        <v>36</v>
      </c>
      <c r="E248" s="29" t="s">
        <v>656</v>
      </c>
      <c r="F248" s="142"/>
      <c r="G248" s="37">
        <f>SUM(G249)</f>
        <v>0</v>
      </c>
    </row>
    <row r="249" spans="1:7" ht="57" hidden="1">
      <c r="A249" s="141" t="s">
        <v>654</v>
      </c>
      <c r="B249" s="31"/>
      <c r="C249" s="142" t="s">
        <v>180</v>
      </c>
      <c r="D249" s="142" t="s">
        <v>36</v>
      </c>
      <c r="E249" s="29" t="s">
        <v>657</v>
      </c>
      <c r="F249" s="142"/>
      <c r="G249" s="37">
        <f>SUM(G250)</f>
        <v>0</v>
      </c>
    </row>
    <row r="250" spans="1:7" ht="28.5" hidden="1">
      <c r="A250" s="36" t="s">
        <v>330</v>
      </c>
      <c r="B250" s="31"/>
      <c r="C250" s="142" t="s">
        <v>180</v>
      </c>
      <c r="D250" s="142" t="s">
        <v>36</v>
      </c>
      <c r="E250" s="29" t="s">
        <v>657</v>
      </c>
      <c r="F250" s="142" t="s">
        <v>292</v>
      </c>
      <c r="G250" s="37"/>
    </row>
    <row r="251" spans="1:7" ht="28.5" hidden="1">
      <c r="A251" s="141" t="s">
        <v>276</v>
      </c>
      <c r="B251" s="31"/>
      <c r="C251" s="142" t="s">
        <v>180</v>
      </c>
      <c r="D251" s="142" t="s">
        <v>36</v>
      </c>
      <c r="E251" s="29" t="s">
        <v>277</v>
      </c>
      <c r="F251" s="142"/>
      <c r="G251" s="37">
        <f>SUM(G252)</f>
        <v>0</v>
      </c>
    </row>
    <row r="252" spans="1:7" ht="14.25" hidden="1">
      <c r="A252" s="141" t="s">
        <v>278</v>
      </c>
      <c r="B252" s="31"/>
      <c r="C252" s="142" t="s">
        <v>279</v>
      </c>
      <c r="D252" s="142" t="s">
        <v>36</v>
      </c>
      <c r="E252" s="29" t="s">
        <v>280</v>
      </c>
      <c r="F252" s="142"/>
      <c r="G252" s="37">
        <f>SUM(G253)</f>
        <v>0</v>
      </c>
    </row>
    <row r="253" spans="1:7" ht="14.25" hidden="1">
      <c r="A253" s="141" t="s">
        <v>94</v>
      </c>
      <c r="B253" s="31"/>
      <c r="C253" s="142" t="s">
        <v>279</v>
      </c>
      <c r="D253" s="142" t="s">
        <v>36</v>
      </c>
      <c r="E253" s="29" t="s">
        <v>280</v>
      </c>
      <c r="F253" s="142" t="s">
        <v>95</v>
      </c>
      <c r="G253" s="37"/>
    </row>
    <row r="254" spans="1:7" ht="14.25">
      <c r="A254" s="36" t="s">
        <v>187</v>
      </c>
      <c r="B254" s="30"/>
      <c r="C254" s="30" t="s">
        <v>180</v>
      </c>
      <c r="D254" s="30" t="s">
        <v>46</v>
      </c>
      <c r="E254" s="30"/>
      <c r="F254" s="30"/>
      <c r="G254" s="34">
        <f>SUM(G255+G260+G265+G269)+G279</f>
        <v>30859.4</v>
      </c>
    </row>
    <row r="255" spans="1:7" ht="42.75">
      <c r="A255" s="52" t="s">
        <v>668</v>
      </c>
      <c r="B255" s="30"/>
      <c r="C255" s="30" t="s">
        <v>180</v>
      </c>
      <c r="D255" s="30" t="s">
        <v>46</v>
      </c>
      <c r="E255" s="42" t="s">
        <v>671</v>
      </c>
      <c r="F255" s="42"/>
      <c r="G255" s="54">
        <f>SUM(G256)</f>
        <v>17000</v>
      </c>
    </row>
    <row r="256" spans="1:7" ht="14.25">
      <c r="A256" s="55" t="s">
        <v>331</v>
      </c>
      <c r="B256" s="30"/>
      <c r="C256" s="30" t="s">
        <v>180</v>
      </c>
      <c r="D256" s="30" t="s">
        <v>46</v>
      </c>
      <c r="E256" s="42" t="s">
        <v>672</v>
      </c>
      <c r="F256" s="42"/>
      <c r="G256" s="54">
        <f>SUM(G257)</f>
        <v>17000</v>
      </c>
    </row>
    <row r="257" spans="1:7" ht="42.75">
      <c r="A257" s="44" t="s">
        <v>556</v>
      </c>
      <c r="B257" s="30"/>
      <c r="C257" s="30" t="s">
        <v>180</v>
      </c>
      <c r="D257" s="30" t="s">
        <v>46</v>
      </c>
      <c r="E257" s="42" t="s">
        <v>673</v>
      </c>
      <c r="F257" s="42"/>
      <c r="G257" s="54">
        <f>SUM(G258)</f>
        <v>17000</v>
      </c>
    </row>
    <row r="258" spans="1:7" ht="57">
      <c r="A258" s="36" t="s">
        <v>680</v>
      </c>
      <c r="B258" s="30"/>
      <c r="C258" s="30" t="s">
        <v>180</v>
      </c>
      <c r="D258" s="30" t="s">
        <v>46</v>
      </c>
      <c r="E258" s="42" t="s">
        <v>679</v>
      </c>
      <c r="F258" s="42"/>
      <c r="G258" s="54">
        <f>SUM(G259)</f>
        <v>17000</v>
      </c>
    </row>
    <row r="259" spans="1:7" ht="28.5">
      <c r="A259" s="36" t="s">
        <v>54</v>
      </c>
      <c r="B259" s="30"/>
      <c r="C259" s="30" t="s">
        <v>180</v>
      </c>
      <c r="D259" s="30" t="s">
        <v>46</v>
      </c>
      <c r="E259" s="42" t="s">
        <v>679</v>
      </c>
      <c r="F259" s="42" t="s">
        <v>95</v>
      </c>
      <c r="G259" s="54">
        <v>17000</v>
      </c>
    </row>
    <row r="260" spans="1:7" ht="42.75">
      <c r="A260" s="36" t="s">
        <v>769</v>
      </c>
      <c r="B260" s="30"/>
      <c r="C260" s="30" t="s">
        <v>180</v>
      </c>
      <c r="D260" s="30" t="s">
        <v>46</v>
      </c>
      <c r="E260" s="30" t="s">
        <v>368</v>
      </c>
      <c r="F260" s="30"/>
      <c r="G260" s="34">
        <f>SUM(G261)</f>
        <v>7721.9</v>
      </c>
    </row>
    <row r="261" spans="1:7" ht="14.25">
      <c r="A261" s="36" t="s">
        <v>37</v>
      </c>
      <c r="B261" s="30"/>
      <c r="C261" s="30" t="s">
        <v>180</v>
      </c>
      <c r="D261" s="30" t="s">
        <v>46</v>
      </c>
      <c r="E261" s="30" t="s">
        <v>369</v>
      </c>
      <c r="F261" s="30"/>
      <c r="G261" s="34">
        <f>SUM(G262)</f>
        <v>7721.9</v>
      </c>
    </row>
    <row r="262" spans="1:7" ht="14.25">
      <c r="A262" s="36" t="s">
        <v>327</v>
      </c>
      <c r="B262" s="30"/>
      <c r="C262" s="30" t="s">
        <v>180</v>
      </c>
      <c r="D262" s="30" t="s">
        <v>46</v>
      </c>
      <c r="E262" s="30" t="s">
        <v>370</v>
      </c>
      <c r="F262" s="30"/>
      <c r="G262" s="34">
        <f>SUM(G263:G264)</f>
        <v>7721.9</v>
      </c>
    </row>
    <row r="263" spans="1:7" ht="28.5">
      <c r="A263" s="36" t="s">
        <v>54</v>
      </c>
      <c r="B263" s="30"/>
      <c r="C263" s="30" t="s">
        <v>180</v>
      </c>
      <c r="D263" s="30" t="s">
        <v>46</v>
      </c>
      <c r="E263" s="30" t="s">
        <v>370</v>
      </c>
      <c r="F263" s="30" t="s">
        <v>95</v>
      </c>
      <c r="G263" s="34">
        <v>7721.9</v>
      </c>
    </row>
    <row r="264" spans="1:7" ht="14.25">
      <c r="A264" s="36" t="s">
        <v>24</v>
      </c>
      <c r="B264" s="30"/>
      <c r="C264" s="30" t="s">
        <v>180</v>
      </c>
      <c r="D264" s="30" t="s">
        <v>46</v>
      </c>
      <c r="E264" s="30" t="s">
        <v>370</v>
      </c>
      <c r="F264" s="30" t="s">
        <v>100</v>
      </c>
      <c r="G264" s="34"/>
    </row>
    <row r="265" spans="1:7" ht="28.5">
      <c r="A265" s="36" t="s">
        <v>770</v>
      </c>
      <c r="B265" s="30"/>
      <c r="C265" s="30" t="s">
        <v>180</v>
      </c>
      <c r="D265" s="30" t="s">
        <v>46</v>
      </c>
      <c r="E265" s="30" t="s">
        <v>371</v>
      </c>
      <c r="F265" s="30"/>
      <c r="G265" s="34">
        <f>SUM(G266)</f>
        <v>1067</v>
      </c>
    </row>
    <row r="266" spans="1:7" ht="14.25">
      <c r="A266" s="36" t="s">
        <v>37</v>
      </c>
      <c r="B266" s="30"/>
      <c r="C266" s="30" t="s">
        <v>180</v>
      </c>
      <c r="D266" s="30" t="s">
        <v>46</v>
      </c>
      <c r="E266" s="30" t="s">
        <v>372</v>
      </c>
      <c r="F266" s="30"/>
      <c r="G266" s="34">
        <f>SUM(G267)</f>
        <v>1067</v>
      </c>
    </row>
    <row r="267" spans="1:7" ht="14.25">
      <c r="A267" s="36" t="s">
        <v>327</v>
      </c>
      <c r="B267" s="30"/>
      <c r="C267" s="30" t="s">
        <v>180</v>
      </c>
      <c r="D267" s="30" t="s">
        <v>46</v>
      </c>
      <c r="E267" s="30" t="s">
        <v>373</v>
      </c>
      <c r="F267" s="30"/>
      <c r="G267" s="34">
        <f>SUM(G268:G268)</f>
        <v>1067</v>
      </c>
    </row>
    <row r="268" spans="1:7" ht="28.5">
      <c r="A268" s="36" t="s">
        <v>54</v>
      </c>
      <c r="B268" s="30"/>
      <c r="C268" s="30" t="s">
        <v>180</v>
      </c>
      <c r="D268" s="30" t="s">
        <v>46</v>
      </c>
      <c r="E268" s="30" t="s">
        <v>373</v>
      </c>
      <c r="F268" s="30" t="s">
        <v>95</v>
      </c>
      <c r="G268" s="34">
        <v>1067</v>
      </c>
    </row>
    <row r="269" spans="1:7" ht="28.5">
      <c r="A269" s="36" t="s">
        <v>285</v>
      </c>
      <c r="B269" s="30"/>
      <c r="C269" s="30" t="s">
        <v>180</v>
      </c>
      <c r="D269" s="30" t="s">
        <v>46</v>
      </c>
      <c r="E269" s="30" t="s">
        <v>286</v>
      </c>
      <c r="F269" s="30"/>
      <c r="G269" s="34">
        <f>SUM(G270,G273)</f>
        <v>300</v>
      </c>
    </row>
    <row r="270" spans="1:7" ht="28.5" hidden="1">
      <c r="A270" s="36" t="s">
        <v>328</v>
      </c>
      <c r="B270" s="30"/>
      <c r="C270" s="30" t="s">
        <v>180</v>
      </c>
      <c r="D270" s="30" t="s">
        <v>46</v>
      </c>
      <c r="E270" s="30" t="s">
        <v>374</v>
      </c>
      <c r="F270" s="30"/>
      <c r="G270" s="34">
        <f>SUM(G271)</f>
        <v>0</v>
      </c>
    </row>
    <row r="271" spans="1:7" ht="28.5" hidden="1">
      <c r="A271" s="36" t="s">
        <v>329</v>
      </c>
      <c r="B271" s="30"/>
      <c r="C271" s="30" t="s">
        <v>180</v>
      </c>
      <c r="D271" s="30" t="s">
        <v>46</v>
      </c>
      <c r="E271" s="30" t="s">
        <v>375</v>
      </c>
      <c r="F271" s="30"/>
      <c r="G271" s="34">
        <f>SUM(G272)</f>
        <v>0</v>
      </c>
    </row>
    <row r="272" spans="1:7" ht="28.5" hidden="1">
      <c r="A272" s="36" t="s">
        <v>330</v>
      </c>
      <c r="B272" s="30"/>
      <c r="C272" s="30" t="s">
        <v>180</v>
      </c>
      <c r="D272" s="30" t="s">
        <v>46</v>
      </c>
      <c r="E272" s="30" t="s">
        <v>375</v>
      </c>
      <c r="F272" s="30" t="s">
        <v>292</v>
      </c>
      <c r="G272" s="34"/>
    </row>
    <row r="273" spans="1:7" ht="14.25">
      <c r="A273" s="36" t="s">
        <v>331</v>
      </c>
      <c r="B273" s="30"/>
      <c r="C273" s="30" t="s">
        <v>180</v>
      </c>
      <c r="D273" s="30" t="s">
        <v>46</v>
      </c>
      <c r="E273" s="30" t="s">
        <v>376</v>
      </c>
      <c r="F273" s="30"/>
      <c r="G273" s="34">
        <f>SUM(G277)+G274</f>
        <v>300</v>
      </c>
    </row>
    <row r="274" spans="1:7" ht="14.25" hidden="1">
      <c r="A274" s="36" t="s">
        <v>37</v>
      </c>
      <c r="B274" s="30"/>
      <c r="C274" s="30" t="s">
        <v>180</v>
      </c>
      <c r="D274" s="30" t="s">
        <v>46</v>
      </c>
      <c r="E274" s="30" t="s">
        <v>737</v>
      </c>
      <c r="F274" s="30"/>
      <c r="G274" s="34">
        <f>SUM(G275)</f>
        <v>0</v>
      </c>
    </row>
    <row r="275" spans="1:7" ht="14.25" hidden="1">
      <c r="A275" s="36" t="s">
        <v>327</v>
      </c>
      <c r="B275" s="30"/>
      <c r="C275" s="30" t="s">
        <v>180</v>
      </c>
      <c r="D275" s="30" t="s">
        <v>46</v>
      </c>
      <c r="E275" s="30" t="s">
        <v>738</v>
      </c>
      <c r="F275" s="30"/>
      <c r="G275" s="34">
        <f>SUM(G276)</f>
        <v>0</v>
      </c>
    </row>
    <row r="276" spans="1:7" ht="28.5" hidden="1">
      <c r="A276" s="36" t="s">
        <v>54</v>
      </c>
      <c r="B276" s="30"/>
      <c r="C276" s="30" t="s">
        <v>180</v>
      </c>
      <c r="D276" s="30" t="s">
        <v>46</v>
      </c>
      <c r="E276" s="30" t="s">
        <v>738</v>
      </c>
      <c r="F276" s="30" t="s">
        <v>95</v>
      </c>
      <c r="G276" s="34"/>
    </row>
    <row r="277" spans="1:7" ht="28.5">
      <c r="A277" s="36" t="s">
        <v>329</v>
      </c>
      <c r="B277" s="30"/>
      <c r="C277" s="30" t="s">
        <v>180</v>
      </c>
      <c r="D277" s="30" t="s">
        <v>46</v>
      </c>
      <c r="E277" s="30" t="s">
        <v>377</v>
      </c>
      <c r="F277" s="30"/>
      <c r="G277" s="34">
        <f>SUM(G278)</f>
        <v>300</v>
      </c>
    </row>
    <row r="278" spans="1:7" ht="28.5">
      <c r="A278" s="36" t="s">
        <v>330</v>
      </c>
      <c r="B278" s="30"/>
      <c r="C278" s="30" t="s">
        <v>180</v>
      </c>
      <c r="D278" s="30" t="s">
        <v>46</v>
      </c>
      <c r="E278" s="30" t="s">
        <v>377</v>
      </c>
      <c r="F278" s="30" t="s">
        <v>292</v>
      </c>
      <c r="G278" s="34">
        <v>300</v>
      </c>
    </row>
    <row r="279" spans="1:7" ht="31.5" customHeight="1">
      <c r="A279" s="36" t="s">
        <v>756</v>
      </c>
      <c r="B279" s="30"/>
      <c r="C279" s="30" t="s">
        <v>180</v>
      </c>
      <c r="D279" s="30" t="s">
        <v>46</v>
      </c>
      <c r="E279" s="30" t="s">
        <v>248</v>
      </c>
      <c r="F279" s="30"/>
      <c r="G279" s="34">
        <f>SUM(G280)</f>
        <v>4770.5</v>
      </c>
    </row>
    <row r="280" spans="1:7" ht="28.5">
      <c r="A280" s="36" t="s">
        <v>249</v>
      </c>
      <c r="B280" s="30"/>
      <c r="C280" s="30" t="s">
        <v>180</v>
      </c>
      <c r="D280" s="30" t="s">
        <v>46</v>
      </c>
      <c r="E280" s="30" t="s">
        <v>250</v>
      </c>
      <c r="F280" s="30"/>
      <c r="G280" s="34">
        <f>SUM(G281)</f>
        <v>4770.5</v>
      </c>
    </row>
    <row r="281" spans="1:7" ht="35.25" customHeight="1">
      <c r="A281" s="36" t="s">
        <v>82</v>
      </c>
      <c r="B281" s="30"/>
      <c r="C281" s="30" t="s">
        <v>180</v>
      </c>
      <c r="D281" s="30" t="s">
        <v>46</v>
      </c>
      <c r="E281" s="30" t="s">
        <v>251</v>
      </c>
      <c r="F281" s="30"/>
      <c r="G281" s="34">
        <f>SUM(G282)</f>
        <v>4770.5</v>
      </c>
    </row>
    <row r="282" spans="1:7" ht="28.5">
      <c r="A282" s="141" t="s">
        <v>806</v>
      </c>
      <c r="B282" s="30"/>
      <c r="C282" s="30" t="s">
        <v>180</v>
      </c>
      <c r="D282" s="30" t="s">
        <v>46</v>
      </c>
      <c r="E282" s="30" t="s">
        <v>253</v>
      </c>
      <c r="F282" s="30"/>
      <c r="G282" s="34">
        <f>SUM(G283:G284)</f>
        <v>4770.5</v>
      </c>
    </row>
    <row r="283" spans="1:7" ht="26.25" customHeight="1">
      <c r="A283" s="36" t="s">
        <v>54</v>
      </c>
      <c r="B283" s="30"/>
      <c r="C283" s="30" t="s">
        <v>180</v>
      </c>
      <c r="D283" s="30" t="s">
        <v>46</v>
      </c>
      <c r="E283" s="30" t="s">
        <v>253</v>
      </c>
      <c r="F283" s="30" t="s">
        <v>95</v>
      </c>
      <c r="G283" s="34">
        <v>1270.5</v>
      </c>
    </row>
    <row r="284" spans="1:7" ht="28.5">
      <c r="A284" s="36" t="s">
        <v>330</v>
      </c>
      <c r="B284" s="30"/>
      <c r="C284" s="30" t="s">
        <v>180</v>
      </c>
      <c r="D284" s="30" t="s">
        <v>46</v>
      </c>
      <c r="E284" s="30" t="s">
        <v>253</v>
      </c>
      <c r="F284" s="30" t="s">
        <v>292</v>
      </c>
      <c r="G284" s="34">
        <v>3500</v>
      </c>
    </row>
    <row r="285" spans="1:8" ht="14.25">
      <c r="A285" s="36" t="s">
        <v>188</v>
      </c>
      <c r="B285" s="30"/>
      <c r="C285" s="30" t="s">
        <v>180</v>
      </c>
      <c r="D285" s="30" t="s">
        <v>56</v>
      </c>
      <c r="E285" s="30"/>
      <c r="F285" s="30"/>
      <c r="G285" s="34">
        <f>SUM(G291,G306,G314)+G287+G310</f>
        <v>102757.59999999999</v>
      </c>
      <c r="H285" s="256"/>
    </row>
    <row r="286" spans="1:7" ht="42.75" hidden="1">
      <c r="A286" s="52" t="s">
        <v>668</v>
      </c>
      <c r="B286" s="30"/>
      <c r="C286" s="30" t="s">
        <v>180</v>
      </c>
      <c r="D286" s="30" t="s">
        <v>56</v>
      </c>
      <c r="E286" s="30" t="s">
        <v>671</v>
      </c>
      <c r="F286" s="30"/>
      <c r="G286" s="34">
        <f>SUM(G287)</f>
        <v>0</v>
      </c>
    </row>
    <row r="287" spans="1:7" ht="14.25" hidden="1">
      <c r="A287" s="36" t="s">
        <v>682</v>
      </c>
      <c r="B287" s="30"/>
      <c r="C287" s="30" t="s">
        <v>180</v>
      </c>
      <c r="D287" s="30" t="s">
        <v>56</v>
      </c>
      <c r="E287" s="30" t="s">
        <v>681</v>
      </c>
      <c r="F287" s="30"/>
      <c r="G287" s="34">
        <f>SUM(G288)</f>
        <v>0</v>
      </c>
    </row>
    <row r="288" spans="1:7" ht="42.75" hidden="1">
      <c r="A288" s="44" t="s">
        <v>556</v>
      </c>
      <c r="B288" s="30"/>
      <c r="C288" s="30" t="s">
        <v>180</v>
      </c>
      <c r="D288" s="30" t="s">
        <v>56</v>
      </c>
      <c r="E288" s="30" t="s">
        <v>683</v>
      </c>
      <c r="F288" s="30"/>
      <c r="G288" s="34">
        <f>SUM(G289)</f>
        <v>0</v>
      </c>
    </row>
    <row r="289" spans="1:7" ht="28.5" hidden="1">
      <c r="A289" s="36" t="s">
        <v>694</v>
      </c>
      <c r="B289" s="30"/>
      <c r="C289" s="30" t="s">
        <v>180</v>
      </c>
      <c r="D289" s="30" t="s">
        <v>56</v>
      </c>
      <c r="E289" s="30" t="s">
        <v>684</v>
      </c>
      <c r="F289" s="30"/>
      <c r="G289" s="34">
        <f>SUM(G290)</f>
        <v>0</v>
      </c>
    </row>
    <row r="290" spans="1:7" ht="28.5" hidden="1">
      <c r="A290" s="36" t="s">
        <v>54</v>
      </c>
      <c r="B290" s="30"/>
      <c r="C290" s="30" t="s">
        <v>180</v>
      </c>
      <c r="D290" s="30" t="s">
        <v>56</v>
      </c>
      <c r="E290" s="30" t="s">
        <v>684</v>
      </c>
      <c r="F290" s="30" t="s">
        <v>95</v>
      </c>
      <c r="G290" s="34"/>
    </row>
    <row r="291" spans="1:7" ht="28.5">
      <c r="A291" s="56" t="s">
        <v>771</v>
      </c>
      <c r="B291" s="57"/>
      <c r="C291" s="30" t="s">
        <v>180</v>
      </c>
      <c r="D291" s="30" t="s">
        <v>56</v>
      </c>
      <c r="E291" s="30" t="s">
        <v>378</v>
      </c>
      <c r="F291" s="30"/>
      <c r="G291" s="34">
        <f>SUM(G292,G299)+G304</f>
        <v>101207.59999999999</v>
      </c>
    </row>
    <row r="292" spans="1:7" ht="14.25">
      <c r="A292" s="36" t="s">
        <v>37</v>
      </c>
      <c r="B292" s="30"/>
      <c r="C292" s="30" t="s">
        <v>180</v>
      </c>
      <c r="D292" s="30" t="s">
        <v>56</v>
      </c>
      <c r="E292" s="30" t="s">
        <v>379</v>
      </c>
      <c r="F292" s="30"/>
      <c r="G292" s="34">
        <f>SUM(G293,G295,G297)</f>
        <v>85848.4</v>
      </c>
    </row>
    <row r="293" spans="1:7" ht="14.25">
      <c r="A293" s="36" t="s">
        <v>332</v>
      </c>
      <c r="B293" s="30"/>
      <c r="C293" s="30" t="s">
        <v>180</v>
      </c>
      <c r="D293" s="30" t="s">
        <v>56</v>
      </c>
      <c r="E293" s="30" t="s">
        <v>380</v>
      </c>
      <c r="F293" s="30"/>
      <c r="G293" s="34">
        <f>SUM(G294)</f>
        <v>54950</v>
      </c>
    </row>
    <row r="294" spans="1:7" ht="28.5">
      <c r="A294" s="36" t="s">
        <v>54</v>
      </c>
      <c r="B294" s="30"/>
      <c r="C294" s="30" t="s">
        <v>180</v>
      </c>
      <c r="D294" s="30" t="s">
        <v>56</v>
      </c>
      <c r="E294" s="30" t="s">
        <v>380</v>
      </c>
      <c r="F294" s="30" t="s">
        <v>95</v>
      </c>
      <c r="G294" s="34">
        <v>54950</v>
      </c>
    </row>
    <row r="295" spans="1:7" ht="14.25">
      <c r="A295" s="36" t="s">
        <v>333</v>
      </c>
      <c r="B295" s="30"/>
      <c r="C295" s="30" t="s">
        <v>180</v>
      </c>
      <c r="D295" s="30" t="s">
        <v>56</v>
      </c>
      <c r="E295" s="30" t="s">
        <v>381</v>
      </c>
      <c r="F295" s="30"/>
      <c r="G295" s="34">
        <f>SUM(G296)</f>
        <v>1000</v>
      </c>
    </row>
    <row r="296" spans="1:7" ht="28.5">
      <c r="A296" s="36" t="s">
        <v>54</v>
      </c>
      <c r="B296" s="30"/>
      <c r="C296" s="30" t="s">
        <v>180</v>
      </c>
      <c r="D296" s="30" t="s">
        <v>56</v>
      </c>
      <c r="E296" s="30" t="s">
        <v>381</v>
      </c>
      <c r="F296" s="30" t="s">
        <v>95</v>
      </c>
      <c r="G296" s="34">
        <v>1000</v>
      </c>
    </row>
    <row r="297" spans="1:7" ht="14.25">
      <c r="A297" s="36" t="s">
        <v>334</v>
      </c>
      <c r="B297" s="30"/>
      <c r="C297" s="30" t="s">
        <v>180</v>
      </c>
      <c r="D297" s="30" t="s">
        <v>56</v>
      </c>
      <c r="E297" s="30" t="s">
        <v>382</v>
      </c>
      <c r="F297" s="30"/>
      <c r="G297" s="34">
        <f>SUM(G298)</f>
        <v>29898.4</v>
      </c>
    </row>
    <row r="298" spans="1:7" ht="28.5">
      <c r="A298" s="36" t="s">
        <v>54</v>
      </c>
      <c r="B298" s="30"/>
      <c r="C298" s="30" t="s">
        <v>180</v>
      </c>
      <c r="D298" s="30" t="s">
        <v>56</v>
      </c>
      <c r="E298" s="30" t="s">
        <v>382</v>
      </c>
      <c r="F298" s="30" t="s">
        <v>95</v>
      </c>
      <c r="G298" s="34">
        <v>29898.4</v>
      </c>
    </row>
    <row r="299" spans="1:7" ht="42.75">
      <c r="A299" s="36" t="s">
        <v>28</v>
      </c>
      <c r="B299" s="30"/>
      <c r="C299" s="30" t="s">
        <v>180</v>
      </c>
      <c r="D299" s="30" t="s">
        <v>56</v>
      </c>
      <c r="E299" s="30" t="s">
        <v>383</v>
      </c>
      <c r="F299" s="30"/>
      <c r="G299" s="34">
        <f>SUM(G302+G300)</f>
        <v>9389.2</v>
      </c>
    </row>
    <row r="300" spans="1:7" ht="14.25">
      <c r="A300" s="36" t="s">
        <v>333</v>
      </c>
      <c r="B300" s="30"/>
      <c r="C300" s="30" t="s">
        <v>180</v>
      </c>
      <c r="D300" s="30" t="s">
        <v>56</v>
      </c>
      <c r="E300" s="30" t="s">
        <v>696</v>
      </c>
      <c r="F300" s="30"/>
      <c r="G300" s="34">
        <f>SUM(G301)</f>
        <v>450.1</v>
      </c>
    </row>
    <row r="301" spans="1:7" ht="28.5">
      <c r="A301" s="36" t="s">
        <v>264</v>
      </c>
      <c r="B301" s="30"/>
      <c r="C301" s="30" t="s">
        <v>180</v>
      </c>
      <c r="D301" s="30" t="s">
        <v>56</v>
      </c>
      <c r="E301" s="30" t="s">
        <v>696</v>
      </c>
      <c r="F301" s="30" t="s">
        <v>128</v>
      </c>
      <c r="G301" s="34">
        <v>450.1</v>
      </c>
    </row>
    <row r="302" spans="1:7" ht="14.25">
      <c r="A302" s="36" t="s">
        <v>334</v>
      </c>
      <c r="B302" s="30"/>
      <c r="C302" s="30" t="s">
        <v>180</v>
      </c>
      <c r="D302" s="30" t="s">
        <v>56</v>
      </c>
      <c r="E302" s="30" t="s">
        <v>384</v>
      </c>
      <c r="F302" s="30"/>
      <c r="G302" s="34">
        <f>SUM(G303)</f>
        <v>8939.1</v>
      </c>
    </row>
    <row r="303" spans="1:7" ht="28.5">
      <c r="A303" s="36" t="s">
        <v>264</v>
      </c>
      <c r="B303" s="30"/>
      <c r="C303" s="30" t="s">
        <v>180</v>
      </c>
      <c r="D303" s="30" t="s">
        <v>56</v>
      </c>
      <c r="E303" s="30" t="s">
        <v>384</v>
      </c>
      <c r="F303" s="30" t="s">
        <v>128</v>
      </c>
      <c r="G303" s="34">
        <v>8939.1</v>
      </c>
    </row>
    <row r="304" spans="1:7" ht="28.5">
      <c r="A304" s="36" t="s">
        <v>329</v>
      </c>
      <c r="B304" s="30"/>
      <c r="C304" s="30" t="s">
        <v>180</v>
      </c>
      <c r="D304" s="30" t="s">
        <v>56</v>
      </c>
      <c r="E304" s="30" t="s">
        <v>802</v>
      </c>
      <c r="F304" s="30"/>
      <c r="G304" s="34">
        <f>SUM(G305)</f>
        <v>5970</v>
      </c>
    </row>
    <row r="305" spans="1:7" ht="28.5">
      <c r="A305" s="36" t="s">
        <v>330</v>
      </c>
      <c r="B305" s="30"/>
      <c r="C305" s="30" t="s">
        <v>180</v>
      </c>
      <c r="D305" s="30" t="s">
        <v>56</v>
      </c>
      <c r="E305" s="30" t="s">
        <v>802</v>
      </c>
      <c r="F305" s="30" t="s">
        <v>292</v>
      </c>
      <c r="G305" s="34">
        <v>5970</v>
      </c>
    </row>
    <row r="306" spans="1:7" ht="28.5">
      <c r="A306" s="36" t="s">
        <v>770</v>
      </c>
      <c r="B306" s="30"/>
      <c r="C306" s="30" t="s">
        <v>180</v>
      </c>
      <c r="D306" s="30" t="s">
        <v>56</v>
      </c>
      <c r="E306" s="30" t="s">
        <v>371</v>
      </c>
      <c r="F306" s="30"/>
      <c r="G306" s="34">
        <f>SUM(G307)</f>
        <v>1450</v>
      </c>
    </row>
    <row r="307" spans="1:7" ht="14.25">
      <c r="A307" s="36" t="s">
        <v>37</v>
      </c>
      <c r="B307" s="30"/>
      <c r="C307" s="30" t="s">
        <v>180</v>
      </c>
      <c r="D307" s="30" t="s">
        <v>56</v>
      </c>
      <c r="E307" s="30" t="s">
        <v>372</v>
      </c>
      <c r="F307" s="30"/>
      <c r="G307" s="34">
        <f>SUM(G308)</f>
        <v>1450</v>
      </c>
    </row>
    <row r="308" spans="1:7" ht="14.25">
      <c r="A308" s="36" t="s">
        <v>334</v>
      </c>
      <c r="B308" s="30"/>
      <c r="C308" s="30" t="s">
        <v>180</v>
      </c>
      <c r="D308" s="30" t="s">
        <v>56</v>
      </c>
      <c r="E308" s="30" t="s">
        <v>385</v>
      </c>
      <c r="F308" s="30"/>
      <c r="G308" s="34">
        <f>SUM(G309)</f>
        <v>1450</v>
      </c>
    </row>
    <row r="309" spans="1:7" ht="28.5">
      <c r="A309" s="36" t="s">
        <v>54</v>
      </c>
      <c r="B309" s="30"/>
      <c r="C309" s="30" t="s">
        <v>180</v>
      </c>
      <c r="D309" s="30" t="s">
        <v>56</v>
      </c>
      <c r="E309" s="30" t="s">
        <v>385</v>
      </c>
      <c r="F309" s="30" t="s">
        <v>95</v>
      </c>
      <c r="G309" s="34">
        <v>1450</v>
      </c>
    </row>
    <row r="310" spans="1:7" ht="28.5">
      <c r="A310" s="36" t="s">
        <v>893</v>
      </c>
      <c r="B310" s="30"/>
      <c r="C310" s="30" t="s">
        <v>180</v>
      </c>
      <c r="D310" s="30" t="s">
        <v>56</v>
      </c>
      <c r="E310" s="30" t="s">
        <v>740</v>
      </c>
      <c r="F310" s="30"/>
      <c r="G310" s="34">
        <f>SUM(G311)</f>
        <v>100</v>
      </c>
    </row>
    <row r="311" spans="1:7" ht="14.25">
      <c r="A311" s="36" t="s">
        <v>37</v>
      </c>
      <c r="B311" s="30"/>
      <c r="C311" s="30" t="s">
        <v>180</v>
      </c>
      <c r="D311" s="30" t="s">
        <v>56</v>
      </c>
      <c r="E311" s="30" t="s">
        <v>741</v>
      </c>
      <c r="F311" s="30"/>
      <c r="G311" s="34">
        <f>SUM(G312)</f>
        <v>100</v>
      </c>
    </row>
    <row r="312" spans="1:7" ht="14.25">
      <c r="A312" s="36" t="s">
        <v>334</v>
      </c>
      <c r="B312" s="30"/>
      <c r="C312" s="30" t="s">
        <v>180</v>
      </c>
      <c r="D312" s="30" t="s">
        <v>56</v>
      </c>
      <c r="E312" s="30" t="s">
        <v>742</v>
      </c>
      <c r="F312" s="30"/>
      <c r="G312" s="34">
        <f>SUM(G313)</f>
        <v>100</v>
      </c>
    </row>
    <row r="313" spans="1:7" ht="28.5">
      <c r="A313" s="36" t="s">
        <v>54</v>
      </c>
      <c r="B313" s="30"/>
      <c r="C313" s="30" t="s">
        <v>180</v>
      </c>
      <c r="D313" s="30" t="s">
        <v>56</v>
      </c>
      <c r="E313" s="30" t="s">
        <v>742</v>
      </c>
      <c r="F313" s="30" t="s">
        <v>95</v>
      </c>
      <c r="G313" s="34">
        <v>100</v>
      </c>
    </row>
    <row r="314" spans="1:7" ht="14.25" hidden="1">
      <c r="A314" s="36" t="s">
        <v>335</v>
      </c>
      <c r="B314" s="30"/>
      <c r="C314" s="30" t="s">
        <v>180</v>
      </c>
      <c r="D314" s="30" t="s">
        <v>56</v>
      </c>
      <c r="E314" s="30" t="s">
        <v>205</v>
      </c>
      <c r="F314" s="30"/>
      <c r="G314" s="34">
        <f>SUM(G315)+G318</f>
        <v>0</v>
      </c>
    </row>
    <row r="315" spans="1:7" ht="71.25" hidden="1">
      <c r="A315" s="56" t="s">
        <v>295</v>
      </c>
      <c r="B315" s="57"/>
      <c r="C315" s="30" t="s">
        <v>180</v>
      </c>
      <c r="D315" s="30" t="s">
        <v>56</v>
      </c>
      <c r="E315" s="30" t="s">
        <v>237</v>
      </c>
      <c r="F315" s="30"/>
      <c r="G315" s="34">
        <f>SUM(G316)</f>
        <v>0</v>
      </c>
    </row>
    <row r="316" spans="1:7" ht="57" hidden="1">
      <c r="A316" s="56" t="s">
        <v>387</v>
      </c>
      <c r="B316" s="57"/>
      <c r="C316" s="30" t="s">
        <v>180</v>
      </c>
      <c r="D316" s="30" t="s">
        <v>56</v>
      </c>
      <c r="E316" s="30" t="s">
        <v>386</v>
      </c>
      <c r="F316" s="30"/>
      <c r="G316" s="34">
        <f>SUM(G317)</f>
        <v>0</v>
      </c>
    </row>
    <row r="317" spans="1:7" ht="28.5" hidden="1">
      <c r="A317" s="36" t="s">
        <v>54</v>
      </c>
      <c r="B317" s="30"/>
      <c r="C317" s="30" t="s">
        <v>180</v>
      </c>
      <c r="D317" s="30" t="s">
        <v>56</v>
      </c>
      <c r="E317" s="30" t="s">
        <v>386</v>
      </c>
      <c r="F317" s="30" t="s">
        <v>95</v>
      </c>
      <c r="G317" s="34"/>
    </row>
    <row r="318" spans="1:7" ht="14.25" hidden="1">
      <c r="A318" s="141" t="s">
        <v>159</v>
      </c>
      <c r="B318" s="30"/>
      <c r="C318" s="30" t="s">
        <v>180</v>
      </c>
      <c r="D318" s="30" t="s">
        <v>56</v>
      </c>
      <c r="E318" s="30" t="s">
        <v>745</v>
      </c>
      <c r="F318" s="30"/>
      <c r="G318" s="34">
        <f>SUM(G319)</f>
        <v>0</v>
      </c>
    </row>
    <row r="319" spans="1:7" ht="14.25" hidden="1">
      <c r="A319" s="44" t="s">
        <v>611</v>
      </c>
      <c r="B319" s="30"/>
      <c r="C319" s="30" t="s">
        <v>180</v>
      </c>
      <c r="D319" s="30" t="s">
        <v>56</v>
      </c>
      <c r="E319" s="30" t="s">
        <v>746</v>
      </c>
      <c r="F319" s="30"/>
      <c r="G319" s="34">
        <f>SUM(G320)</f>
        <v>0</v>
      </c>
    </row>
    <row r="320" spans="1:7" ht="28.5" hidden="1">
      <c r="A320" s="141" t="s">
        <v>264</v>
      </c>
      <c r="B320" s="30"/>
      <c r="C320" s="30" t="s">
        <v>180</v>
      </c>
      <c r="D320" s="30" t="s">
        <v>56</v>
      </c>
      <c r="E320" s="30" t="s">
        <v>746</v>
      </c>
      <c r="F320" s="30" t="s">
        <v>128</v>
      </c>
      <c r="G320" s="34"/>
    </row>
    <row r="321" spans="1:7" ht="18.75" customHeight="1">
      <c r="A321" s="36" t="s">
        <v>189</v>
      </c>
      <c r="B321" s="30"/>
      <c r="C321" s="42" t="s">
        <v>180</v>
      </c>
      <c r="D321" s="42" t="s">
        <v>180</v>
      </c>
      <c r="E321" s="42"/>
      <c r="F321" s="42"/>
      <c r="G321" s="54">
        <f>SUM(G334)+G337+G322+G327+G343</f>
        <v>11955.2</v>
      </c>
    </row>
    <row r="322" spans="1:7" ht="42.75">
      <c r="A322" s="52" t="s">
        <v>668</v>
      </c>
      <c r="B322" s="30"/>
      <c r="C322" s="42" t="s">
        <v>180</v>
      </c>
      <c r="D322" s="42" t="s">
        <v>180</v>
      </c>
      <c r="E322" s="42" t="s">
        <v>671</v>
      </c>
      <c r="F322" s="42"/>
      <c r="G322" s="54">
        <f>SUM(G323)</f>
        <v>10000</v>
      </c>
    </row>
    <row r="323" spans="1:7" ht="14.25">
      <c r="A323" s="55" t="s">
        <v>331</v>
      </c>
      <c r="B323" s="30"/>
      <c r="C323" s="42" t="s">
        <v>180</v>
      </c>
      <c r="D323" s="42" t="s">
        <v>180</v>
      </c>
      <c r="E323" s="42" t="s">
        <v>672</v>
      </c>
      <c r="F323" s="42"/>
      <c r="G323" s="54">
        <f>SUM(G324)</f>
        <v>10000</v>
      </c>
    </row>
    <row r="324" spans="1:7" ht="42.75">
      <c r="A324" s="44" t="s">
        <v>556</v>
      </c>
      <c r="B324" s="30"/>
      <c r="C324" s="42" t="s">
        <v>180</v>
      </c>
      <c r="D324" s="42" t="s">
        <v>180</v>
      </c>
      <c r="E324" s="42" t="s">
        <v>673</v>
      </c>
      <c r="F324" s="42"/>
      <c r="G324" s="54">
        <f>SUM(G325)</f>
        <v>10000</v>
      </c>
    </row>
    <row r="325" spans="1:7" ht="14.25">
      <c r="A325" s="36" t="s">
        <v>675</v>
      </c>
      <c r="B325" s="30"/>
      <c r="C325" s="42" t="s">
        <v>180</v>
      </c>
      <c r="D325" s="42" t="s">
        <v>180</v>
      </c>
      <c r="E325" s="42" t="s">
        <v>674</v>
      </c>
      <c r="F325" s="42"/>
      <c r="G325" s="54">
        <f>SUM(G326)</f>
        <v>10000</v>
      </c>
    </row>
    <row r="326" spans="1:7" ht="28.5">
      <c r="A326" s="36" t="s">
        <v>330</v>
      </c>
      <c r="B326" s="30"/>
      <c r="C326" s="42" t="s">
        <v>180</v>
      </c>
      <c r="D326" s="42" t="s">
        <v>180</v>
      </c>
      <c r="E326" s="42" t="s">
        <v>674</v>
      </c>
      <c r="F326" s="42" t="s">
        <v>292</v>
      </c>
      <c r="G326" s="54">
        <v>10000</v>
      </c>
    </row>
    <row r="327" spans="1:7" ht="28.5">
      <c r="A327" s="36" t="s">
        <v>285</v>
      </c>
      <c r="B327" s="30"/>
      <c r="C327" s="42" t="s">
        <v>180</v>
      </c>
      <c r="D327" s="42" t="s">
        <v>180</v>
      </c>
      <c r="E327" s="30" t="s">
        <v>286</v>
      </c>
      <c r="F327" s="30"/>
      <c r="G327" s="34">
        <f>SUM(G328)+G331</f>
        <v>565.5</v>
      </c>
    </row>
    <row r="328" spans="1:7" ht="28.5">
      <c r="A328" s="36" t="s">
        <v>328</v>
      </c>
      <c r="B328" s="30"/>
      <c r="C328" s="42" t="s">
        <v>180</v>
      </c>
      <c r="D328" s="42" t="s">
        <v>180</v>
      </c>
      <c r="E328" s="30" t="s">
        <v>374</v>
      </c>
      <c r="F328" s="30"/>
      <c r="G328" s="34">
        <f>SUM(G329)</f>
        <v>100</v>
      </c>
    </row>
    <row r="329" spans="1:7" ht="28.5">
      <c r="A329" s="36" t="s">
        <v>329</v>
      </c>
      <c r="B329" s="30"/>
      <c r="C329" s="42" t="s">
        <v>180</v>
      </c>
      <c r="D329" s="42" t="s">
        <v>180</v>
      </c>
      <c r="E329" s="30" t="s">
        <v>375</v>
      </c>
      <c r="F329" s="30"/>
      <c r="G329" s="34">
        <f>SUM(G330)</f>
        <v>100</v>
      </c>
    </row>
    <row r="330" spans="1:7" ht="28.5">
      <c r="A330" s="36" t="s">
        <v>330</v>
      </c>
      <c r="B330" s="30"/>
      <c r="C330" s="42" t="s">
        <v>180</v>
      </c>
      <c r="D330" s="42" t="s">
        <v>180</v>
      </c>
      <c r="E330" s="30" t="s">
        <v>375</v>
      </c>
      <c r="F330" s="30" t="s">
        <v>292</v>
      </c>
      <c r="G330" s="34">
        <v>100</v>
      </c>
    </row>
    <row r="331" spans="1:7" ht="14.25">
      <c r="A331" s="36" t="s">
        <v>331</v>
      </c>
      <c r="B331" s="30"/>
      <c r="C331" s="42" t="s">
        <v>180</v>
      </c>
      <c r="D331" s="42" t="s">
        <v>180</v>
      </c>
      <c r="E331" s="30" t="s">
        <v>376</v>
      </c>
      <c r="F331" s="30"/>
      <c r="G331" s="34">
        <f>SUM(G332)</f>
        <v>465.5</v>
      </c>
    </row>
    <row r="332" spans="1:7" ht="28.5">
      <c r="A332" s="36" t="s">
        <v>329</v>
      </c>
      <c r="B332" s="30"/>
      <c r="C332" s="42" t="s">
        <v>180</v>
      </c>
      <c r="D332" s="42" t="s">
        <v>180</v>
      </c>
      <c r="E332" s="30" t="s">
        <v>377</v>
      </c>
      <c r="F332" s="30"/>
      <c r="G332" s="34">
        <f>SUM(G333)</f>
        <v>465.5</v>
      </c>
    </row>
    <row r="333" spans="1:7" ht="28.5">
      <c r="A333" s="36" t="s">
        <v>330</v>
      </c>
      <c r="B333" s="30"/>
      <c r="C333" s="42" t="s">
        <v>180</v>
      </c>
      <c r="D333" s="42" t="s">
        <v>180</v>
      </c>
      <c r="E333" s="30" t="s">
        <v>377</v>
      </c>
      <c r="F333" s="30" t="s">
        <v>292</v>
      </c>
      <c r="G333" s="34">
        <v>465.5</v>
      </c>
    </row>
    <row r="334" spans="1:7" ht="28.5">
      <c r="A334" s="36" t="s">
        <v>767</v>
      </c>
      <c r="B334" s="30"/>
      <c r="C334" s="42" t="s">
        <v>180</v>
      </c>
      <c r="D334" s="42" t="s">
        <v>180</v>
      </c>
      <c r="E334" s="42" t="s">
        <v>365</v>
      </c>
      <c r="F334" s="42"/>
      <c r="G334" s="54">
        <f>SUM(G335)</f>
        <v>1250</v>
      </c>
    </row>
    <row r="335" spans="1:7" ht="28.5">
      <c r="A335" s="36" t="s">
        <v>329</v>
      </c>
      <c r="B335" s="30"/>
      <c r="C335" s="42" t="s">
        <v>180</v>
      </c>
      <c r="D335" s="42" t="s">
        <v>180</v>
      </c>
      <c r="E335" s="42" t="s">
        <v>388</v>
      </c>
      <c r="F335" s="42"/>
      <c r="G335" s="54">
        <f>SUM(G336)</f>
        <v>1250</v>
      </c>
    </row>
    <row r="336" spans="1:7" ht="27" customHeight="1">
      <c r="A336" s="36" t="s">
        <v>330</v>
      </c>
      <c r="B336" s="30"/>
      <c r="C336" s="42" t="s">
        <v>180</v>
      </c>
      <c r="D336" s="42" t="s">
        <v>180</v>
      </c>
      <c r="E336" s="42" t="s">
        <v>388</v>
      </c>
      <c r="F336" s="42" t="s">
        <v>292</v>
      </c>
      <c r="G336" s="54">
        <v>1250</v>
      </c>
    </row>
    <row r="337" spans="1:7" ht="28.5" hidden="1">
      <c r="A337" s="36" t="s">
        <v>772</v>
      </c>
      <c r="B337" s="30"/>
      <c r="C337" s="42" t="s">
        <v>180</v>
      </c>
      <c r="D337" s="42" t="s">
        <v>180</v>
      </c>
      <c r="E337" s="42" t="s">
        <v>277</v>
      </c>
      <c r="F337" s="42"/>
      <c r="G337" s="54">
        <f>SUM(G338)</f>
        <v>0</v>
      </c>
    </row>
    <row r="338" spans="1:7" ht="28.5" hidden="1">
      <c r="A338" s="36" t="s">
        <v>493</v>
      </c>
      <c r="B338" s="30"/>
      <c r="C338" s="42" t="s">
        <v>180</v>
      </c>
      <c r="D338" s="42" t="s">
        <v>180</v>
      </c>
      <c r="E338" s="42" t="s">
        <v>280</v>
      </c>
      <c r="F338" s="42"/>
      <c r="G338" s="54">
        <f>SUM(G339)</f>
        <v>0</v>
      </c>
    </row>
    <row r="339" spans="1:7" ht="28.5" hidden="1">
      <c r="A339" s="36" t="s">
        <v>494</v>
      </c>
      <c r="B339" s="30"/>
      <c r="C339" s="42" t="s">
        <v>180</v>
      </c>
      <c r="D339" s="42" t="s">
        <v>180</v>
      </c>
      <c r="E339" s="42" t="s">
        <v>495</v>
      </c>
      <c r="F339" s="42"/>
      <c r="G339" s="54">
        <f>SUM(G340)</f>
        <v>0</v>
      </c>
    </row>
    <row r="340" spans="1:7" ht="28.5" hidden="1">
      <c r="A340" s="36" t="s">
        <v>330</v>
      </c>
      <c r="B340" s="30"/>
      <c r="C340" s="42" t="s">
        <v>180</v>
      </c>
      <c r="D340" s="42" t="s">
        <v>180</v>
      </c>
      <c r="E340" s="42" t="s">
        <v>495</v>
      </c>
      <c r="F340" s="42" t="s">
        <v>292</v>
      </c>
      <c r="G340" s="54"/>
    </row>
    <row r="341" spans="1:7" ht="14.25">
      <c r="A341" s="36" t="s">
        <v>204</v>
      </c>
      <c r="B341" s="30"/>
      <c r="C341" s="42" t="s">
        <v>180</v>
      </c>
      <c r="D341" s="42" t="s">
        <v>180</v>
      </c>
      <c r="E341" s="255" t="s">
        <v>205</v>
      </c>
      <c r="F341" s="42"/>
      <c r="G341" s="54">
        <f>SUM(G342)</f>
        <v>139.70000000000002</v>
      </c>
    </row>
    <row r="342" spans="1:7" ht="56.25" customHeight="1">
      <c r="A342" s="36" t="s">
        <v>1276</v>
      </c>
      <c r="B342" s="30"/>
      <c r="C342" s="42" t="s">
        <v>180</v>
      </c>
      <c r="D342" s="42" t="s">
        <v>180</v>
      </c>
      <c r="E342" s="255" t="s">
        <v>237</v>
      </c>
      <c r="F342" s="42"/>
      <c r="G342" s="54">
        <f>SUM(G343)</f>
        <v>139.70000000000002</v>
      </c>
    </row>
    <row r="343" spans="1:7" ht="42.75">
      <c r="A343" s="210" t="s">
        <v>480</v>
      </c>
      <c r="B343" s="42"/>
      <c r="C343" s="42" t="s">
        <v>180</v>
      </c>
      <c r="D343" s="42" t="s">
        <v>180</v>
      </c>
      <c r="E343" s="211" t="s">
        <v>481</v>
      </c>
      <c r="F343" s="29"/>
      <c r="G343" s="37">
        <f>SUM(G344:G345)</f>
        <v>139.70000000000002</v>
      </c>
    </row>
    <row r="344" spans="1:7" ht="42.75">
      <c r="A344" s="36" t="s">
        <v>53</v>
      </c>
      <c r="B344" s="42"/>
      <c r="C344" s="42" t="s">
        <v>180</v>
      </c>
      <c r="D344" s="42" t="s">
        <v>180</v>
      </c>
      <c r="E344" s="211" t="s">
        <v>481</v>
      </c>
      <c r="F344" s="211" t="s">
        <v>93</v>
      </c>
      <c r="G344" s="37">
        <v>130.9</v>
      </c>
    </row>
    <row r="345" spans="1:7" ht="28.5">
      <c r="A345" s="210" t="s">
        <v>54</v>
      </c>
      <c r="B345" s="42"/>
      <c r="C345" s="42" t="s">
        <v>180</v>
      </c>
      <c r="D345" s="42" t="s">
        <v>180</v>
      </c>
      <c r="E345" s="211" t="s">
        <v>481</v>
      </c>
      <c r="F345" s="211" t="s">
        <v>95</v>
      </c>
      <c r="G345" s="37">
        <v>8.8</v>
      </c>
    </row>
    <row r="346" spans="1:7" ht="14.25">
      <c r="A346" s="141" t="s">
        <v>281</v>
      </c>
      <c r="B346" s="31"/>
      <c r="C346" s="142" t="s">
        <v>80</v>
      </c>
      <c r="D346" s="29"/>
      <c r="E346" s="29"/>
      <c r="F346" s="29"/>
      <c r="G346" s="37">
        <f>SUM(G347+G353)</f>
        <v>6356.4</v>
      </c>
    </row>
    <row r="347" spans="1:7" ht="14.25">
      <c r="A347" s="141" t="s">
        <v>282</v>
      </c>
      <c r="B347" s="31"/>
      <c r="C347" s="142" t="s">
        <v>80</v>
      </c>
      <c r="D347" s="142" t="s">
        <v>56</v>
      </c>
      <c r="E347" s="29"/>
      <c r="F347" s="29"/>
      <c r="G347" s="37">
        <f>SUM(G348)</f>
        <v>5356.4</v>
      </c>
    </row>
    <row r="348" spans="1:7" ht="28.5">
      <c r="A348" s="141" t="s">
        <v>773</v>
      </c>
      <c r="B348" s="31"/>
      <c r="C348" s="142" t="s">
        <v>80</v>
      </c>
      <c r="D348" s="142" t="s">
        <v>56</v>
      </c>
      <c r="E348" s="29" t="s">
        <v>283</v>
      </c>
      <c r="F348" s="29"/>
      <c r="G348" s="37">
        <f>SUM(G349)</f>
        <v>5356.4</v>
      </c>
    </row>
    <row r="349" spans="1:7" ht="28.5">
      <c r="A349" s="141" t="s">
        <v>47</v>
      </c>
      <c r="B349" s="31"/>
      <c r="C349" s="142" t="s">
        <v>80</v>
      </c>
      <c r="D349" s="142" t="s">
        <v>56</v>
      </c>
      <c r="E349" s="29" t="s">
        <v>284</v>
      </c>
      <c r="F349" s="29"/>
      <c r="G349" s="37">
        <f>SUM(G350:G352)</f>
        <v>5356.4</v>
      </c>
    </row>
    <row r="350" spans="1:7" ht="42.75">
      <c r="A350" s="36" t="s">
        <v>53</v>
      </c>
      <c r="B350" s="31"/>
      <c r="C350" s="142" t="s">
        <v>80</v>
      </c>
      <c r="D350" s="142" t="s">
        <v>56</v>
      </c>
      <c r="E350" s="29" t="s">
        <v>284</v>
      </c>
      <c r="F350" s="142" t="s">
        <v>93</v>
      </c>
      <c r="G350" s="37">
        <v>4525.7</v>
      </c>
    </row>
    <row r="351" spans="1:7" ht="28.5">
      <c r="A351" s="141" t="s">
        <v>54</v>
      </c>
      <c r="B351" s="31"/>
      <c r="C351" s="142" t="s">
        <v>80</v>
      </c>
      <c r="D351" s="142" t="s">
        <v>56</v>
      </c>
      <c r="E351" s="29" t="s">
        <v>284</v>
      </c>
      <c r="F351" s="142" t="s">
        <v>95</v>
      </c>
      <c r="G351" s="37">
        <v>775.9</v>
      </c>
    </row>
    <row r="352" spans="1:7" ht="14.25">
      <c r="A352" s="141" t="s">
        <v>24</v>
      </c>
      <c r="B352" s="31"/>
      <c r="C352" s="142" t="s">
        <v>80</v>
      </c>
      <c r="D352" s="142" t="s">
        <v>56</v>
      </c>
      <c r="E352" s="29" t="s">
        <v>284</v>
      </c>
      <c r="F352" s="142" t="s">
        <v>100</v>
      </c>
      <c r="G352" s="37">
        <v>54.8</v>
      </c>
    </row>
    <row r="353" spans="1:7" ht="14.25">
      <c r="A353" s="141" t="s">
        <v>190</v>
      </c>
      <c r="B353" s="31"/>
      <c r="C353" s="142" t="s">
        <v>80</v>
      </c>
      <c r="D353" s="142" t="s">
        <v>180</v>
      </c>
      <c r="E353" s="29"/>
      <c r="F353" s="29"/>
      <c r="G353" s="37">
        <f>SUM(G354)</f>
        <v>1000</v>
      </c>
    </row>
    <row r="354" spans="1:7" ht="28.5">
      <c r="A354" s="141" t="s">
        <v>773</v>
      </c>
      <c r="B354" s="31"/>
      <c r="C354" s="142" t="s">
        <v>80</v>
      </c>
      <c r="D354" s="142" t="s">
        <v>180</v>
      </c>
      <c r="E354" s="29" t="s">
        <v>283</v>
      </c>
      <c r="F354" s="29"/>
      <c r="G354" s="37">
        <f>SUM(G355)</f>
        <v>1000</v>
      </c>
    </row>
    <row r="355" spans="1:7" ht="14.25">
      <c r="A355" s="141" t="s">
        <v>37</v>
      </c>
      <c r="B355" s="31"/>
      <c r="C355" s="142" t="s">
        <v>80</v>
      </c>
      <c r="D355" s="142" t="s">
        <v>180</v>
      </c>
      <c r="E355" s="29" t="s">
        <v>294</v>
      </c>
      <c r="F355" s="29"/>
      <c r="G355" s="37">
        <f>SUM(G356)+G358</f>
        <v>1000</v>
      </c>
    </row>
    <row r="356" spans="1:7" ht="42.75" hidden="1">
      <c r="A356" s="141" t="s">
        <v>336</v>
      </c>
      <c r="B356" s="31"/>
      <c r="C356" s="142" t="s">
        <v>80</v>
      </c>
      <c r="D356" s="142" t="s">
        <v>180</v>
      </c>
      <c r="E356" s="29" t="s">
        <v>337</v>
      </c>
      <c r="F356" s="29"/>
      <c r="G356" s="37">
        <f>SUM(G357)</f>
        <v>0</v>
      </c>
    </row>
    <row r="357" spans="1:7" ht="14.25" hidden="1">
      <c r="A357" s="141" t="s">
        <v>94</v>
      </c>
      <c r="B357" s="31"/>
      <c r="C357" s="142" t="s">
        <v>80</v>
      </c>
      <c r="D357" s="142" t="s">
        <v>180</v>
      </c>
      <c r="E357" s="29" t="s">
        <v>337</v>
      </c>
      <c r="F357" s="142" t="s">
        <v>95</v>
      </c>
      <c r="G357" s="37"/>
    </row>
    <row r="358" spans="1:7" ht="42.75">
      <c r="A358" s="141" t="s">
        <v>336</v>
      </c>
      <c r="B358" s="31"/>
      <c r="C358" s="142" t="s">
        <v>80</v>
      </c>
      <c r="D358" s="142" t="s">
        <v>180</v>
      </c>
      <c r="E358" s="29" t="s">
        <v>337</v>
      </c>
      <c r="F358" s="29"/>
      <c r="G358" s="37">
        <f>SUM(G359:G360)</f>
        <v>1000</v>
      </c>
    </row>
    <row r="359" spans="1:7" ht="42.75">
      <c r="A359" s="36" t="s">
        <v>53</v>
      </c>
      <c r="B359" s="31"/>
      <c r="C359" s="142" t="s">
        <v>80</v>
      </c>
      <c r="D359" s="142" t="s">
        <v>180</v>
      </c>
      <c r="E359" s="29" t="s">
        <v>337</v>
      </c>
      <c r="F359" s="29">
        <v>100</v>
      </c>
      <c r="G359" s="37">
        <v>10</v>
      </c>
    </row>
    <row r="360" spans="1:7" ht="28.5">
      <c r="A360" s="141" t="s">
        <v>54</v>
      </c>
      <c r="B360" s="31"/>
      <c r="C360" s="142" t="s">
        <v>80</v>
      </c>
      <c r="D360" s="142" t="s">
        <v>180</v>
      </c>
      <c r="E360" s="29" t="s">
        <v>337</v>
      </c>
      <c r="F360" s="142" t="s">
        <v>95</v>
      </c>
      <c r="G360" s="37">
        <v>990</v>
      </c>
    </row>
    <row r="361" spans="1:7" ht="21" customHeight="1">
      <c r="A361" s="36" t="s">
        <v>118</v>
      </c>
      <c r="B361" s="30"/>
      <c r="C361" s="42" t="s">
        <v>119</v>
      </c>
      <c r="D361" s="42"/>
      <c r="E361" s="42"/>
      <c r="F361" s="42"/>
      <c r="G361" s="54">
        <f>SUM(G367+G376)</f>
        <v>1600</v>
      </c>
    </row>
    <row r="362" spans="1:7" ht="14.25" hidden="1">
      <c r="A362" s="36" t="s">
        <v>191</v>
      </c>
      <c r="B362" s="30"/>
      <c r="C362" s="42" t="s">
        <v>119</v>
      </c>
      <c r="D362" s="42" t="s">
        <v>36</v>
      </c>
      <c r="E362" s="42"/>
      <c r="F362" s="42"/>
      <c r="G362" s="54">
        <f>SUM(G363)</f>
        <v>0</v>
      </c>
    </row>
    <row r="363" spans="1:7" ht="28.5" hidden="1">
      <c r="A363" s="36" t="s">
        <v>756</v>
      </c>
      <c r="B363" s="30"/>
      <c r="C363" s="42" t="s">
        <v>119</v>
      </c>
      <c r="D363" s="42" t="s">
        <v>36</v>
      </c>
      <c r="E363" s="29" t="s">
        <v>248</v>
      </c>
      <c r="F363" s="42"/>
      <c r="G363" s="54">
        <f>SUM(G364)</f>
        <v>0</v>
      </c>
    </row>
    <row r="364" spans="1:7" ht="28.5" hidden="1">
      <c r="A364" s="141" t="s">
        <v>249</v>
      </c>
      <c r="B364" s="30"/>
      <c r="C364" s="42" t="s">
        <v>119</v>
      </c>
      <c r="D364" s="42" t="s">
        <v>36</v>
      </c>
      <c r="E364" s="29" t="s">
        <v>250</v>
      </c>
      <c r="F364" s="42"/>
      <c r="G364" s="54">
        <f>SUM(G365)</f>
        <v>0</v>
      </c>
    </row>
    <row r="365" spans="1:7" ht="42.75" hidden="1">
      <c r="A365" s="36" t="s">
        <v>593</v>
      </c>
      <c r="B365" s="30"/>
      <c r="C365" s="42" t="s">
        <v>119</v>
      </c>
      <c r="D365" s="42" t="s">
        <v>36</v>
      </c>
      <c r="E365" s="29" t="s">
        <v>594</v>
      </c>
      <c r="F365" s="42"/>
      <c r="G365" s="54">
        <f>SUM(G366)</f>
        <v>0</v>
      </c>
    </row>
    <row r="366" spans="1:7" ht="28.5" hidden="1">
      <c r="A366" s="36" t="s">
        <v>330</v>
      </c>
      <c r="B366" s="30"/>
      <c r="C366" s="42" t="s">
        <v>119</v>
      </c>
      <c r="D366" s="42" t="s">
        <v>36</v>
      </c>
      <c r="E366" s="29" t="s">
        <v>594</v>
      </c>
      <c r="F366" s="42" t="s">
        <v>292</v>
      </c>
      <c r="G366" s="54"/>
    </row>
    <row r="367" spans="1:7" ht="20.25" customHeight="1">
      <c r="A367" s="141" t="s">
        <v>192</v>
      </c>
      <c r="B367" s="30"/>
      <c r="C367" s="42" t="s">
        <v>119</v>
      </c>
      <c r="D367" s="42" t="s">
        <v>46</v>
      </c>
      <c r="E367" s="29"/>
      <c r="F367" s="42"/>
      <c r="G367" s="54">
        <f>SUM(G368+G373)</f>
        <v>1300</v>
      </c>
    </row>
    <row r="368" spans="1:7" ht="28.5" hidden="1">
      <c r="A368" s="36" t="s">
        <v>756</v>
      </c>
      <c r="B368" s="30"/>
      <c r="C368" s="42" t="s">
        <v>119</v>
      </c>
      <c r="D368" s="42" t="s">
        <v>46</v>
      </c>
      <c r="E368" s="30" t="s">
        <v>248</v>
      </c>
      <c r="F368" s="30"/>
      <c r="G368" s="34">
        <f>SUM(G369)</f>
        <v>0</v>
      </c>
    </row>
    <row r="369" spans="1:7" ht="28.5" hidden="1">
      <c r="A369" s="36" t="s">
        <v>249</v>
      </c>
      <c r="B369" s="30"/>
      <c r="C369" s="42" t="s">
        <v>119</v>
      </c>
      <c r="D369" s="42" t="s">
        <v>46</v>
      </c>
      <c r="E369" s="30" t="s">
        <v>250</v>
      </c>
      <c r="F369" s="30"/>
      <c r="G369" s="34">
        <f>SUM(G370)</f>
        <v>0</v>
      </c>
    </row>
    <row r="370" spans="1:7" ht="28.5" hidden="1">
      <c r="A370" s="36" t="s">
        <v>82</v>
      </c>
      <c r="B370" s="30"/>
      <c r="C370" s="42" t="s">
        <v>119</v>
      </c>
      <c r="D370" s="42" t="s">
        <v>46</v>
      </c>
      <c r="E370" s="30" t="s">
        <v>251</v>
      </c>
      <c r="F370" s="30"/>
      <c r="G370" s="34">
        <f>SUM(G371)</f>
        <v>0</v>
      </c>
    </row>
    <row r="371" spans="1:7" ht="28.5" hidden="1">
      <c r="A371" s="36" t="s">
        <v>252</v>
      </c>
      <c r="B371" s="30"/>
      <c r="C371" s="42" t="s">
        <v>119</v>
      </c>
      <c r="D371" s="42" t="s">
        <v>46</v>
      </c>
      <c r="E371" s="30" t="s">
        <v>253</v>
      </c>
      <c r="F371" s="30"/>
      <c r="G371" s="34">
        <f>SUM(G372)</f>
        <v>0</v>
      </c>
    </row>
    <row r="372" spans="1:7" ht="28.5" hidden="1">
      <c r="A372" s="36" t="s">
        <v>54</v>
      </c>
      <c r="B372" s="30"/>
      <c r="C372" s="42" t="s">
        <v>119</v>
      </c>
      <c r="D372" s="42" t="s">
        <v>46</v>
      </c>
      <c r="E372" s="30" t="s">
        <v>253</v>
      </c>
      <c r="F372" s="30" t="s">
        <v>95</v>
      </c>
      <c r="G372" s="34"/>
    </row>
    <row r="373" spans="1:7" ht="42.75">
      <c r="A373" s="36" t="s">
        <v>890</v>
      </c>
      <c r="B373" s="30"/>
      <c r="C373" s="42" t="s">
        <v>119</v>
      </c>
      <c r="D373" s="42" t="s">
        <v>46</v>
      </c>
      <c r="E373" s="30" t="s">
        <v>803</v>
      </c>
      <c r="F373" s="30"/>
      <c r="G373" s="34">
        <f>SUM(G374)</f>
        <v>1300</v>
      </c>
    </row>
    <row r="374" spans="1:7" ht="28.5">
      <c r="A374" s="36" t="s">
        <v>329</v>
      </c>
      <c r="B374" s="30"/>
      <c r="C374" s="42" t="s">
        <v>119</v>
      </c>
      <c r="D374" s="42" t="s">
        <v>46</v>
      </c>
      <c r="E374" s="30" t="s">
        <v>804</v>
      </c>
      <c r="F374" s="30"/>
      <c r="G374" s="34">
        <f>SUM(G375)</f>
        <v>1300</v>
      </c>
    </row>
    <row r="375" spans="1:7" ht="28.5">
      <c r="A375" s="36" t="s">
        <v>330</v>
      </c>
      <c r="B375" s="30"/>
      <c r="C375" s="42" t="s">
        <v>119</v>
      </c>
      <c r="D375" s="42" t="s">
        <v>46</v>
      </c>
      <c r="E375" s="30" t="s">
        <v>804</v>
      </c>
      <c r="F375" s="30" t="s">
        <v>292</v>
      </c>
      <c r="G375" s="34">
        <v>1300</v>
      </c>
    </row>
    <row r="376" spans="1:7" ht="14.25">
      <c r="A376" s="141" t="s">
        <v>120</v>
      </c>
      <c r="B376" s="30"/>
      <c r="C376" s="42" t="s">
        <v>119</v>
      </c>
      <c r="D376" s="42" t="s">
        <v>56</v>
      </c>
      <c r="E376" s="30"/>
      <c r="F376" s="30"/>
      <c r="G376" s="34">
        <f>SUM(G377)</f>
        <v>300</v>
      </c>
    </row>
    <row r="377" spans="1:7" ht="28.5">
      <c r="A377" s="36" t="s">
        <v>767</v>
      </c>
      <c r="B377" s="30"/>
      <c r="C377" s="42" t="s">
        <v>119</v>
      </c>
      <c r="D377" s="42" t="s">
        <v>56</v>
      </c>
      <c r="E377" s="42" t="s">
        <v>365</v>
      </c>
      <c r="F377" s="30"/>
      <c r="G377" s="34">
        <f>SUM(G378)</f>
        <v>300</v>
      </c>
    </row>
    <row r="378" spans="1:7" ht="28.5">
      <c r="A378" s="36" t="s">
        <v>329</v>
      </c>
      <c r="B378" s="30"/>
      <c r="C378" s="42" t="s">
        <v>119</v>
      </c>
      <c r="D378" s="42" t="s">
        <v>56</v>
      </c>
      <c r="E378" s="42" t="s">
        <v>388</v>
      </c>
      <c r="F378" s="30"/>
      <c r="G378" s="34">
        <f>SUM(G379)</f>
        <v>300</v>
      </c>
    </row>
    <row r="379" spans="1:7" ht="28.5">
      <c r="A379" s="36" t="s">
        <v>330</v>
      </c>
      <c r="B379" s="30"/>
      <c r="C379" s="42" t="s">
        <v>119</v>
      </c>
      <c r="D379" s="42" t="s">
        <v>56</v>
      </c>
      <c r="E379" s="42" t="s">
        <v>388</v>
      </c>
      <c r="F379" s="30" t="s">
        <v>292</v>
      </c>
      <c r="G379" s="34">
        <v>300</v>
      </c>
    </row>
    <row r="380" spans="1:7" ht="14.25">
      <c r="A380" s="36" t="s">
        <v>129</v>
      </c>
      <c r="B380" s="30"/>
      <c r="C380" s="42" t="s">
        <v>17</v>
      </c>
      <c r="D380" s="42"/>
      <c r="E380" s="42"/>
      <c r="F380" s="30"/>
      <c r="G380" s="34">
        <f>SUM(G381)</f>
        <v>700</v>
      </c>
    </row>
    <row r="381" spans="1:7" ht="14.25">
      <c r="A381" s="141" t="s">
        <v>130</v>
      </c>
      <c r="B381" s="30"/>
      <c r="C381" s="42" t="s">
        <v>17</v>
      </c>
      <c r="D381" s="42" t="s">
        <v>36</v>
      </c>
      <c r="E381" s="42"/>
      <c r="F381" s="42"/>
      <c r="G381" s="54">
        <f>SUM(G382)</f>
        <v>700</v>
      </c>
    </row>
    <row r="382" spans="1:7" ht="28.5">
      <c r="A382" s="36" t="s">
        <v>767</v>
      </c>
      <c r="B382" s="30"/>
      <c r="C382" s="42" t="s">
        <v>17</v>
      </c>
      <c r="D382" s="42" t="s">
        <v>36</v>
      </c>
      <c r="E382" s="42" t="s">
        <v>365</v>
      </c>
      <c r="F382" s="42"/>
      <c r="G382" s="54">
        <f>SUM(G383)</f>
        <v>700</v>
      </c>
    </row>
    <row r="383" spans="1:7" ht="28.5">
      <c r="A383" s="36" t="s">
        <v>329</v>
      </c>
      <c r="B383" s="30"/>
      <c r="C383" s="42" t="s">
        <v>17</v>
      </c>
      <c r="D383" s="42" t="s">
        <v>36</v>
      </c>
      <c r="E383" s="42" t="s">
        <v>388</v>
      </c>
      <c r="F383" s="42"/>
      <c r="G383" s="54">
        <f>SUM(G384)</f>
        <v>700</v>
      </c>
    </row>
    <row r="384" spans="1:7" ht="28.5">
      <c r="A384" s="36" t="s">
        <v>330</v>
      </c>
      <c r="B384" s="30"/>
      <c r="C384" s="42" t="s">
        <v>17</v>
      </c>
      <c r="D384" s="42" t="s">
        <v>36</v>
      </c>
      <c r="E384" s="42" t="s">
        <v>388</v>
      </c>
      <c r="F384" s="42" t="s">
        <v>292</v>
      </c>
      <c r="G384" s="54">
        <v>700</v>
      </c>
    </row>
    <row r="385" spans="1:7" ht="14.25">
      <c r="A385" s="141" t="s">
        <v>32</v>
      </c>
      <c r="B385" s="31"/>
      <c r="C385" s="142" t="s">
        <v>33</v>
      </c>
      <c r="D385" s="142"/>
      <c r="E385" s="29"/>
      <c r="F385" s="29"/>
      <c r="G385" s="37">
        <f>SUM(G386+G398)+G406</f>
        <v>80464.1</v>
      </c>
    </row>
    <row r="386" spans="1:7" ht="14.25">
      <c r="A386" s="141" t="s">
        <v>55</v>
      </c>
      <c r="B386" s="31"/>
      <c r="C386" s="142" t="s">
        <v>33</v>
      </c>
      <c r="D386" s="142" t="s">
        <v>56</v>
      </c>
      <c r="E386" s="29"/>
      <c r="F386" s="29"/>
      <c r="G386" s="37">
        <f>SUM(G395)+G392+G387</f>
        <v>500</v>
      </c>
    </row>
    <row r="387" spans="1:7" ht="42.75" hidden="1">
      <c r="A387" s="52" t="s">
        <v>668</v>
      </c>
      <c r="B387" s="142"/>
      <c r="C387" s="142" t="s">
        <v>33</v>
      </c>
      <c r="D387" s="142" t="s">
        <v>56</v>
      </c>
      <c r="E387" s="29" t="s">
        <v>671</v>
      </c>
      <c r="F387" s="110"/>
      <c r="G387" s="37">
        <f>SUM(G388)</f>
        <v>0</v>
      </c>
    </row>
    <row r="388" spans="1:7" ht="28.5" hidden="1">
      <c r="A388" s="141" t="s">
        <v>704</v>
      </c>
      <c r="B388" s="142"/>
      <c r="C388" s="142" t="s">
        <v>33</v>
      </c>
      <c r="D388" s="142" t="s">
        <v>56</v>
      </c>
      <c r="E388" s="29" t="s">
        <v>705</v>
      </c>
      <c r="F388" s="110"/>
      <c r="G388" s="37">
        <f>SUM(G389)</f>
        <v>0</v>
      </c>
    </row>
    <row r="389" spans="1:7" ht="42.75" hidden="1">
      <c r="A389" s="141" t="s">
        <v>638</v>
      </c>
      <c r="B389" s="142"/>
      <c r="C389" s="142" t="s">
        <v>33</v>
      </c>
      <c r="D389" s="142" t="s">
        <v>56</v>
      </c>
      <c r="E389" s="29" t="s">
        <v>706</v>
      </c>
      <c r="F389" s="110"/>
      <c r="G389" s="37">
        <f>SUM(G390)</f>
        <v>0</v>
      </c>
    </row>
    <row r="390" spans="1:7" ht="42.75" hidden="1">
      <c r="A390" s="141" t="s">
        <v>707</v>
      </c>
      <c r="B390" s="142"/>
      <c r="C390" s="142" t="s">
        <v>33</v>
      </c>
      <c r="D390" s="142" t="s">
        <v>56</v>
      </c>
      <c r="E390" s="29" t="s">
        <v>708</v>
      </c>
      <c r="F390" s="110"/>
      <c r="G390" s="37">
        <f>SUM(G391)</f>
        <v>0</v>
      </c>
    </row>
    <row r="391" spans="1:7" ht="14.25" hidden="1">
      <c r="A391" s="141" t="s">
        <v>44</v>
      </c>
      <c r="B391" s="142"/>
      <c r="C391" s="142" t="s">
        <v>33</v>
      </c>
      <c r="D391" s="142" t="s">
        <v>56</v>
      </c>
      <c r="E391" s="29" t="s">
        <v>708</v>
      </c>
      <c r="F391" s="29">
        <v>300</v>
      </c>
      <c r="G391" s="37"/>
    </row>
    <row r="392" spans="1:7" ht="28.5">
      <c r="A392" s="141" t="s">
        <v>285</v>
      </c>
      <c r="B392" s="31"/>
      <c r="C392" s="142" t="s">
        <v>33</v>
      </c>
      <c r="D392" s="142" t="s">
        <v>56</v>
      </c>
      <c r="E392" s="29" t="s">
        <v>286</v>
      </c>
      <c r="F392" s="29"/>
      <c r="G392" s="37">
        <f>SUM(G393)</f>
        <v>500</v>
      </c>
    </row>
    <row r="393" spans="1:7" ht="28.5">
      <c r="A393" s="141" t="s">
        <v>297</v>
      </c>
      <c r="B393" s="31"/>
      <c r="C393" s="142" t="s">
        <v>33</v>
      </c>
      <c r="D393" s="142" t="s">
        <v>56</v>
      </c>
      <c r="E393" s="29" t="s">
        <v>287</v>
      </c>
      <c r="F393" s="29"/>
      <c r="G393" s="37">
        <f>SUM(G394)</f>
        <v>500</v>
      </c>
    </row>
    <row r="394" spans="1:7" ht="14.25">
      <c r="A394" s="141" t="s">
        <v>44</v>
      </c>
      <c r="B394" s="31"/>
      <c r="C394" s="142" t="s">
        <v>33</v>
      </c>
      <c r="D394" s="142" t="s">
        <v>56</v>
      </c>
      <c r="E394" s="29" t="s">
        <v>287</v>
      </c>
      <c r="F394" s="29">
        <v>300</v>
      </c>
      <c r="G394" s="37">
        <v>500</v>
      </c>
    </row>
    <row r="395" spans="1:7" ht="28.5" hidden="1">
      <c r="A395" s="141" t="s">
        <v>774</v>
      </c>
      <c r="B395" s="31"/>
      <c r="C395" s="142" t="s">
        <v>33</v>
      </c>
      <c r="D395" s="142" t="s">
        <v>56</v>
      </c>
      <c r="E395" s="29" t="s">
        <v>277</v>
      </c>
      <c r="F395" s="29"/>
      <c r="G395" s="37">
        <f>SUM(G396)</f>
        <v>0</v>
      </c>
    </row>
    <row r="396" spans="1:7" ht="71.25" hidden="1">
      <c r="A396" s="141" t="s">
        <v>288</v>
      </c>
      <c r="B396" s="31"/>
      <c r="C396" s="142" t="s">
        <v>33</v>
      </c>
      <c r="D396" s="142" t="s">
        <v>56</v>
      </c>
      <c r="E396" s="29" t="s">
        <v>289</v>
      </c>
      <c r="F396" s="29"/>
      <c r="G396" s="37">
        <f>SUM(G397)</f>
        <v>0</v>
      </c>
    </row>
    <row r="397" spans="1:7" ht="14.25" hidden="1">
      <c r="A397" s="141" t="s">
        <v>94</v>
      </c>
      <c r="B397" s="31"/>
      <c r="C397" s="142" t="s">
        <v>33</v>
      </c>
      <c r="D397" s="142" t="s">
        <v>56</v>
      </c>
      <c r="E397" s="29" t="s">
        <v>289</v>
      </c>
      <c r="F397" s="29">
        <v>200</v>
      </c>
      <c r="G397" s="37"/>
    </row>
    <row r="398" spans="1:7" ht="14.25">
      <c r="A398" s="141" t="s">
        <v>197</v>
      </c>
      <c r="B398" s="31"/>
      <c r="C398" s="142" t="s">
        <v>33</v>
      </c>
      <c r="D398" s="142" t="s">
        <v>15</v>
      </c>
      <c r="E398" s="142"/>
      <c r="F398" s="142"/>
      <c r="G398" s="37">
        <f>SUM(G399)</f>
        <v>50370.5</v>
      </c>
    </row>
    <row r="399" spans="1:7" ht="28.5">
      <c r="A399" s="141" t="s">
        <v>772</v>
      </c>
      <c r="B399" s="31"/>
      <c r="C399" s="142" t="s">
        <v>33</v>
      </c>
      <c r="D399" s="142" t="s">
        <v>15</v>
      </c>
      <c r="E399" s="29" t="s">
        <v>277</v>
      </c>
      <c r="F399" s="29"/>
      <c r="G399" s="37">
        <f>SUM(G400)</f>
        <v>50370.5</v>
      </c>
    </row>
    <row r="400" spans="1:7" ht="57">
      <c r="A400" s="141" t="s">
        <v>486</v>
      </c>
      <c r="B400" s="31"/>
      <c r="C400" s="142" t="s">
        <v>33</v>
      </c>
      <c r="D400" s="142" t="s">
        <v>15</v>
      </c>
      <c r="E400" s="29" t="s">
        <v>490</v>
      </c>
      <c r="F400" s="29"/>
      <c r="G400" s="37">
        <f>SUM(G401)</f>
        <v>50370.5</v>
      </c>
    </row>
    <row r="401" spans="1:7" ht="85.5">
      <c r="A401" s="141" t="s">
        <v>485</v>
      </c>
      <c r="B401" s="31"/>
      <c r="C401" s="142" t="s">
        <v>33</v>
      </c>
      <c r="D401" s="142" t="s">
        <v>15</v>
      </c>
      <c r="E401" s="29" t="s">
        <v>491</v>
      </c>
      <c r="F401" s="29"/>
      <c r="G401" s="37">
        <f>SUM(G402+G404)</f>
        <v>50370.5</v>
      </c>
    </row>
    <row r="402" spans="1:7" ht="42.75">
      <c r="A402" s="36" t="s">
        <v>290</v>
      </c>
      <c r="B402" s="31"/>
      <c r="C402" s="142" t="s">
        <v>33</v>
      </c>
      <c r="D402" s="142" t="s">
        <v>15</v>
      </c>
      <c r="E402" s="29" t="s">
        <v>492</v>
      </c>
      <c r="F402" s="29"/>
      <c r="G402" s="37">
        <f>SUM(G403)</f>
        <v>21106.5</v>
      </c>
    </row>
    <row r="403" spans="1:7" ht="28.5">
      <c r="A403" s="141" t="s">
        <v>291</v>
      </c>
      <c r="B403" s="31"/>
      <c r="C403" s="142" t="s">
        <v>33</v>
      </c>
      <c r="D403" s="142" t="s">
        <v>15</v>
      </c>
      <c r="E403" s="29" t="s">
        <v>492</v>
      </c>
      <c r="F403" s="29">
        <v>400</v>
      </c>
      <c r="G403" s="37">
        <v>21106.5</v>
      </c>
    </row>
    <row r="404" spans="1:7" ht="42.75">
      <c r="A404" s="141" t="s">
        <v>293</v>
      </c>
      <c r="B404" s="31"/>
      <c r="C404" s="142" t="s">
        <v>33</v>
      </c>
      <c r="D404" s="142" t="s">
        <v>15</v>
      </c>
      <c r="E404" s="142" t="s">
        <v>592</v>
      </c>
      <c r="F404" s="29"/>
      <c r="G404" s="37">
        <f>SUM(G405)</f>
        <v>29264</v>
      </c>
    </row>
    <row r="405" spans="1:7" ht="28.5">
      <c r="A405" s="141" t="s">
        <v>291</v>
      </c>
      <c r="B405" s="31"/>
      <c r="C405" s="142" t="s">
        <v>33</v>
      </c>
      <c r="D405" s="142" t="s">
        <v>15</v>
      </c>
      <c r="E405" s="142" t="s">
        <v>592</v>
      </c>
      <c r="F405" s="142" t="s">
        <v>292</v>
      </c>
      <c r="G405" s="37">
        <v>29264</v>
      </c>
    </row>
    <row r="406" spans="1:7" ht="14.25">
      <c r="A406" s="141" t="s">
        <v>79</v>
      </c>
      <c r="B406" s="31"/>
      <c r="C406" s="142" t="s">
        <v>33</v>
      </c>
      <c r="D406" s="142" t="s">
        <v>80</v>
      </c>
      <c r="E406" s="29"/>
      <c r="F406" s="29"/>
      <c r="G406" s="37">
        <f>G414+G410+G407</f>
        <v>29593.6</v>
      </c>
    </row>
    <row r="407" spans="1:7" ht="28.5" hidden="1">
      <c r="A407" s="141" t="s">
        <v>772</v>
      </c>
      <c r="B407" s="31"/>
      <c r="C407" s="142" t="s">
        <v>33</v>
      </c>
      <c r="D407" s="142" t="s">
        <v>80</v>
      </c>
      <c r="E407" s="29" t="s">
        <v>277</v>
      </c>
      <c r="F407" s="29"/>
      <c r="G407" s="37">
        <f>SUM(G408)</f>
        <v>0</v>
      </c>
    </row>
    <row r="408" spans="1:7" ht="71.25" hidden="1">
      <c r="A408" s="141" t="s">
        <v>698</v>
      </c>
      <c r="B408" s="66"/>
      <c r="C408" s="142" t="s">
        <v>33</v>
      </c>
      <c r="D408" s="142" t="s">
        <v>80</v>
      </c>
      <c r="E408" s="29" t="s">
        <v>289</v>
      </c>
      <c r="F408" s="110"/>
      <c r="G408" s="37">
        <f>SUM(G409)</f>
        <v>0</v>
      </c>
    </row>
    <row r="409" spans="1:7" ht="30.75" customHeight="1" hidden="1">
      <c r="A409" s="141" t="s">
        <v>291</v>
      </c>
      <c r="B409" s="66"/>
      <c r="C409" s="142" t="s">
        <v>33</v>
      </c>
      <c r="D409" s="142" t="s">
        <v>80</v>
      </c>
      <c r="E409" s="29" t="s">
        <v>289</v>
      </c>
      <c r="F409" s="29">
        <v>400</v>
      </c>
      <c r="G409" s="37"/>
    </row>
    <row r="410" spans="1:7" ht="28.5" hidden="1">
      <c r="A410" s="141" t="s">
        <v>775</v>
      </c>
      <c r="B410" s="29"/>
      <c r="C410" s="142" t="s">
        <v>33</v>
      </c>
      <c r="D410" s="142" t="s">
        <v>80</v>
      </c>
      <c r="E410" s="29" t="s">
        <v>18</v>
      </c>
      <c r="F410" s="29"/>
      <c r="G410" s="37">
        <f>SUM(G411)</f>
        <v>0</v>
      </c>
    </row>
    <row r="411" spans="1:7" ht="14.25" hidden="1">
      <c r="A411" s="141" t="s">
        <v>88</v>
      </c>
      <c r="B411" s="31"/>
      <c r="C411" s="142" t="s">
        <v>33</v>
      </c>
      <c r="D411" s="142" t="s">
        <v>80</v>
      </c>
      <c r="E411" s="29" t="s">
        <v>70</v>
      </c>
      <c r="F411" s="29"/>
      <c r="G411" s="37">
        <f>SUM(G412)</f>
        <v>0</v>
      </c>
    </row>
    <row r="412" spans="1:7" ht="14.25" hidden="1">
      <c r="A412" s="141" t="s">
        <v>39</v>
      </c>
      <c r="B412" s="31"/>
      <c r="C412" s="142" t="s">
        <v>33</v>
      </c>
      <c r="D412" s="142" t="s">
        <v>80</v>
      </c>
      <c r="E412" s="29" t="s">
        <v>591</v>
      </c>
      <c r="F412" s="29"/>
      <c r="G412" s="37">
        <f>SUM(G413)</f>
        <v>0</v>
      </c>
    </row>
    <row r="413" spans="1:7" ht="28.5" hidden="1">
      <c r="A413" s="141" t="s">
        <v>54</v>
      </c>
      <c r="B413" s="31"/>
      <c r="C413" s="142" t="s">
        <v>33</v>
      </c>
      <c r="D413" s="142" t="s">
        <v>80</v>
      </c>
      <c r="E413" s="29" t="s">
        <v>591</v>
      </c>
      <c r="F413" s="29">
        <v>200</v>
      </c>
      <c r="G413" s="37"/>
    </row>
    <row r="414" spans="1:7" ht="57">
      <c r="A414" s="141" t="s">
        <v>776</v>
      </c>
      <c r="B414" s="31"/>
      <c r="C414" s="142" t="s">
        <v>33</v>
      </c>
      <c r="D414" s="142" t="s">
        <v>80</v>
      </c>
      <c r="E414" s="29" t="s">
        <v>27</v>
      </c>
      <c r="F414" s="29"/>
      <c r="G414" s="37">
        <f>SUM(G415)+G418</f>
        <v>29593.6</v>
      </c>
    </row>
    <row r="415" spans="1:7" ht="42.75">
      <c r="A415" s="141" t="s">
        <v>28</v>
      </c>
      <c r="B415" s="31"/>
      <c r="C415" s="142" t="s">
        <v>33</v>
      </c>
      <c r="D415" s="142" t="s">
        <v>80</v>
      </c>
      <c r="E415" s="29" t="s">
        <v>29</v>
      </c>
      <c r="F415" s="29"/>
      <c r="G415" s="37">
        <f>G416</f>
        <v>28393.6</v>
      </c>
    </row>
    <row r="416" spans="1:7" ht="28.5">
      <c r="A416" s="141" t="s">
        <v>30</v>
      </c>
      <c r="B416" s="31"/>
      <c r="C416" s="142" t="s">
        <v>33</v>
      </c>
      <c r="D416" s="142" t="s">
        <v>80</v>
      </c>
      <c r="E416" s="29" t="s">
        <v>31</v>
      </c>
      <c r="F416" s="29"/>
      <c r="G416" s="37">
        <f>SUM(G417)</f>
        <v>28393.6</v>
      </c>
    </row>
    <row r="417" spans="1:7" ht="28.5">
      <c r="A417" s="141" t="s">
        <v>74</v>
      </c>
      <c r="B417" s="31"/>
      <c r="C417" s="142" t="s">
        <v>33</v>
      </c>
      <c r="D417" s="142" t="s">
        <v>80</v>
      </c>
      <c r="E417" s="29" t="s">
        <v>31</v>
      </c>
      <c r="F417" s="29">
        <v>600</v>
      </c>
      <c r="G417" s="37">
        <v>28393.6</v>
      </c>
    </row>
    <row r="418" spans="1:7" ht="14.25">
      <c r="A418" s="141" t="s">
        <v>159</v>
      </c>
      <c r="B418" s="31"/>
      <c r="C418" s="142" t="s">
        <v>33</v>
      </c>
      <c r="D418" s="142" t="s">
        <v>80</v>
      </c>
      <c r="E418" s="29" t="s">
        <v>621</v>
      </c>
      <c r="F418" s="29"/>
      <c r="G418" s="37">
        <f>SUM(G419)+G422</f>
        <v>1200</v>
      </c>
    </row>
    <row r="419" spans="1:7" ht="14.25" customHeight="1">
      <c r="A419" s="141" t="s">
        <v>312</v>
      </c>
      <c r="B419" s="31"/>
      <c r="C419" s="142" t="s">
        <v>33</v>
      </c>
      <c r="D419" s="142" t="s">
        <v>80</v>
      </c>
      <c r="E419" s="29" t="s">
        <v>622</v>
      </c>
      <c r="F419" s="29"/>
      <c r="G419" s="37">
        <f>SUM(G420)</f>
        <v>1000</v>
      </c>
    </row>
    <row r="420" spans="1:7" ht="28.5">
      <c r="A420" s="141" t="s">
        <v>30</v>
      </c>
      <c r="B420" s="31"/>
      <c r="C420" s="142" t="s">
        <v>33</v>
      </c>
      <c r="D420" s="142" t="s">
        <v>80</v>
      </c>
      <c r="E420" s="29" t="s">
        <v>622</v>
      </c>
      <c r="F420" s="29"/>
      <c r="G420" s="37">
        <f>SUM(G421)</f>
        <v>1000</v>
      </c>
    </row>
    <row r="421" spans="1:7" ht="28.5">
      <c r="A421" s="141" t="s">
        <v>74</v>
      </c>
      <c r="B421" s="31"/>
      <c r="C421" s="142" t="s">
        <v>33</v>
      </c>
      <c r="D421" s="142" t="s">
        <v>80</v>
      </c>
      <c r="E421" s="29" t="s">
        <v>622</v>
      </c>
      <c r="F421" s="29">
        <v>600</v>
      </c>
      <c r="G421" s="37">
        <v>1000</v>
      </c>
    </row>
    <row r="422" spans="1:7" ht="14.25">
      <c r="A422" s="141" t="s">
        <v>313</v>
      </c>
      <c r="B422" s="31"/>
      <c r="C422" s="142" t="s">
        <v>33</v>
      </c>
      <c r="D422" s="142" t="s">
        <v>80</v>
      </c>
      <c r="E422" s="29" t="s">
        <v>623</v>
      </c>
      <c r="F422" s="29"/>
      <c r="G422" s="37">
        <f>SUM(G423)</f>
        <v>200</v>
      </c>
    </row>
    <row r="423" spans="1:7" ht="28.5">
      <c r="A423" s="141" t="s">
        <v>30</v>
      </c>
      <c r="B423" s="31"/>
      <c r="C423" s="142" t="s">
        <v>33</v>
      </c>
      <c r="D423" s="142" t="s">
        <v>80</v>
      </c>
      <c r="E423" s="29" t="s">
        <v>623</v>
      </c>
      <c r="F423" s="29"/>
      <c r="G423" s="37">
        <f>SUM(G424)</f>
        <v>200</v>
      </c>
    </row>
    <row r="424" spans="1:7" ht="28.5">
      <c r="A424" s="141" t="s">
        <v>74</v>
      </c>
      <c r="B424" s="31"/>
      <c r="C424" s="142" t="s">
        <v>33</v>
      </c>
      <c r="D424" s="142" t="s">
        <v>80</v>
      </c>
      <c r="E424" s="29" t="s">
        <v>623</v>
      </c>
      <c r="F424" s="29">
        <v>600</v>
      </c>
      <c r="G424" s="37">
        <v>200</v>
      </c>
    </row>
    <row r="425" spans="1:7" ht="14.25">
      <c r="A425" s="36" t="s">
        <v>299</v>
      </c>
      <c r="B425" s="30"/>
      <c r="C425" s="42" t="s">
        <v>181</v>
      </c>
      <c r="D425" s="42" t="s">
        <v>34</v>
      </c>
      <c r="E425" s="42"/>
      <c r="F425" s="42"/>
      <c r="G425" s="54">
        <f>SUM(G426)+G451+G436</f>
        <v>1418.3</v>
      </c>
    </row>
    <row r="426" spans="1:7" ht="38.25" customHeight="1" hidden="1">
      <c r="A426" s="36" t="s">
        <v>198</v>
      </c>
      <c r="B426" s="30"/>
      <c r="C426" s="42" t="s">
        <v>181</v>
      </c>
      <c r="D426" s="42" t="s">
        <v>36</v>
      </c>
      <c r="E426" s="42"/>
      <c r="F426" s="42"/>
      <c r="G426" s="54">
        <f>SUM(G427,G430)</f>
        <v>0</v>
      </c>
    </row>
    <row r="427" spans="1:7" ht="28.5" hidden="1">
      <c r="A427" s="36" t="s">
        <v>767</v>
      </c>
      <c r="B427" s="30"/>
      <c r="C427" s="42" t="s">
        <v>181</v>
      </c>
      <c r="D427" s="42" t="s">
        <v>36</v>
      </c>
      <c r="E427" s="42" t="s">
        <v>365</v>
      </c>
      <c r="F427" s="42"/>
      <c r="G427" s="54">
        <f>SUM(G428)</f>
        <v>0</v>
      </c>
    </row>
    <row r="428" spans="1:7" ht="28.5" hidden="1">
      <c r="A428" s="36" t="s">
        <v>329</v>
      </c>
      <c r="B428" s="30"/>
      <c r="C428" s="42" t="s">
        <v>181</v>
      </c>
      <c r="D428" s="42" t="s">
        <v>36</v>
      </c>
      <c r="E428" s="42" t="s">
        <v>388</v>
      </c>
      <c r="F428" s="42"/>
      <c r="G428" s="54">
        <f>SUM(G429)</f>
        <v>0</v>
      </c>
    </row>
    <row r="429" spans="1:7" ht="19.5" customHeight="1" hidden="1">
      <c r="A429" s="36" t="s">
        <v>330</v>
      </c>
      <c r="B429" s="30"/>
      <c r="C429" s="42" t="s">
        <v>181</v>
      </c>
      <c r="D429" s="42" t="s">
        <v>36</v>
      </c>
      <c r="E429" s="42" t="s">
        <v>388</v>
      </c>
      <c r="F429" s="42" t="s">
        <v>292</v>
      </c>
      <c r="G429" s="54"/>
    </row>
    <row r="430" spans="1:7" ht="28.5" hidden="1">
      <c r="A430" s="39" t="s">
        <v>301</v>
      </c>
      <c r="B430" s="40"/>
      <c r="C430" s="42" t="s">
        <v>181</v>
      </c>
      <c r="D430" s="42" t="s">
        <v>36</v>
      </c>
      <c r="E430" s="41" t="s">
        <v>302</v>
      </c>
      <c r="F430" s="41"/>
      <c r="G430" s="54">
        <f>SUM(G431)</f>
        <v>0</v>
      </c>
    </row>
    <row r="431" spans="1:7" ht="28.5" hidden="1">
      <c r="A431" s="39" t="s">
        <v>338</v>
      </c>
      <c r="B431" s="40"/>
      <c r="C431" s="42" t="s">
        <v>181</v>
      </c>
      <c r="D431" s="42" t="s">
        <v>36</v>
      </c>
      <c r="E431" s="41" t="s">
        <v>314</v>
      </c>
      <c r="F431" s="41"/>
      <c r="G431" s="54">
        <f>SUM(G432)+G434</f>
        <v>0</v>
      </c>
    </row>
    <row r="432" spans="1:7" ht="28.5" hidden="1">
      <c r="A432" s="36" t="s">
        <v>494</v>
      </c>
      <c r="B432" s="30"/>
      <c r="C432" s="42" t="s">
        <v>181</v>
      </c>
      <c r="D432" s="42" t="s">
        <v>36</v>
      </c>
      <c r="E432" s="41" t="s">
        <v>389</v>
      </c>
      <c r="F432" s="41"/>
      <c r="G432" s="54">
        <f>SUM(G433)</f>
        <v>0</v>
      </c>
    </row>
    <row r="433" spans="1:7" ht="28.5" hidden="1">
      <c r="A433" s="36" t="s">
        <v>330</v>
      </c>
      <c r="B433" s="30"/>
      <c r="C433" s="42" t="s">
        <v>181</v>
      </c>
      <c r="D433" s="42" t="s">
        <v>36</v>
      </c>
      <c r="E433" s="41" t="s">
        <v>389</v>
      </c>
      <c r="F433" s="41">
        <v>400</v>
      </c>
      <c r="G433" s="54"/>
    </row>
    <row r="434" spans="1:7" ht="28.5" hidden="1">
      <c r="A434" s="36" t="s">
        <v>777</v>
      </c>
      <c r="B434" s="30"/>
      <c r="C434" s="42" t="s">
        <v>181</v>
      </c>
      <c r="D434" s="42" t="s">
        <v>36</v>
      </c>
      <c r="E434" s="41" t="s">
        <v>667</v>
      </c>
      <c r="F434" s="41"/>
      <c r="G434" s="54">
        <f>SUM(G435)</f>
        <v>0</v>
      </c>
    </row>
    <row r="435" spans="1:7" ht="28.5" hidden="1">
      <c r="A435" s="36" t="s">
        <v>330</v>
      </c>
      <c r="B435" s="30"/>
      <c r="C435" s="42" t="s">
        <v>181</v>
      </c>
      <c r="D435" s="42" t="s">
        <v>36</v>
      </c>
      <c r="E435" s="41" t="s">
        <v>667</v>
      </c>
      <c r="F435" s="41">
        <v>400</v>
      </c>
      <c r="G435" s="54"/>
    </row>
    <row r="436" spans="1:7" ht="13.5" customHeight="1">
      <c r="A436" s="141" t="s">
        <v>199</v>
      </c>
      <c r="B436" s="30"/>
      <c r="C436" s="58" t="s">
        <v>181</v>
      </c>
      <c r="D436" s="58" t="s">
        <v>46</v>
      </c>
      <c r="E436" s="30"/>
      <c r="F436" s="30"/>
      <c r="G436" s="34">
        <f>SUM(G437)+G442</f>
        <v>1393.3</v>
      </c>
    </row>
    <row r="437" spans="1:7" ht="28.5" hidden="1">
      <c r="A437" s="44" t="s">
        <v>627</v>
      </c>
      <c r="B437" s="58"/>
      <c r="C437" s="58" t="s">
        <v>181</v>
      </c>
      <c r="D437" s="58" t="s">
        <v>46</v>
      </c>
      <c r="E437" s="58" t="s">
        <v>628</v>
      </c>
      <c r="F437" s="58"/>
      <c r="G437" s="59">
        <f>G438+G445</f>
        <v>345.3</v>
      </c>
    </row>
    <row r="438" spans="1:7" ht="28.5" hidden="1">
      <c r="A438" s="44" t="s">
        <v>629</v>
      </c>
      <c r="B438" s="58"/>
      <c r="C438" s="58" t="s">
        <v>181</v>
      </c>
      <c r="D438" s="58" t="s">
        <v>46</v>
      </c>
      <c r="E438" s="58" t="s">
        <v>630</v>
      </c>
      <c r="F438" s="58"/>
      <c r="G438" s="34">
        <f>+G439</f>
        <v>0</v>
      </c>
    </row>
    <row r="439" spans="1:7" ht="42.75" hidden="1">
      <c r="A439" s="44" t="s">
        <v>638</v>
      </c>
      <c r="B439" s="58"/>
      <c r="C439" s="58" t="s">
        <v>181</v>
      </c>
      <c r="D439" s="58" t="s">
        <v>46</v>
      </c>
      <c r="E439" s="58" t="s">
        <v>631</v>
      </c>
      <c r="F439" s="58"/>
      <c r="G439" s="34">
        <f>SUM(G440)</f>
        <v>0</v>
      </c>
    </row>
    <row r="440" spans="1:7" ht="28.5" hidden="1">
      <c r="A440" s="44" t="s">
        <v>632</v>
      </c>
      <c r="B440" s="58"/>
      <c r="C440" s="58" t="s">
        <v>181</v>
      </c>
      <c r="D440" s="58" t="s">
        <v>46</v>
      </c>
      <c r="E440" s="58" t="s">
        <v>633</v>
      </c>
      <c r="F440" s="58"/>
      <c r="G440" s="34">
        <f>SUM(G441)</f>
        <v>0</v>
      </c>
    </row>
    <row r="441" spans="1:7" ht="28.5" hidden="1">
      <c r="A441" s="36" t="s">
        <v>330</v>
      </c>
      <c r="B441" s="30"/>
      <c r="C441" s="58" t="s">
        <v>181</v>
      </c>
      <c r="D441" s="58" t="s">
        <v>46</v>
      </c>
      <c r="E441" s="58" t="s">
        <v>633</v>
      </c>
      <c r="F441" s="41">
        <v>400</v>
      </c>
      <c r="G441" s="54"/>
    </row>
    <row r="442" spans="1:7" ht="28.5">
      <c r="A442" s="36" t="s">
        <v>767</v>
      </c>
      <c r="B442" s="30"/>
      <c r="C442" s="58" t="s">
        <v>181</v>
      </c>
      <c r="D442" s="58" t="s">
        <v>46</v>
      </c>
      <c r="E442" s="42" t="s">
        <v>365</v>
      </c>
      <c r="F442" s="41"/>
      <c r="G442" s="54">
        <f>G443</f>
        <v>1048</v>
      </c>
    </row>
    <row r="443" spans="1:7" ht="28.5">
      <c r="A443" s="36" t="s">
        <v>494</v>
      </c>
      <c r="B443" s="30"/>
      <c r="C443" s="58" t="s">
        <v>181</v>
      </c>
      <c r="D443" s="58" t="s">
        <v>46</v>
      </c>
      <c r="E443" s="42" t="s">
        <v>388</v>
      </c>
      <c r="F443" s="41"/>
      <c r="G443" s="54">
        <f>G444</f>
        <v>1048</v>
      </c>
    </row>
    <row r="444" spans="1:7" ht="28.5">
      <c r="A444" s="36" t="s">
        <v>330</v>
      </c>
      <c r="B444" s="30"/>
      <c r="C444" s="58" t="s">
        <v>181</v>
      </c>
      <c r="D444" s="58" t="s">
        <v>46</v>
      </c>
      <c r="E444" s="42" t="s">
        <v>388</v>
      </c>
      <c r="F444" s="41">
        <v>400</v>
      </c>
      <c r="G444" s="54">
        <v>1048</v>
      </c>
    </row>
    <row r="445" spans="1:7" ht="28.5">
      <c r="A445" s="39" t="s">
        <v>301</v>
      </c>
      <c r="B445" s="40"/>
      <c r="C445" s="58" t="s">
        <v>181</v>
      </c>
      <c r="D445" s="58" t="s">
        <v>46</v>
      </c>
      <c r="E445" s="41" t="s">
        <v>302</v>
      </c>
      <c r="F445" s="41"/>
      <c r="G445" s="54">
        <f>SUM(G446)</f>
        <v>345.3</v>
      </c>
    </row>
    <row r="446" spans="1:7" ht="28.5">
      <c r="A446" s="39" t="s">
        <v>338</v>
      </c>
      <c r="B446" s="40"/>
      <c r="C446" s="58" t="s">
        <v>181</v>
      </c>
      <c r="D446" s="58" t="s">
        <v>46</v>
      </c>
      <c r="E446" s="41" t="s">
        <v>314</v>
      </c>
      <c r="F446" s="41"/>
      <c r="G446" s="54">
        <f>SUM(G447)+G449</f>
        <v>345.3</v>
      </c>
    </row>
    <row r="447" spans="1:7" ht="28.5">
      <c r="A447" s="36" t="s">
        <v>494</v>
      </c>
      <c r="B447" s="30"/>
      <c r="C447" s="58" t="s">
        <v>181</v>
      </c>
      <c r="D447" s="58" t="s">
        <v>46</v>
      </c>
      <c r="E447" s="41" t="s">
        <v>389</v>
      </c>
      <c r="F447" s="41"/>
      <c r="G447" s="54">
        <f>SUM(G448)</f>
        <v>343.2</v>
      </c>
    </row>
    <row r="448" spans="1:7" ht="28.5">
      <c r="A448" s="36" t="s">
        <v>330</v>
      </c>
      <c r="B448" s="30"/>
      <c r="C448" s="58" t="s">
        <v>181</v>
      </c>
      <c r="D448" s="58" t="s">
        <v>46</v>
      </c>
      <c r="E448" s="41" t="s">
        <v>389</v>
      </c>
      <c r="F448" s="41">
        <v>400</v>
      </c>
      <c r="G448" s="54">
        <v>343.2</v>
      </c>
    </row>
    <row r="449" spans="1:7" ht="28.5">
      <c r="A449" s="36" t="s">
        <v>1262</v>
      </c>
      <c r="B449" s="30"/>
      <c r="C449" s="58" t="s">
        <v>181</v>
      </c>
      <c r="D449" s="58" t="s">
        <v>46</v>
      </c>
      <c r="E449" s="41" t="s">
        <v>667</v>
      </c>
      <c r="F449" s="41"/>
      <c r="G449" s="54">
        <f>SUM(G450)</f>
        <v>2.1</v>
      </c>
    </row>
    <row r="450" spans="1:7" ht="28.5">
      <c r="A450" s="36" t="s">
        <v>330</v>
      </c>
      <c r="B450" s="30"/>
      <c r="C450" s="58" t="s">
        <v>181</v>
      </c>
      <c r="D450" s="58" t="s">
        <v>46</v>
      </c>
      <c r="E450" s="41" t="s">
        <v>667</v>
      </c>
      <c r="F450" s="41">
        <v>400</v>
      </c>
      <c r="G450" s="54">
        <v>2.1</v>
      </c>
    </row>
    <row r="451" spans="1:7" ht="14.25">
      <c r="A451" s="36" t="s">
        <v>201</v>
      </c>
      <c r="B451" s="30"/>
      <c r="C451" s="42" t="s">
        <v>181</v>
      </c>
      <c r="D451" s="42" t="s">
        <v>180</v>
      </c>
      <c r="E451" s="41"/>
      <c r="F451" s="41"/>
      <c r="G451" s="54">
        <f>G452</f>
        <v>25</v>
      </c>
    </row>
    <row r="452" spans="1:7" ht="28.5">
      <c r="A452" s="36" t="s">
        <v>767</v>
      </c>
      <c r="B452" s="30"/>
      <c r="C452" s="42" t="s">
        <v>181</v>
      </c>
      <c r="D452" s="42" t="s">
        <v>180</v>
      </c>
      <c r="E452" s="42" t="s">
        <v>365</v>
      </c>
      <c r="F452" s="41"/>
      <c r="G452" s="54">
        <f>G453</f>
        <v>25</v>
      </c>
    </row>
    <row r="453" spans="1:7" ht="28.5">
      <c r="A453" s="36" t="s">
        <v>494</v>
      </c>
      <c r="B453" s="30"/>
      <c r="C453" s="42" t="s">
        <v>181</v>
      </c>
      <c r="D453" s="42" t="s">
        <v>180</v>
      </c>
      <c r="E453" s="42" t="s">
        <v>388</v>
      </c>
      <c r="F453" s="41"/>
      <c r="G453" s="54">
        <f>G454</f>
        <v>25</v>
      </c>
    </row>
    <row r="454" spans="1:7" ht="28.5">
      <c r="A454" s="36" t="s">
        <v>330</v>
      </c>
      <c r="B454" s="30"/>
      <c r="C454" s="42" t="s">
        <v>181</v>
      </c>
      <c r="D454" s="42" t="s">
        <v>180</v>
      </c>
      <c r="E454" s="42" t="s">
        <v>388</v>
      </c>
      <c r="F454" s="41">
        <v>400</v>
      </c>
      <c r="G454" s="54">
        <v>25</v>
      </c>
    </row>
    <row r="455" spans="1:7" s="148" customFormat="1" ht="15">
      <c r="A455" s="145" t="s">
        <v>223</v>
      </c>
      <c r="B455" s="32" t="s">
        <v>224</v>
      </c>
      <c r="C455" s="32"/>
      <c r="D455" s="32"/>
      <c r="E455" s="32"/>
      <c r="F455" s="32"/>
      <c r="G455" s="147">
        <f>SUM(G456+G481+G486)</f>
        <v>34134</v>
      </c>
    </row>
    <row r="456" spans="1:7" ht="14.25">
      <c r="A456" s="141" t="s">
        <v>91</v>
      </c>
      <c r="B456" s="30"/>
      <c r="C456" s="142" t="s">
        <v>36</v>
      </c>
      <c r="D456" s="142"/>
      <c r="E456" s="142"/>
      <c r="F456" s="29"/>
      <c r="G456" s="37">
        <f>SUM(G457+G463+G467)</f>
        <v>32249.699999999997</v>
      </c>
    </row>
    <row r="457" spans="1:7" ht="28.5">
      <c r="A457" s="141" t="s">
        <v>106</v>
      </c>
      <c r="B457" s="30"/>
      <c r="C457" s="142" t="s">
        <v>36</v>
      </c>
      <c r="D457" s="142" t="s">
        <v>80</v>
      </c>
      <c r="E457" s="29"/>
      <c r="F457" s="29"/>
      <c r="G457" s="37">
        <f>SUM(G458)</f>
        <v>23788.6</v>
      </c>
    </row>
    <row r="458" spans="1:7" ht="28.5">
      <c r="A458" s="39" t="s">
        <v>778</v>
      </c>
      <c r="B458" s="30"/>
      <c r="C458" s="142" t="s">
        <v>36</v>
      </c>
      <c r="D458" s="142" t="s">
        <v>80</v>
      </c>
      <c r="E458" s="29" t="s">
        <v>207</v>
      </c>
      <c r="F458" s="29"/>
      <c r="G458" s="37">
        <f>SUM(G459)</f>
        <v>23788.6</v>
      </c>
    </row>
    <row r="459" spans="1:7" ht="28.5">
      <c r="A459" s="141" t="s">
        <v>82</v>
      </c>
      <c r="B459" s="30"/>
      <c r="C459" s="142" t="s">
        <v>36</v>
      </c>
      <c r="D459" s="142" t="s">
        <v>80</v>
      </c>
      <c r="E459" s="142" t="s">
        <v>208</v>
      </c>
      <c r="F459" s="142"/>
      <c r="G459" s="37">
        <f>SUM(G460)</f>
        <v>23788.6</v>
      </c>
    </row>
    <row r="460" spans="1:7" ht="14.25">
      <c r="A460" s="141" t="s">
        <v>84</v>
      </c>
      <c r="B460" s="30"/>
      <c r="C460" s="142" t="s">
        <v>36</v>
      </c>
      <c r="D460" s="142" t="s">
        <v>80</v>
      </c>
      <c r="E460" s="142" t="s">
        <v>209</v>
      </c>
      <c r="F460" s="142"/>
      <c r="G460" s="37">
        <f>SUM(G461:G462)</f>
        <v>23788.6</v>
      </c>
    </row>
    <row r="461" spans="1:7" ht="42.75">
      <c r="A461" s="36" t="s">
        <v>53</v>
      </c>
      <c r="B461" s="30"/>
      <c r="C461" s="142" t="s">
        <v>36</v>
      </c>
      <c r="D461" s="142" t="s">
        <v>80</v>
      </c>
      <c r="E461" s="142" t="s">
        <v>209</v>
      </c>
      <c r="F461" s="142" t="s">
        <v>93</v>
      </c>
      <c r="G461" s="37">
        <v>23781</v>
      </c>
    </row>
    <row r="462" spans="1:7" ht="28.5">
      <c r="A462" s="141" t="s">
        <v>54</v>
      </c>
      <c r="B462" s="30"/>
      <c r="C462" s="142" t="s">
        <v>36</v>
      </c>
      <c r="D462" s="142" t="s">
        <v>80</v>
      </c>
      <c r="E462" s="142" t="s">
        <v>209</v>
      </c>
      <c r="F462" s="142" t="s">
        <v>95</v>
      </c>
      <c r="G462" s="37">
        <v>7.6</v>
      </c>
    </row>
    <row r="463" spans="1:7" ht="14.25">
      <c r="A463" s="141" t="s">
        <v>150</v>
      </c>
      <c r="B463" s="30"/>
      <c r="C463" s="142" t="s">
        <v>36</v>
      </c>
      <c r="D463" s="142" t="s">
        <v>181</v>
      </c>
      <c r="E463" s="142"/>
      <c r="F463" s="29"/>
      <c r="G463" s="37">
        <f>SUM(G464)</f>
        <v>900</v>
      </c>
    </row>
    <row r="464" spans="1:7" ht="14.25">
      <c r="A464" s="39" t="s">
        <v>210</v>
      </c>
      <c r="B464" s="30"/>
      <c r="C464" s="142" t="s">
        <v>36</v>
      </c>
      <c r="D464" s="142" t="s">
        <v>181</v>
      </c>
      <c r="E464" s="142" t="s">
        <v>205</v>
      </c>
      <c r="F464" s="29"/>
      <c r="G464" s="37">
        <f>SUM(G465)</f>
        <v>900</v>
      </c>
    </row>
    <row r="465" spans="1:7" ht="14.25">
      <c r="A465" s="141" t="s">
        <v>151</v>
      </c>
      <c r="B465" s="30"/>
      <c r="C465" s="142" t="s">
        <v>36</v>
      </c>
      <c r="D465" s="142" t="s">
        <v>181</v>
      </c>
      <c r="E465" s="142" t="s">
        <v>211</v>
      </c>
      <c r="F465" s="29"/>
      <c r="G465" s="37">
        <f>SUM(G466)</f>
        <v>900</v>
      </c>
    </row>
    <row r="466" spans="1:7" ht="14.25">
      <c r="A466" s="141" t="s">
        <v>24</v>
      </c>
      <c r="B466" s="30"/>
      <c r="C466" s="142" t="s">
        <v>36</v>
      </c>
      <c r="D466" s="142" t="s">
        <v>181</v>
      </c>
      <c r="E466" s="142" t="s">
        <v>211</v>
      </c>
      <c r="F466" s="29">
        <v>800</v>
      </c>
      <c r="G466" s="37">
        <v>900</v>
      </c>
    </row>
    <row r="467" spans="1:7" ht="14.25">
      <c r="A467" s="141" t="s">
        <v>97</v>
      </c>
      <c r="B467" s="30"/>
      <c r="C467" s="142" t="s">
        <v>36</v>
      </c>
      <c r="D467" s="142" t="s">
        <v>98</v>
      </c>
      <c r="E467" s="142"/>
      <c r="F467" s="29"/>
      <c r="G467" s="37">
        <f>SUM(G468)</f>
        <v>7561.099999999999</v>
      </c>
    </row>
    <row r="468" spans="1:7" ht="28.5">
      <c r="A468" s="39" t="s">
        <v>778</v>
      </c>
      <c r="B468" s="30"/>
      <c r="C468" s="142" t="s">
        <v>36</v>
      </c>
      <c r="D468" s="142" t="s">
        <v>98</v>
      </c>
      <c r="E468" s="29" t="s">
        <v>207</v>
      </c>
      <c r="F468" s="29"/>
      <c r="G468" s="37">
        <f>SUM(G469)</f>
        <v>7561.099999999999</v>
      </c>
    </row>
    <row r="469" spans="1:7" ht="28.5">
      <c r="A469" s="141" t="s">
        <v>82</v>
      </c>
      <c r="B469" s="30"/>
      <c r="C469" s="142" t="s">
        <v>36</v>
      </c>
      <c r="D469" s="142" t="s">
        <v>98</v>
      </c>
      <c r="E469" s="142" t="s">
        <v>208</v>
      </c>
      <c r="F469" s="29"/>
      <c r="G469" s="37">
        <f>SUM(G470+G473+G475)</f>
        <v>7561.099999999999</v>
      </c>
    </row>
    <row r="470" spans="1:7" ht="14.25">
      <c r="A470" s="141" t="s">
        <v>99</v>
      </c>
      <c r="B470" s="30"/>
      <c r="C470" s="142" t="s">
        <v>36</v>
      </c>
      <c r="D470" s="142" t="s">
        <v>98</v>
      </c>
      <c r="E470" s="29" t="s">
        <v>212</v>
      </c>
      <c r="F470" s="29"/>
      <c r="G470" s="37">
        <f>SUM(G471:G472)</f>
        <v>256</v>
      </c>
    </row>
    <row r="471" spans="1:7" ht="28.5">
      <c r="A471" s="141" t="s">
        <v>54</v>
      </c>
      <c r="B471" s="30"/>
      <c r="C471" s="142" t="s">
        <v>36</v>
      </c>
      <c r="D471" s="142" t="s">
        <v>98</v>
      </c>
      <c r="E471" s="29" t="s">
        <v>212</v>
      </c>
      <c r="F471" s="29">
        <v>200</v>
      </c>
      <c r="G471" s="37">
        <v>254</v>
      </c>
    </row>
    <row r="472" spans="1:7" ht="14.25">
      <c r="A472" s="141" t="s">
        <v>24</v>
      </c>
      <c r="B472" s="30"/>
      <c r="C472" s="142" t="s">
        <v>36</v>
      </c>
      <c r="D472" s="142" t="s">
        <v>98</v>
      </c>
      <c r="E472" s="29" t="s">
        <v>212</v>
      </c>
      <c r="F472" s="29">
        <v>800</v>
      </c>
      <c r="G472" s="37">
        <v>2</v>
      </c>
    </row>
    <row r="473" spans="1:7" ht="28.5">
      <c r="A473" s="141" t="s">
        <v>101</v>
      </c>
      <c r="B473" s="30"/>
      <c r="C473" s="142" t="s">
        <v>36</v>
      </c>
      <c r="D473" s="142" t="s">
        <v>98</v>
      </c>
      <c r="E473" s="29" t="s">
        <v>213</v>
      </c>
      <c r="F473" s="29"/>
      <c r="G473" s="37">
        <f>SUM(G474)</f>
        <v>288.9</v>
      </c>
    </row>
    <row r="474" spans="1:7" ht="28.5">
      <c r="A474" s="141" t="s">
        <v>54</v>
      </c>
      <c r="B474" s="30"/>
      <c r="C474" s="142" t="s">
        <v>36</v>
      </c>
      <c r="D474" s="142" t="s">
        <v>98</v>
      </c>
      <c r="E474" s="29" t="s">
        <v>213</v>
      </c>
      <c r="F474" s="29">
        <v>200</v>
      </c>
      <c r="G474" s="37">
        <v>288.9</v>
      </c>
    </row>
    <row r="475" spans="1:7" ht="28.5">
      <c r="A475" s="141" t="s">
        <v>102</v>
      </c>
      <c r="B475" s="30"/>
      <c r="C475" s="142" t="s">
        <v>36</v>
      </c>
      <c r="D475" s="142" t="s">
        <v>98</v>
      </c>
      <c r="E475" s="29" t="s">
        <v>214</v>
      </c>
      <c r="F475" s="29"/>
      <c r="G475" s="37">
        <f>SUM(G476:G477)</f>
        <v>7016.2</v>
      </c>
    </row>
    <row r="476" spans="1:7" ht="28.5">
      <c r="A476" s="141" t="s">
        <v>54</v>
      </c>
      <c r="B476" s="30"/>
      <c r="C476" s="142" t="s">
        <v>36</v>
      </c>
      <c r="D476" s="142" t="s">
        <v>98</v>
      </c>
      <c r="E476" s="29" t="s">
        <v>214</v>
      </c>
      <c r="F476" s="29">
        <v>200</v>
      </c>
      <c r="G476" s="37">
        <v>7016.2</v>
      </c>
    </row>
    <row r="477" spans="1:7" ht="14.25" hidden="1">
      <c r="A477" s="141" t="s">
        <v>24</v>
      </c>
      <c r="B477" s="30"/>
      <c r="C477" s="142" t="s">
        <v>36</v>
      </c>
      <c r="D477" s="142" t="s">
        <v>98</v>
      </c>
      <c r="E477" s="29" t="s">
        <v>214</v>
      </c>
      <c r="F477" s="29">
        <v>800</v>
      </c>
      <c r="G477" s="37"/>
    </row>
    <row r="478" spans="1:7" ht="14.25" hidden="1">
      <c r="A478" s="39" t="s">
        <v>210</v>
      </c>
      <c r="B478" s="30"/>
      <c r="C478" s="142" t="s">
        <v>36</v>
      </c>
      <c r="D478" s="142" t="s">
        <v>98</v>
      </c>
      <c r="E478" s="142" t="s">
        <v>205</v>
      </c>
      <c r="F478" s="29"/>
      <c r="G478" s="37">
        <f>SUM(G479)</f>
        <v>0</v>
      </c>
    </row>
    <row r="479" spans="1:7" ht="28.5" hidden="1">
      <c r="A479" s="141" t="s">
        <v>215</v>
      </c>
      <c r="B479" s="30"/>
      <c r="C479" s="142" t="s">
        <v>36</v>
      </c>
      <c r="D479" s="142" t="s">
        <v>98</v>
      </c>
      <c r="E479" s="142" t="s">
        <v>216</v>
      </c>
      <c r="F479" s="29"/>
      <c r="G479" s="37">
        <f>SUM(G480)</f>
        <v>0</v>
      </c>
    </row>
    <row r="480" spans="1:7" ht="14.25" hidden="1">
      <c r="A480" s="141" t="s">
        <v>24</v>
      </c>
      <c r="B480" s="30"/>
      <c r="C480" s="142" t="s">
        <v>36</v>
      </c>
      <c r="D480" s="142" t="s">
        <v>98</v>
      </c>
      <c r="E480" s="142" t="s">
        <v>216</v>
      </c>
      <c r="F480" s="29">
        <v>800</v>
      </c>
      <c r="G480" s="37"/>
    </row>
    <row r="481" spans="1:7" ht="14.25">
      <c r="A481" s="141" t="s">
        <v>32</v>
      </c>
      <c r="B481" s="30"/>
      <c r="C481" s="142" t="s">
        <v>33</v>
      </c>
      <c r="D481" s="142"/>
      <c r="E481" s="29"/>
      <c r="F481" s="29"/>
      <c r="G481" s="37">
        <f>SUM(G482)</f>
        <v>344.3</v>
      </c>
    </row>
    <row r="482" spans="1:7" ht="14.25">
      <c r="A482" s="141" t="s">
        <v>79</v>
      </c>
      <c r="B482" s="30"/>
      <c r="C482" s="142" t="s">
        <v>33</v>
      </c>
      <c r="D482" s="142" t="s">
        <v>80</v>
      </c>
      <c r="E482" s="29"/>
      <c r="F482" s="29"/>
      <c r="G482" s="37">
        <f>SUM(G483)</f>
        <v>344.3</v>
      </c>
    </row>
    <row r="483" spans="1:7" ht="14.25">
      <c r="A483" s="39" t="s">
        <v>210</v>
      </c>
      <c r="B483" s="30"/>
      <c r="C483" s="142" t="s">
        <v>33</v>
      </c>
      <c r="D483" s="142" t="s">
        <v>80</v>
      </c>
      <c r="E483" s="142" t="s">
        <v>205</v>
      </c>
      <c r="F483" s="29"/>
      <c r="G483" s="37">
        <f>SUM(G484)</f>
        <v>344.3</v>
      </c>
    </row>
    <row r="484" spans="1:7" ht="57">
      <c r="A484" s="141" t="s">
        <v>843</v>
      </c>
      <c r="B484" s="30"/>
      <c r="C484" s="142" t="s">
        <v>33</v>
      </c>
      <c r="D484" s="142" t="s">
        <v>80</v>
      </c>
      <c r="E484" s="29" t="s">
        <v>217</v>
      </c>
      <c r="F484" s="29"/>
      <c r="G484" s="37">
        <f>SUM(G485)</f>
        <v>344.3</v>
      </c>
    </row>
    <row r="485" spans="1:7" ht="14.25">
      <c r="A485" s="141" t="s">
        <v>24</v>
      </c>
      <c r="B485" s="30"/>
      <c r="C485" s="142" t="s">
        <v>33</v>
      </c>
      <c r="D485" s="142" t="s">
        <v>80</v>
      </c>
      <c r="E485" s="29" t="s">
        <v>217</v>
      </c>
      <c r="F485" s="29">
        <v>800</v>
      </c>
      <c r="G485" s="37">
        <v>344.3</v>
      </c>
    </row>
    <row r="486" spans="1:7" ht="14.25">
      <c r="A486" s="141" t="s">
        <v>218</v>
      </c>
      <c r="B486" s="30"/>
      <c r="C486" s="142" t="s">
        <v>98</v>
      </c>
      <c r="D486" s="142"/>
      <c r="E486" s="29"/>
      <c r="F486" s="29"/>
      <c r="G486" s="37">
        <f>SUM(G487)</f>
        <v>1540</v>
      </c>
    </row>
    <row r="487" spans="1:7" ht="14.25">
      <c r="A487" s="141" t="s">
        <v>219</v>
      </c>
      <c r="B487" s="30"/>
      <c r="C487" s="142" t="s">
        <v>98</v>
      </c>
      <c r="D487" s="142" t="s">
        <v>36</v>
      </c>
      <c r="E487" s="29"/>
      <c r="F487" s="29"/>
      <c r="G487" s="37">
        <f>SUM(G488)</f>
        <v>1540</v>
      </c>
    </row>
    <row r="488" spans="1:7" ht="28.5">
      <c r="A488" s="39" t="s">
        <v>778</v>
      </c>
      <c r="B488" s="30"/>
      <c r="C488" s="142" t="s">
        <v>98</v>
      </c>
      <c r="D488" s="142" t="s">
        <v>36</v>
      </c>
      <c r="E488" s="29" t="s">
        <v>207</v>
      </c>
      <c r="F488" s="29"/>
      <c r="G488" s="37">
        <f>SUM(G489)</f>
        <v>1540</v>
      </c>
    </row>
    <row r="489" spans="1:7" ht="14.25">
      <c r="A489" s="141" t="s">
        <v>220</v>
      </c>
      <c r="B489" s="30"/>
      <c r="C489" s="142" t="s">
        <v>98</v>
      </c>
      <c r="D489" s="142" t="s">
        <v>36</v>
      </c>
      <c r="E489" s="29" t="s">
        <v>221</v>
      </c>
      <c r="F489" s="29"/>
      <c r="G489" s="37">
        <f>SUM(G490)</f>
        <v>1540</v>
      </c>
    </row>
    <row r="490" spans="1:7" ht="14.25">
      <c r="A490" s="141" t="s">
        <v>222</v>
      </c>
      <c r="B490" s="30"/>
      <c r="C490" s="142" t="s">
        <v>98</v>
      </c>
      <c r="D490" s="142" t="s">
        <v>36</v>
      </c>
      <c r="E490" s="29" t="s">
        <v>221</v>
      </c>
      <c r="F490" s="29">
        <v>700</v>
      </c>
      <c r="G490" s="37">
        <v>1540</v>
      </c>
    </row>
    <row r="491" spans="1:7" s="148" customFormat="1" ht="30.75" customHeight="1">
      <c r="A491" s="145" t="s">
        <v>12</v>
      </c>
      <c r="B491" s="61" t="s">
        <v>13</v>
      </c>
      <c r="C491" s="149"/>
      <c r="D491" s="149"/>
      <c r="E491" s="149"/>
      <c r="F491" s="149"/>
      <c r="G491" s="151">
        <f>G492+G511+G504</f>
        <v>1106330.6</v>
      </c>
    </row>
    <row r="492" spans="1:7" ht="14.25" hidden="1">
      <c r="A492" s="141" t="s">
        <v>14</v>
      </c>
      <c r="B492" s="142"/>
      <c r="C492" s="142" t="s">
        <v>15</v>
      </c>
      <c r="D492" s="29"/>
      <c r="E492" s="29"/>
      <c r="F492" s="29"/>
      <c r="G492" s="37">
        <f>G493+G499</f>
        <v>0</v>
      </c>
    </row>
    <row r="493" spans="1:7" ht="14.25" hidden="1">
      <c r="A493" s="141" t="s">
        <v>16</v>
      </c>
      <c r="B493" s="142"/>
      <c r="C493" s="142" t="s">
        <v>15</v>
      </c>
      <c r="D493" s="142" t="s">
        <v>17</v>
      </c>
      <c r="E493" s="29"/>
      <c r="F493" s="29"/>
      <c r="G493" s="37">
        <f>G494</f>
        <v>0</v>
      </c>
    </row>
    <row r="494" spans="1:7" ht="28.5" hidden="1">
      <c r="A494" s="141" t="s">
        <v>775</v>
      </c>
      <c r="B494" s="142"/>
      <c r="C494" s="142" t="s">
        <v>15</v>
      </c>
      <c r="D494" s="142" t="s">
        <v>17</v>
      </c>
      <c r="E494" s="29" t="s">
        <v>18</v>
      </c>
      <c r="F494" s="29"/>
      <c r="G494" s="37">
        <f>G495</f>
        <v>0</v>
      </c>
    </row>
    <row r="495" spans="1:7" ht="28.5" hidden="1">
      <c r="A495" s="141" t="s">
        <v>86</v>
      </c>
      <c r="B495" s="142"/>
      <c r="C495" s="142" t="s">
        <v>15</v>
      </c>
      <c r="D495" s="142" t="s">
        <v>17</v>
      </c>
      <c r="E495" s="29" t="s">
        <v>19</v>
      </c>
      <c r="F495" s="29"/>
      <c r="G495" s="37">
        <f>G496</f>
        <v>0</v>
      </c>
    </row>
    <row r="496" spans="1:7" ht="42.75" hidden="1">
      <c r="A496" s="141" t="s">
        <v>20</v>
      </c>
      <c r="B496" s="142"/>
      <c r="C496" s="142" t="s">
        <v>15</v>
      </c>
      <c r="D496" s="142" t="s">
        <v>17</v>
      </c>
      <c r="E496" s="29" t="s">
        <v>21</v>
      </c>
      <c r="F496" s="29"/>
      <c r="G496" s="37">
        <f>SUM(G497)</f>
        <v>0</v>
      </c>
    </row>
    <row r="497" spans="1:7" ht="14.25" hidden="1">
      <c r="A497" s="141" t="s">
        <v>22</v>
      </c>
      <c r="B497" s="142"/>
      <c r="C497" s="142" t="s">
        <v>15</v>
      </c>
      <c r="D497" s="142" t="s">
        <v>17</v>
      </c>
      <c r="E497" s="29" t="s">
        <v>23</v>
      </c>
      <c r="F497" s="29"/>
      <c r="G497" s="37">
        <f>G498</f>
        <v>0</v>
      </c>
    </row>
    <row r="498" spans="1:7" ht="14.25" hidden="1">
      <c r="A498" s="141" t="s">
        <v>24</v>
      </c>
      <c r="B498" s="142"/>
      <c r="C498" s="142" t="s">
        <v>15</v>
      </c>
      <c r="D498" s="142" t="s">
        <v>17</v>
      </c>
      <c r="E498" s="29" t="s">
        <v>23</v>
      </c>
      <c r="F498" s="29">
        <v>800</v>
      </c>
      <c r="G498" s="37"/>
    </row>
    <row r="499" spans="1:7" ht="14.25" hidden="1">
      <c r="A499" s="141" t="s">
        <v>25</v>
      </c>
      <c r="B499" s="142"/>
      <c r="C499" s="142" t="s">
        <v>15</v>
      </c>
      <c r="D499" s="142" t="s">
        <v>26</v>
      </c>
      <c r="E499" s="29"/>
      <c r="F499" s="29"/>
      <c r="G499" s="37">
        <f>G500</f>
        <v>0</v>
      </c>
    </row>
    <row r="500" spans="1:7" ht="57" hidden="1">
      <c r="A500" s="141" t="s">
        <v>776</v>
      </c>
      <c r="B500" s="142"/>
      <c r="C500" s="142" t="s">
        <v>15</v>
      </c>
      <c r="D500" s="142" t="s">
        <v>26</v>
      </c>
      <c r="E500" s="29" t="s">
        <v>27</v>
      </c>
      <c r="F500" s="29"/>
      <c r="G500" s="37">
        <f>G501</f>
        <v>0</v>
      </c>
    </row>
    <row r="501" spans="1:7" ht="42.75" hidden="1">
      <c r="A501" s="141" t="s">
        <v>28</v>
      </c>
      <c r="B501" s="142"/>
      <c r="C501" s="142" t="s">
        <v>15</v>
      </c>
      <c r="D501" s="142" t="s">
        <v>26</v>
      </c>
      <c r="E501" s="29" t="s">
        <v>29</v>
      </c>
      <c r="F501" s="29"/>
      <c r="G501" s="37">
        <f>SUM(G502)</f>
        <v>0</v>
      </c>
    </row>
    <row r="502" spans="1:7" ht="28.5" hidden="1">
      <c r="A502" s="141" t="s">
        <v>30</v>
      </c>
      <c r="B502" s="142"/>
      <c r="C502" s="142" t="s">
        <v>15</v>
      </c>
      <c r="D502" s="142" t="s">
        <v>26</v>
      </c>
      <c r="E502" s="29" t="s">
        <v>31</v>
      </c>
      <c r="F502" s="29"/>
      <c r="G502" s="37">
        <f>G503</f>
        <v>0</v>
      </c>
    </row>
    <row r="503" spans="1:7" ht="28.5" hidden="1">
      <c r="A503" s="141" t="s">
        <v>74</v>
      </c>
      <c r="B503" s="142"/>
      <c r="C503" s="142" t="s">
        <v>15</v>
      </c>
      <c r="D503" s="142" t="s">
        <v>26</v>
      </c>
      <c r="E503" s="29" t="s">
        <v>31</v>
      </c>
      <c r="F503" s="29">
        <v>600</v>
      </c>
      <c r="G503" s="37"/>
    </row>
    <row r="504" spans="1:7" ht="14.25" hidden="1">
      <c r="A504" s="141" t="s">
        <v>118</v>
      </c>
      <c r="B504" s="30"/>
      <c r="C504" s="30" t="s">
        <v>119</v>
      </c>
      <c r="D504" s="30"/>
      <c r="E504" s="30"/>
      <c r="F504" s="30"/>
      <c r="G504" s="34">
        <f aca="true" t="shared" si="0" ref="G504:G509">SUM(G505)</f>
        <v>0</v>
      </c>
    </row>
    <row r="505" spans="1:7" ht="14.25" hidden="1">
      <c r="A505" s="141" t="s">
        <v>445</v>
      </c>
      <c r="B505" s="30"/>
      <c r="C505" s="30" t="s">
        <v>119</v>
      </c>
      <c r="D505" s="30" t="s">
        <v>119</v>
      </c>
      <c r="E505" s="29"/>
      <c r="F505" s="29"/>
      <c r="G505" s="34">
        <f t="shared" si="0"/>
        <v>0</v>
      </c>
    </row>
    <row r="506" spans="1:7" ht="28.5" hidden="1">
      <c r="A506" s="141" t="s">
        <v>779</v>
      </c>
      <c r="B506" s="142"/>
      <c r="C506" s="142" t="s">
        <v>119</v>
      </c>
      <c r="D506" s="142" t="s">
        <v>119</v>
      </c>
      <c r="E506" s="29" t="s">
        <v>408</v>
      </c>
      <c r="F506" s="29"/>
      <c r="G506" s="34">
        <f t="shared" si="0"/>
        <v>0</v>
      </c>
    </row>
    <row r="507" spans="1:7" ht="28.5" hidden="1">
      <c r="A507" s="141" t="s">
        <v>455</v>
      </c>
      <c r="B507" s="30"/>
      <c r="C507" s="30" t="s">
        <v>119</v>
      </c>
      <c r="D507" s="30" t="s">
        <v>119</v>
      </c>
      <c r="E507" s="30" t="s">
        <v>456</v>
      </c>
      <c r="F507" s="30"/>
      <c r="G507" s="34">
        <f t="shared" si="0"/>
        <v>0</v>
      </c>
    </row>
    <row r="508" spans="1:7" ht="14.25" hidden="1">
      <c r="A508" s="141" t="s">
        <v>37</v>
      </c>
      <c r="B508" s="30"/>
      <c r="C508" s="30" t="s">
        <v>119</v>
      </c>
      <c r="D508" s="30" t="s">
        <v>119</v>
      </c>
      <c r="E508" s="30" t="s">
        <v>457</v>
      </c>
      <c r="F508" s="30"/>
      <c r="G508" s="34">
        <f t="shared" si="0"/>
        <v>0</v>
      </c>
    </row>
    <row r="509" spans="1:7" ht="28.5" hidden="1">
      <c r="A509" s="141" t="s">
        <v>458</v>
      </c>
      <c r="B509" s="29"/>
      <c r="C509" s="30" t="s">
        <v>119</v>
      </c>
      <c r="D509" s="30" t="s">
        <v>119</v>
      </c>
      <c r="E509" s="30" t="s">
        <v>459</v>
      </c>
      <c r="F509" s="30"/>
      <c r="G509" s="34">
        <f t="shared" si="0"/>
        <v>0</v>
      </c>
    </row>
    <row r="510" spans="1:7" ht="28.5" hidden="1">
      <c r="A510" s="141" t="s">
        <v>54</v>
      </c>
      <c r="B510" s="29"/>
      <c r="C510" s="30" t="s">
        <v>119</v>
      </c>
      <c r="D510" s="30" t="s">
        <v>119</v>
      </c>
      <c r="E510" s="30" t="s">
        <v>459</v>
      </c>
      <c r="F510" s="30" t="s">
        <v>95</v>
      </c>
      <c r="G510" s="34"/>
    </row>
    <row r="511" spans="1:7" ht="14.25">
      <c r="A511" s="141" t="s">
        <v>32</v>
      </c>
      <c r="B511" s="142"/>
      <c r="C511" s="142" t="s">
        <v>33</v>
      </c>
      <c r="D511" s="142" t="s">
        <v>34</v>
      </c>
      <c r="E511" s="29"/>
      <c r="F511" s="29"/>
      <c r="G511" s="37">
        <f>G512+G519+G539+G664+G632</f>
        <v>1106330.6</v>
      </c>
    </row>
    <row r="512" spans="1:7" ht="14.25">
      <c r="A512" s="141" t="s">
        <v>35</v>
      </c>
      <c r="B512" s="142"/>
      <c r="C512" s="142" t="s">
        <v>33</v>
      </c>
      <c r="D512" s="142" t="s">
        <v>36</v>
      </c>
      <c r="E512" s="29"/>
      <c r="F512" s="29"/>
      <c r="G512" s="37">
        <f>G513</f>
        <v>8786.5</v>
      </c>
    </row>
    <row r="513" spans="1:7" ht="28.5">
      <c r="A513" s="141" t="s">
        <v>775</v>
      </c>
      <c r="B513" s="142"/>
      <c r="C513" s="142" t="s">
        <v>33</v>
      </c>
      <c r="D513" s="142" t="s">
        <v>36</v>
      </c>
      <c r="E513" s="29" t="s">
        <v>18</v>
      </c>
      <c r="F513" s="29"/>
      <c r="G513" s="37">
        <f>G514</f>
        <v>8786.5</v>
      </c>
    </row>
    <row r="514" spans="1:7" ht="28.5">
      <c r="A514" s="141" t="s">
        <v>86</v>
      </c>
      <c r="B514" s="142"/>
      <c r="C514" s="142" t="s">
        <v>33</v>
      </c>
      <c r="D514" s="142" t="s">
        <v>36</v>
      </c>
      <c r="E514" s="29" t="s">
        <v>19</v>
      </c>
      <c r="F514" s="29"/>
      <c r="G514" s="37">
        <f>G515</f>
        <v>8786.5</v>
      </c>
    </row>
    <row r="515" spans="1:7" ht="14.25">
      <c r="A515" s="141" t="s">
        <v>37</v>
      </c>
      <c r="B515" s="142"/>
      <c r="C515" s="142" t="s">
        <v>33</v>
      </c>
      <c r="D515" s="142" t="s">
        <v>36</v>
      </c>
      <c r="E515" s="29" t="s">
        <v>38</v>
      </c>
      <c r="F515" s="29"/>
      <c r="G515" s="37">
        <f>SUM(G516)</f>
        <v>8786.5</v>
      </c>
    </row>
    <row r="516" spans="1:7" ht="14.25">
      <c r="A516" s="141" t="s">
        <v>40</v>
      </c>
      <c r="B516" s="142"/>
      <c r="C516" s="142" t="s">
        <v>33</v>
      </c>
      <c r="D516" s="142" t="s">
        <v>36</v>
      </c>
      <c r="E516" s="29" t="s">
        <v>41</v>
      </c>
      <c r="F516" s="29"/>
      <c r="G516" s="37">
        <f>G517</f>
        <v>8786.5</v>
      </c>
    </row>
    <row r="517" spans="1:7" ht="28.5">
      <c r="A517" s="141" t="s">
        <v>42</v>
      </c>
      <c r="B517" s="142"/>
      <c r="C517" s="142" t="s">
        <v>33</v>
      </c>
      <c r="D517" s="142" t="s">
        <v>36</v>
      </c>
      <c r="E517" s="29" t="s">
        <v>43</v>
      </c>
      <c r="F517" s="29"/>
      <c r="G517" s="37">
        <f>G518</f>
        <v>8786.5</v>
      </c>
    </row>
    <row r="518" spans="1:7" ht="14.25">
      <c r="A518" s="141" t="s">
        <v>44</v>
      </c>
      <c r="B518" s="142"/>
      <c r="C518" s="142" t="s">
        <v>33</v>
      </c>
      <c r="D518" s="142" t="s">
        <v>36</v>
      </c>
      <c r="E518" s="29" t="s">
        <v>43</v>
      </c>
      <c r="F518" s="29">
        <v>300</v>
      </c>
      <c r="G518" s="37">
        <v>8786.5</v>
      </c>
    </row>
    <row r="519" spans="1:7" ht="14.25">
      <c r="A519" s="141" t="s">
        <v>45</v>
      </c>
      <c r="B519" s="142"/>
      <c r="C519" s="142" t="s">
        <v>33</v>
      </c>
      <c r="D519" s="142" t="s">
        <v>46</v>
      </c>
      <c r="E519" s="29"/>
      <c r="F519" s="29"/>
      <c r="G519" s="37">
        <f>G528+G520</f>
        <v>64746.3</v>
      </c>
    </row>
    <row r="520" spans="1:7" ht="28.5">
      <c r="A520" s="141" t="s">
        <v>870</v>
      </c>
      <c r="B520" s="142"/>
      <c r="C520" s="142" t="s">
        <v>33</v>
      </c>
      <c r="D520" s="142" t="s">
        <v>46</v>
      </c>
      <c r="E520" s="142" t="s">
        <v>487</v>
      </c>
      <c r="F520" s="29"/>
      <c r="G520" s="37">
        <f>G521</f>
        <v>62531.3</v>
      </c>
    </row>
    <row r="521" spans="1:7" ht="28.5">
      <c r="A521" s="141" t="s">
        <v>499</v>
      </c>
      <c r="B521" s="142"/>
      <c r="C521" s="142" t="s">
        <v>33</v>
      </c>
      <c r="D521" s="142" t="s">
        <v>46</v>
      </c>
      <c r="E521" s="142" t="s">
        <v>500</v>
      </c>
      <c r="F521" s="29"/>
      <c r="G521" s="37">
        <f>G522</f>
        <v>62531.3</v>
      </c>
    </row>
    <row r="522" spans="1:7" ht="71.25">
      <c r="A522" s="141" t="s">
        <v>295</v>
      </c>
      <c r="B522" s="142"/>
      <c r="C522" s="142" t="s">
        <v>33</v>
      </c>
      <c r="D522" s="142" t="s">
        <v>46</v>
      </c>
      <c r="E522" s="142" t="s">
        <v>501</v>
      </c>
      <c r="F522" s="29"/>
      <c r="G522" s="37">
        <f>G523</f>
        <v>62531.3</v>
      </c>
    </row>
    <row r="523" spans="1:7" ht="28.5">
      <c r="A523" s="141" t="s">
        <v>502</v>
      </c>
      <c r="B523" s="142"/>
      <c r="C523" s="142" t="s">
        <v>33</v>
      </c>
      <c r="D523" s="142" t="s">
        <v>46</v>
      </c>
      <c r="E523" s="142" t="s">
        <v>503</v>
      </c>
      <c r="F523" s="29"/>
      <c r="G523" s="37">
        <f>G524+G525+G527+G526</f>
        <v>62531.3</v>
      </c>
    </row>
    <row r="524" spans="1:7" ht="42.75">
      <c r="A524" s="141" t="s">
        <v>53</v>
      </c>
      <c r="B524" s="142"/>
      <c r="C524" s="142" t="s">
        <v>33</v>
      </c>
      <c r="D524" s="142" t="s">
        <v>46</v>
      </c>
      <c r="E524" s="142" t="s">
        <v>503</v>
      </c>
      <c r="F524" s="29">
        <v>100</v>
      </c>
      <c r="G524" s="37">
        <v>54421.3</v>
      </c>
    </row>
    <row r="525" spans="1:7" ht="27.75" customHeight="1">
      <c r="A525" s="141" t="s">
        <v>54</v>
      </c>
      <c r="B525" s="142"/>
      <c r="C525" s="142" t="s">
        <v>33</v>
      </c>
      <c r="D525" s="142" t="s">
        <v>46</v>
      </c>
      <c r="E525" s="142" t="s">
        <v>503</v>
      </c>
      <c r="F525" s="29">
        <v>200</v>
      </c>
      <c r="G525" s="37">
        <v>7944.2</v>
      </c>
    </row>
    <row r="526" spans="1:7" ht="14.25" hidden="1">
      <c r="A526" s="141" t="s">
        <v>44</v>
      </c>
      <c r="B526" s="142"/>
      <c r="C526" s="142" t="s">
        <v>33</v>
      </c>
      <c r="D526" s="142" t="s">
        <v>46</v>
      </c>
      <c r="E526" s="142" t="s">
        <v>503</v>
      </c>
      <c r="F526" s="29">
        <v>300</v>
      </c>
      <c r="G526" s="37"/>
    </row>
    <row r="527" spans="1:7" ht="15" customHeight="1">
      <c r="A527" s="141" t="s">
        <v>24</v>
      </c>
      <c r="B527" s="142"/>
      <c r="C527" s="142" t="s">
        <v>33</v>
      </c>
      <c r="D527" s="142" t="s">
        <v>46</v>
      </c>
      <c r="E527" s="142" t="s">
        <v>503</v>
      </c>
      <c r="F527" s="29">
        <v>800</v>
      </c>
      <c r="G527" s="37">
        <v>165.8</v>
      </c>
    </row>
    <row r="528" spans="1:7" ht="28.5">
      <c r="A528" s="141" t="s">
        <v>775</v>
      </c>
      <c r="B528" s="142"/>
      <c r="C528" s="142" t="s">
        <v>33</v>
      </c>
      <c r="D528" s="142" t="s">
        <v>46</v>
      </c>
      <c r="E528" s="29" t="s">
        <v>18</v>
      </c>
      <c r="F528" s="29"/>
      <c r="G528" s="37">
        <f>G529+G535</f>
        <v>2215</v>
      </c>
    </row>
    <row r="529" spans="1:7" ht="28.5">
      <c r="A529" s="141" t="s">
        <v>86</v>
      </c>
      <c r="B529" s="142"/>
      <c r="C529" s="142" t="s">
        <v>33</v>
      </c>
      <c r="D529" s="142" t="s">
        <v>46</v>
      </c>
      <c r="E529" s="29" t="s">
        <v>19</v>
      </c>
      <c r="F529" s="29"/>
      <c r="G529" s="37">
        <f>G530</f>
        <v>2200</v>
      </c>
    </row>
    <row r="530" spans="1:7" ht="28.5">
      <c r="A530" s="141" t="s">
        <v>47</v>
      </c>
      <c r="B530" s="142"/>
      <c r="C530" s="142" t="s">
        <v>33</v>
      </c>
      <c r="D530" s="142" t="s">
        <v>46</v>
      </c>
      <c r="E530" s="29" t="s">
        <v>48</v>
      </c>
      <c r="F530" s="29"/>
      <c r="G530" s="37">
        <f>SUM(G531)</f>
        <v>2200</v>
      </c>
    </row>
    <row r="531" spans="1:7" ht="14.25">
      <c r="A531" s="141" t="s">
        <v>49</v>
      </c>
      <c r="B531" s="142"/>
      <c r="C531" s="142" t="s">
        <v>33</v>
      </c>
      <c r="D531" s="142" t="s">
        <v>46</v>
      </c>
      <c r="E531" s="29" t="s">
        <v>50</v>
      </c>
      <c r="F531" s="29"/>
      <c r="G531" s="37">
        <f>G532</f>
        <v>2200</v>
      </c>
    </row>
    <row r="532" spans="1:7" ht="28.5">
      <c r="A532" s="141" t="s">
        <v>51</v>
      </c>
      <c r="B532" s="142"/>
      <c r="C532" s="142" t="s">
        <v>33</v>
      </c>
      <c r="D532" s="142" t="s">
        <v>46</v>
      </c>
      <c r="E532" s="29" t="s">
        <v>52</v>
      </c>
      <c r="F532" s="29"/>
      <c r="G532" s="37">
        <f>G533+G534</f>
        <v>2200</v>
      </c>
    </row>
    <row r="533" spans="1:7" ht="42.75">
      <c r="A533" s="141" t="s">
        <v>53</v>
      </c>
      <c r="B533" s="142"/>
      <c r="C533" s="142" t="s">
        <v>33</v>
      </c>
      <c r="D533" s="142" t="s">
        <v>46</v>
      </c>
      <c r="E533" s="29" t="s">
        <v>52</v>
      </c>
      <c r="F533" s="29">
        <v>100</v>
      </c>
      <c r="G533" s="37">
        <v>1190</v>
      </c>
    </row>
    <row r="534" spans="1:7" ht="28.5">
      <c r="A534" s="141" t="s">
        <v>54</v>
      </c>
      <c r="B534" s="142"/>
      <c r="C534" s="142" t="s">
        <v>33</v>
      </c>
      <c r="D534" s="142" t="s">
        <v>46</v>
      </c>
      <c r="E534" s="29" t="s">
        <v>52</v>
      </c>
      <c r="F534" s="29">
        <v>200</v>
      </c>
      <c r="G534" s="37">
        <v>1010</v>
      </c>
    </row>
    <row r="535" spans="1:7" ht="14.25">
      <c r="A535" s="76" t="s">
        <v>88</v>
      </c>
      <c r="B535" s="107"/>
      <c r="C535" s="142" t="s">
        <v>33</v>
      </c>
      <c r="D535" s="142" t="s">
        <v>46</v>
      </c>
      <c r="E535" s="29" t="s">
        <v>70</v>
      </c>
      <c r="F535" s="29"/>
      <c r="G535" s="37">
        <f>G536</f>
        <v>15</v>
      </c>
    </row>
    <row r="536" spans="1:7" ht="14.25">
      <c r="A536" s="76" t="s">
        <v>37</v>
      </c>
      <c r="B536" s="107"/>
      <c r="C536" s="142" t="s">
        <v>33</v>
      </c>
      <c r="D536" s="142" t="s">
        <v>46</v>
      </c>
      <c r="E536" s="29" t="s">
        <v>619</v>
      </c>
      <c r="F536" s="29"/>
      <c r="G536" s="37">
        <f>G537</f>
        <v>15</v>
      </c>
    </row>
    <row r="537" spans="1:7" ht="14.25">
      <c r="A537" s="76" t="s">
        <v>39</v>
      </c>
      <c r="B537" s="107"/>
      <c r="C537" s="142" t="s">
        <v>33</v>
      </c>
      <c r="D537" s="142" t="s">
        <v>46</v>
      </c>
      <c r="E537" s="29" t="s">
        <v>620</v>
      </c>
      <c r="F537" s="29"/>
      <c r="G537" s="37">
        <f>G538</f>
        <v>15</v>
      </c>
    </row>
    <row r="538" spans="1:7" ht="28.5">
      <c r="A538" s="76" t="s">
        <v>54</v>
      </c>
      <c r="B538" s="107"/>
      <c r="C538" s="142" t="s">
        <v>33</v>
      </c>
      <c r="D538" s="142" t="s">
        <v>46</v>
      </c>
      <c r="E538" s="29" t="s">
        <v>620</v>
      </c>
      <c r="F538" s="29">
        <v>200</v>
      </c>
      <c r="G538" s="37">
        <v>15</v>
      </c>
    </row>
    <row r="539" spans="1:7" ht="14.25">
      <c r="A539" s="141" t="s">
        <v>55</v>
      </c>
      <c r="B539" s="142"/>
      <c r="C539" s="142" t="s">
        <v>33</v>
      </c>
      <c r="D539" s="142" t="s">
        <v>56</v>
      </c>
      <c r="E539" s="29"/>
      <c r="F539" s="29"/>
      <c r="G539" s="37">
        <f>G596+G623+G540+G627</f>
        <v>770093.2</v>
      </c>
    </row>
    <row r="540" spans="1:7" ht="28.5">
      <c r="A540" s="141" t="s">
        <v>869</v>
      </c>
      <c r="B540" s="142"/>
      <c r="C540" s="142" t="s">
        <v>33</v>
      </c>
      <c r="D540" s="142" t="s">
        <v>56</v>
      </c>
      <c r="E540" s="142" t="s">
        <v>487</v>
      </c>
      <c r="F540" s="29"/>
      <c r="G540" s="37">
        <f>G541+G546</f>
        <v>760022.1</v>
      </c>
    </row>
    <row r="541" spans="1:7" ht="14.25">
      <c r="A541" s="141" t="s">
        <v>504</v>
      </c>
      <c r="B541" s="142"/>
      <c r="C541" s="142" t="s">
        <v>33</v>
      </c>
      <c r="D541" s="142" t="s">
        <v>56</v>
      </c>
      <c r="E541" s="142" t="s">
        <v>488</v>
      </c>
      <c r="F541" s="29"/>
      <c r="G541" s="37">
        <f>G542</f>
        <v>91268.7</v>
      </c>
    </row>
    <row r="542" spans="1:7" ht="71.25">
      <c r="A542" s="141" t="s">
        <v>295</v>
      </c>
      <c r="B542" s="142"/>
      <c r="C542" s="142" t="s">
        <v>33</v>
      </c>
      <c r="D542" s="142" t="s">
        <v>56</v>
      </c>
      <c r="E542" s="142" t="s">
        <v>489</v>
      </c>
      <c r="F542" s="29"/>
      <c r="G542" s="37">
        <f>G543</f>
        <v>91268.7</v>
      </c>
    </row>
    <row r="543" spans="1:7" ht="99.75">
      <c r="A543" s="141" t="s">
        <v>505</v>
      </c>
      <c r="B543" s="142"/>
      <c r="C543" s="142" t="s">
        <v>33</v>
      </c>
      <c r="D543" s="142" t="s">
        <v>56</v>
      </c>
      <c r="E543" s="142" t="s">
        <v>506</v>
      </c>
      <c r="F543" s="29"/>
      <c r="G543" s="37">
        <f>G544+G545</f>
        <v>91268.7</v>
      </c>
    </row>
    <row r="544" spans="1:7" ht="28.5">
      <c r="A544" s="141" t="s">
        <v>54</v>
      </c>
      <c r="B544" s="142"/>
      <c r="C544" s="142" t="s">
        <v>33</v>
      </c>
      <c r="D544" s="142" t="s">
        <v>56</v>
      </c>
      <c r="E544" s="142" t="s">
        <v>506</v>
      </c>
      <c r="F544" s="29">
        <v>200</v>
      </c>
      <c r="G544" s="37">
        <v>1296.8</v>
      </c>
    </row>
    <row r="545" spans="1:7" ht="14.25">
      <c r="A545" s="141" t="s">
        <v>44</v>
      </c>
      <c r="B545" s="142"/>
      <c r="C545" s="142" t="s">
        <v>33</v>
      </c>
      <c r="D545" s="142" t="s">
        <v>56</v>
      </c>
      <c r="E545" s="142" t="s">
        <v>506</v>
      </c>
      <c r="F545" s="29">
        <v>300</v>
      </c>
      <c r="G545" s="37">
        <v>89971.9</v>
      </c>
    </row>
    <row r="546" spans="1:7" ht="28.5">
      <c r="A546" s="141" t="s">
        <v>507</v>
      </c>
      <c r="B546" s="142"/>
      <c r="C546" s="142" t="s">
        <v>33</v>
      </c>
      <c r="D546" s="142" t="s">
        <v>56</v>
      </c>
      <c r="E546" s="142" t="s">
        <v>508</v>
      </c>
      <c r="F546" s="29"/>
      <c r="G546" s="37">
        <f>G547</f>
        <v>668753.4</v>
      </c>
    </row>
    <row r="547" spans="1:7" ht="71.25">
      <c r="A547" s="141" t="s">
        <v>295</v>
      </c>
      <c r="B547" s="142"/>
      <c r="C547" s="142" t="s">
        <v>33</v>
      </c>
      <c r="D547" s="142" t="s">
        <v>56</v>
      </c>
      <c r="E547" s="142" t="s">
        <v>509</v>
      </c>
      <c r="F547" s="29"/>
      <c r="G547" s="37">
        <f>G548+G551+G554+G557+G560+G563+G566+G569+G572+G575+G578+G581+G584+G587+G590+G593</f>
        <v>668753.4</v>
      </c>
    </row>
    <row r="548" spans="1:7" ht="42.75">
      <c r="A548" s="141" t="s">
        <v>510</v>
      </c>
      <c r="B548" s="142"/>
      <c r="C548" s="142" t="s">
        <v>33</v>
      </c>
      <c r="D548" s="142" t="s">
        <v>56</v>
      </c>
      <c r="E548" s="142" t="s">
        <v>511</v>
      </c>
      <c r="F548" s="29"/>
      <c r="G548" s="37">
        <f>G549+G550</f>
        <v>190954.2</v>
      </c>
    </row>
    <row r="549" spans="1:7" ht="28.5">
      <c r="A549" s="141" t="s">
        <v>54</v>
      </c>
      <c r="B549" s="142"/>
      <c r="C549" s="142" t="s">
        <v>33</v>
      </c>
      <c r="D549" s="142" t="s">
        <v>56</v>
      </c>
      <c r="E549" s="142" t="s">
        <v>511</v>
      </c>
      <c r="F549" s="29">
        <v>200</v>
      </c>
      <c r="G549" s="37">
        <v>2852.2</v>
      </c>
    </row>
    <row r="550" spans="1:7" ht="14.25">
      <c r="A550" s="141" t="s">
        <v>44</v>
      </c>
      <c r="B550" s="142"/>
      <c r="C550" s="142" t="s">
        <v>33</v>
      </c>
      <c r="D550" s="142" t="s">
        <v>56</v>
      </c>
      <c r="E550" s="142" t="s">
        <v>511</v>
      </c>
      <c r="F550" s="29">
        <v>300</v>
      </c>
      <c r="G550" s="37">
        <v>188102</v>
      </c>
    </row>
    <row r="551" spans="1:7" ht="42.75">
      <c r="A551" s="141" t="s">
        <v>512</v>
      </c>
      <c r="B551" s="142"/>
      <c r="C551" s="142" t="s">
        <v>33</v>
      </c>
      <c r="D551" s="142" t="s">
        <v>56</v>
      </c>
      <c r="E551" s="142" t="s">
        <v>513</v>
      </c>
      <c r="F551" s="142"/>
      <c r="G551" s="37">
        <f>G552+G553</f>
        <v>9850</v>
      </c>
    </row>
    <row r="552" spans="1:7" ht="28.5">
      <c r="A552" s="141" t="s">
        <v>54</v>
      </c>
      <c r="B552" s="142"/>
      <c r="C552" s="142" t="s">
        <v>33</v>
      </c>
      <c r="D552" s="142" t="s">
        <v>56</v>
      </c>
      <c r="E552" s="142" t="s">
        <v>513</v>
      </c>
      <c r="F552" s="142" t="s">
        <v>95</v>
      </c>
      <c r="G552" s="37">
        <v>147.4</v>
      </c>
    </row>
    <row r="553" spans="1:7" ht="14.25">
      <c r="A553" s="141" t="s">
        <v>44</v>
      </c>
      <c r="B553" s="142"/>
      <c r="C553" s="142" t="s">
        <v>33</v>
      </c>
      <c r="D553" s="142" t="s">
        <v>56</v>
      </c>
      <c r="E553" s="142" t="s">
        <v>513</v>
      </c>
      <c r="F553" s="142" t="s">
        <v>103</v>
      </c>
      <c r="G553" s="37">
        <v>9702.6</v>
      </c>
    </row>
    <row r="554" spans="1:7" ht="28.5">
      <c r="A554" s="141" t="s">
        <v>514</v>
      </c>
      <c r="B554" s="142"/>
      <c r="C554" s="142" t="s">
        <v>33</v>
      </c>
      <c r="D554" s="142" t="s">
        <v>56</v>
      </c>
      <c r="E554" s="142" t="s">
        <v>515</v>
      </c>
      <c r="F554" s="142"/>
      <c r="G554" s="37">
        <f>G555+G556</f>
        <v>114851.9</v>
      </c>
    </row>
    <row r="555" spans="1:7" ht="28.5">
      <c r="A555" s="141" t="s">
        <v>54</v>
      </c>
      <c r="B555" s="142"/>
      <c r="C555" s="142" t="s">
        <v>33</v>
      </c>
      <c r="D555" s="142" t="s">
        <v>56</v>
      </c>
      <c r="E555" s="142" t="s">
        <v>515</v>
      </c>
      <c r="F555" s="142" t="s">
        <v>95</v>
      </c>
      <c r="G555" s="37">
        <v>1709.4</v>
      </c>
    </row>
    <row r="556" spans="1:7" ht="14.25">
      <c r="A556" s="141" t="s">
        <v>44</v>
      </c>
      <c r="B556" s="142"/>
      <c r="C556" s="142" t="s">
        <v>33</v>
      </c>
      <c r="D556" s="142" t="s">
        <v>56</v>
      </c>
      <c r="E556" s="142" t="s">
        <v>515</v>
      </c>
      <c r="F556" s="142" t="s">
        <v>103</v>
      </c>
      <c r="G556" s="37">
        <v>113142.5</v>
      </c>
    </row>
    <row r="557" spans="1:7" ht="42.75">
      <c r="A557" s="141" t="s">
        <v>516</v>
      </c>
      <c r="B557" s="142"/>
      <c r="C557" s="142" t="s">
        <v>33</v>
      </c>
      <c r="D557" s="142" t="s">
        <v>56</v>
      </c>
      <c r="E557" s="142" t="s">
        <v>517</v>
      </c>
      <c r="F557" s="142"/>
      <c r="G557" s="37">
        <f>G558+G559</f>
        <v>557.9</v>
      </c>
    </row>
    <row r="558" spans="1:7" ht="28.5">
      <c r="A558" s="141" t="s">
        <v>54</v>
      </c>
      <c r="B558" s="142"/>
      <c r="C558" s="142" t="s">
        <v>33</v>
      </c>
      <c r="D558" s="142" t="s">
        <v>56</v>
      </c>
      <c r="E558" s="142" t="s">
        <v>517</v>
      </c>
      <c r="F558" s="142" t="s">
        <v>95</v>
      </c>
      <c r="G558" s="37">
        <v>8.5</v>
      </c>
    </row>
    <row r="559" spans="1:7" ht="14.25">
      <c r="A559" s="141" t="s">
        <v>44</v>
      </c>
      <c r="B559" s="142"/>
      <c r="C559" s="142" t="s">
        <v>33</v>
      </c>
      <c r="D559" s="142" t="s">
        <v>56</v>
      </c>
      <c r="E559" s="142" t="s">
        <v>517</v>
      </c>
      <c r="F559" s="142" t="s">
        <v>103</v>
      </c>
      <c r="G559" s="37">
        <v>549.4</v>
      </c>
    </row>
    <row r="560" spans="1:7" ht="42.75">
      <c r="A560" s="141" t="s">
        <v>518</v>
      </c>
      <c r="B560" s="142"/>
      <c r="C560" s="142" t="s">
        <v>33</v>
      </c>
      <c r="D560" s="142" t="s">
        <v>56</v>
      </c>
      <c r="E560" s="142" t="s">
        <v>519</v>
      </c>
      <c r="F560" s="142"/>
      <c r="G560" s="37">
        <f>G561+G562</f>
        <v>73.8</v>
      </c>
    </row>
    <row r="561" spans="1:7" ht="28.5">
      <c r="A561" s="141" t="s">
        <v>54</v>
      </c>
      <c r="B561" s="142"/>
      <c r="C561" s="142" t="s">
        <v>33</v>
      </c>
      <c r="D561" s="142" t="s">
        <v>56</v>
      </c>
      <c r="E561" s="142" t="s">
        <v>519</v>
      </c>
      <c r="F561" s="142" t="s">
        <v>95</v>
      </c>
      <c r="G561" s="37">
        <v>1.3</v>
      </c>
    </row>
    <row r="562" spans="1:7" ht="14.25">
      <c r="A562" s="141" t="s">
        <v>44</v>
      </c>
      <c r="B562" s="142"/>
      <c r="C562" s="142" t="s">
        <v>33</v>
      </c>
      <c r="D562" s="142" t="s">
        <v>56</v>
      </c>
      <c r="E562" s="142" t="s">
        <v>519</v>
      </c>
      <c r="F562" s="142" t="s">
        <v>103</v>
      </c>
      <c r="G562" s="37">
        <v>72.5</v>
      </c>
    </row>
    <row r="563" spans="1:7" ht="57">
      <c r="A563" s="141" t="s">
        <v>520</v>
      </c>
      <c r="B563" s="142"/>
      <c r="C563" s="142" t="s">
        <v>33</v>
      </c>
      <c r="D563" s="142" t="s">
        <v>56</v>
      </c>
      <c r="E563" s="142" t="s">
        <v>521</v>
      </c>
      <c r="F563" s="142"/>
      <c r="G563" s="37">
        <f>G564+G565</f>
        <v>7594.1</v>
      </c>
    </row>
    <row r="564" spans="1:7" ht="28.5">
      <c r="A564" s="141" t="s">
        <v>54</v>
      </c>
      <c r="B564" s="142"/>
      <c r="C564" s="142" t="s">
        <v>33</v>
      </c>
      <c r="D564" s="142" t="s">
        <v>56</v>
      </c>
      <c r="E564" s="142" t="s">
        <v>521</v>
      </c>
      <c r="F564" s="142" t="s">
        <v>95</v>
      </c>
      <c r="G564" s="37">
        <v>473.8</v>
      </c>
    </row>
    <row r="565" spans="1:7" ht="14.25">
      <c r="A565" s="141" t="s">
        <v>44</v>
      </c>
      <c r="B565" s="142"/>
      <c r="C565" s="142" t="s">
        <v>33</v>
      </c>
      <c r="D565" s="142" t="s">
        <v>56</v>
      </c>
      <c r="E565" s="142" t="s">
        <v>521</v>
      </c>
      <c r="F565" s="142" t="s">
        <v>103</v>
      </c>
      <c r="G565" s="37">
        <v>7120.3</v>
      </c>
    </row>
    <row r="566" spans="1:7" ht="28.5">
      <c r="A566" s="141" t="s">
        <v>522</v>
      </c>
      <c r="B566" s="142"/>
      <c r="C566" s="142" t="s">
        <v>33</v>
      </c>
      <c r="D566" s="142" t="s">
        <v>56</v>
      </c>
      <c r="E566" s="142" t="s">
        <v>523</v>
      </c>
      <c r="F566" s="142"/>
      <c r="G566" s="37">
        <f>G567+G568</f>
        <v>205590.5</v>
      </c>
    </row>
    <row r="567" spans="1:7" ht="28.5">
      <c r="A567" s="141" t="s">
        <v>54</v>
      </c>
      <c r="B567" s="142"/>
      <c r="C567" s="142" t="s">
        <v>33</v>
      </c>
      <c r="D567" s="142" t="s">
        <v>56</v>
      </c>
      <c r="E567" s="142" t="s">
        <v>523</v>
      </c>
      <c r="F567" s="142" t="s">
        <v>95</v>
      </c>
      <c r="G567" s="37">
        <v>3050.6</v>
      </c>
    </row>
    <row r="568" spans="1:7" ht="14.25">
      <c r="A568" s="141" t="s">
        <v>44</v>
      </c>
      <c r="B568" s="142"/>
      <c r="C568" s="142" t="s">
        <v>33</v>
      </c>
      <c r="D568" s="142" t="s">
        <v>56</v>
      </c>
      <c r="E568" s="142" t="s">
        <v>523</v>
      </c>
      <c r="F568" s="142" t="s">
        <v>103</v>
      </c>
      <c r="G568" s="37">
        <v>202539.9</v>
      </c>
    </row>
    <row r="569" spans="1:7" ht="42.75">
      <c r="A569" s="141" t="s">
        <v>524</v>
      </c>
      <c r="B569" s="142"/>
      <c r="C569" s="142" t="s">
        <v>33</v>
      </c>
      <c r="D569" s="142" t="s">
        <v>56</v>
      </c>
      <c r="E569" s="142" t="s">
        <v>525</v>
      </c>
      <c r="F569" s="142"/>
      <c r="G569" s="37">
        <f>G570+G571</f>
        <v>2166.6</v>
      </c>
    </row>
    <row r="570" spans="1:7" ht="28.5">
      <c r="A570" s="141" t="s">
        <v>54</v>
      </c>
      <c r="B570" s="142"/>
      <c r="C570" s="142" t="s">
        <v>33</v>
      </c>
      <c r="D570" s="142" t="s">
        <v>56</v>
      </c>
      <c r="E570" s="142" t="s">
        <v>525</v>
      </c>
      <c r="F570" s="142" t="s">
        <v>95</v>
      </c>
      <c r="G570" s="37">
        <v>31.9</v>
      </c>
    </row>
    <row r="571" spans="1:7" ht="14.25">
      <c r="A571" s="141" t="s">
        <v>44</v>
      </c>
      <c r="B571" s="142"/>
      <c r="C571" s="142" t="s">
        <v>33</v>
      </c>
      <c r="D571" s="142" t="s">
        <v>56</v>
      </c>
      <c r="E571" s="142" t="s">
        <v>525</v>
      </c>
      <c r="F571" s="142" t="s">
        <v>103</v>
      </c>
      <c r="G571" s="37">
        <v>2134.7</v>
      </c>
    </row>
    <row r="572" spans="1:7" ht="42.75">
      <c r="A572" s="141" t="s">
        <v>526</v>
      </c>
      <c r="B572" s="142"/>
      <c r="C572" s="142" t="s">
        <v>33</v>
      </c>
      <c r="D572" s="142" t="s">
        <v>56</v>
      </c>
      <c r="E572" s="142" t="s">
        <v>527</v>
      </c>
      <c r="F572" s="142"/>
      <c r="G572" s="37">
        <f>G573+G574</f>
        <v>13878</v>
      </c>
    </row>
    <row r="573" spans="1:7" ht="28.5">
      <c r="A573" s="141" t="s">
        <v>54</v>
      </c>
      <c r="B573" s="142"/>
      <c r="C573" s="142" t="s">
        <v>33</v>
      </c>
      <c r="D573" s="142" t="s">
        <v>56</v>
      </c>
      <c r="E573" s="142" t="s">
        <v>527</v>
      </c>
      <c r="F573" s="142" t="s">
        <v>95</v>
      </c>
      <c r="G573" s="37">
        <v>210.9</v>
      </c>
    </row>
    <row r="574" spans="1:7" ht="14.25">
      <c r="A574" s="141" t="s">
        <v>44</v>
      </c>
      <c r="B574" s="142"/>
      <c r="C574" s="142" t="s">
        <v>33</v>
      </c>
      <c r="D574" s="142" t="s">
        <v>56</v>
      </c>
      <c r="E574" s="142" t="s">
        <v>527</v>
      </c>
      <c r="F574" s="142" t="s">
        <v>103</v>
      </c>
      <c r="G574" s="37">
        <v>13667.1</v>
      </c>
    </row>
    <row r="575" spans="1:7" ht="28.5">
      <c r="A575" s="141" t="s">
        <v>528</v>
      </c>
      <c r="B575" s="142"/>
      <c r="C575" s="142" t="s">
        <v>33</v>
      </c>
      <c r="D575" s="142" t="s">
        <v>56</v>
      </c>
      <c r="E575" s="142" t="s">
        <v>529</v>
      </c>
      <c r="F575" s="142"/>
      <c r="G575" s="37">
        <f>G576+G577</f>
        <v>106579.8</v>
      </c>
    </row>
    <row r="576" spans="1:7" ht="28.5">
      <c r="A576" s="141" t="s">
        <v>54</v>
      </c>
      <c r="B576" s="142"/>
      <c r="C576" s="142" t="s">
        <v>33</v>
      </c>
      <c r="D576" s="142" t="s">
        <v>56</v>
      </c>
      <c r="E576" s="142" t="s">
        <v>529</v>
      </c>
      <c r="F576" s="142" t="s">
        <v>95</v>
      </c>
      <c r="G576" s="37">
        <v>1575</v>
      </c>
    </row>
    <row r="577" spans="1:7" ht="14.25">
      <c r="A577" s="141" t="s">
        <v>44</v>
      </c>
      <c r="B577" s="142"/>
      <c r="C577" s="142" t="s">
        <v>33</v>
      </c>
      <c r="D577" s="142" t="s">
        <v>56</v>
      </c>
      <c r="E577" s="142" t="s">
        <v>529</v>
      </c>
      <c r="F577" s="142" t="s">
        <v>103</v>
      </c>
      <c r="G577" s="37">
        <v>105004.8</v>
      </c>
    </row>
    <row r="578" spans="1:7" ht="85.5">
      <c r="A578" s="141" t="s">
        <v>530</v>
      </c>
      <c r="B578" s="142"/>
      <c r="C578" s="142" t="s">
        <v>33</v>
      </c>
      <c r="D578" s="142" t="s">
        <v>56</v>
      </c>
      <c r="E578" s="142" t="s">
        <v>531</v>
      </c>
      <c r="F578" s="142"/>
      <c r="G578" s="37">
        <f>G579+G580</f>
        <v>29.4</v>
      </c>
    </row>
    <row r="579" spans="1:7" ht="28.5">
      <c r="A579" s="141" t="s">
        <v>54</v>
      </c>
      <c r="B579" s="142"/>
      <c r="C579" s="142" t="s">
        <v>33</v>
      </c>
      <c r="D579" s="142" t="s">
        <v>56</v>
      </c>
      <c r="E579" s="142" t="s">
        <v>531</v>
      </c>
      <c r="F579" s="142" t="s">
        <v>95</v>
      </c>
      <c r="G579" s="37">
        <v>0.4</v>
      </c>
    </row>
    <row r="580" spans="1:7" ht="14.25">
      <c r="A580" s="141" t="s">
        <v>44</v>
      </c>
      <c r="B580" s="142"/>
      <c r="C580" s="142" t="s">
        <v>33</v>
      </c>
      <c r="D580" s="142" t="s">
        <v>56</v>
      </c>
      <c r="E580" s="142" t="s">
        <v>531</v>
      </c>
      <c r="F580" s="142" t="s">
        <v>103</v>
      </c>
      <c r="G580" s="37">
        <v>29</v>
      </c>
    </row>
    <row r="581" spans="1:7" ht="42.75">
      <c r="A581" s="141" t="s">
        <v>532</v>
      </c>
      <c r="B581" s="142"/>
      <c r="C581" s="142" t="s">
        <v>33</v>
      </c>
      <c r="D581" s="142" t="s">
        <v>56</v>
      </c>
      <c r="E581" s="142" t="s">
        <v>533</v>
      </c>
      <c r="F581" s="142"/>
      <c r="G581" s="37">
        <f>G582+G583</f>
        <v>2007.8</v>
      </c>
    </row>
    <row r="582" spans="1:7" ht="28.5">
      <c r="A582" s="141" t="s">
        <v>54</v>
      </c>
      <c r="B582" s="142"/>
      <c r="C582" s="142" t="s">
        <v>33</v>
      </c>
      <c r="D582" s="142" t="s">
        <v>56</v>
      </c>
      <c r="E582" s="142" t="s">
        <v>533</v>
      </c>
      <c r="F582" s="142" t="s">
        <v>95</v>
      </c>
      <c r="G582" s="37">
        <v>25.5</v>
      </c>
    </row>
    <row r="583" spans="1:7" ht="14.25">
      <c r="A583" s="141" t="s">
        <v>44</v>
      </c>
      <c r="B583" s="142"/>
      <c r="C583" s="142" t="s">
        <v>33</v>
      </c>
      <c r="D583" s="142" t="s">
        <v>56</v>
      </c>
      <c r="E583" s="142" t="s">
        <v>533</v>
      </c>
      <c r="F583" s="142" t="s">
        <v>103</v>
      </c>
      <c r="G583" s="37">
        <v>1982.3</v>
      </c>
    </row>
    <row r="584" spans="1:7" ht="42.75">
      <c r="A584" s="141" t="s">
        <v>534</v>
      </c>
      <c r="B584" s="142"/>
      <c r="C584" s="142" t="s">
        <v>33</v>
      </c>
      <c r="D584" s="142" t="s">
        <v>56</v>
      </c>
      <c r="E584" s="142" t="s">
        <v>535</v>
      </c>
      <c r="F584" s="142"/>
      <c r="G584" s="37">
        <f>G585+G586</f>
        <v>2290.7000000000003</v>
      </c>
    </row>
    <row r="585" spans="1:7" ht="28.5">
      <c r="A585" s="141" t="s">
        <v>54</v>
      </c>
      <c r="B585" s="142"/>
      <c r="C585" s="142" t="s">
        <v>33</v>
      </c>
      <c r="D585" s="142" t="s">
        <v>56</v>
      </c>
      <c r="E585" s="142" t="s">
        <v>535</v>
      </c>
      <c r="F585" s="142" t="s">
        <v>95</v>
      </c>
      <c r="G585" s="37">
        <v>39.8</v>
      </c>
    </row>
    <row r="586" spans="1:7" ht="14.25">
      <c r="A586" s="141" t="s">
        <v>44</v>
      </c>
      <c r="B586" s="142"/>
      <c r="C586" s="142" t="s">
        <v>33</v>
      </c>
      <c r="D586" s="142" t="s">
        <v>56</v>
      </c>
      <c r="E586" s="142" t="s">
        <v>535</v>
      </c>
      <c r="F586" s="142" t="s">
        <v>103</v>
      </c>
      <c r="G586" s="37">
        <v>2250.9</v>
      </c>
    </row>
    <row r="587" spans="1:7" ht="28.5">
      <c r="A587" s="141" t="s">
        <v>536</v>
      </c>
      <c r="B587" s="142"/>
      <c r="C587" s="142" t="s">
        <v>33</v>
      </c>
      <c r="D587" s="142" t="s">
        <v>56</v>
      </c>
      <c r="E587" s="142" t="s">
        <v>537</v>
      </c>
      <c r="F587" s="142"/>
      <c r="G587" s="37">
        <f>G588+G589</f>
        <v>69.3</v>
      </c>
    </row>
    <row r="588" spans="1:7" ht="28.5">
      <c r="A588" s="141" t="s">
        <v>54</v>
      </c>
      <c r="B588" s="142"/>
      <c r="C588" s="142" t="s">
        <v>33</v>
      </c>
      <c r="D588" s="142" t="s">
        <v>56</v>
      </c>
      <c r="E588" s="142" t="s">
        <v>537</v>
      </c>
      <c r="F588" s="142" t="s">
        <v>95</v>
      </c>
      <c r="G588" s="37">
        <v>1</v>
      </c>
    </row>
    <row r="589" spans="1:7" ht="14.25">
      <c r="A589" s="141" t="s">
        <v>44</v>
      </c>
      <c r="B589" s="142"/>
      <c r="C589" s="142" t="s">
        <v>33</v>
      </c>
      <c r="D589" s="142" t="s">
        <v>56</v>
      </c>
      <c r="E589" s="142" t="s">
        <v>537</v>
      </c>
      <c r="F589" s="142" t="s">
        <v>103</v>
      </c>
      <c r="G589" s="37">
        <v>68.3</v>
      </c>
    </row>
    <row r="590" spans="1:7" ht="42.75">
      <c r="A590" s="141" t="s">
        <v>538</v>
      </c>
      <c r="B590" s="142"/>
      <c r="C590" s="142" t="s">
        <v>33</v>
      </c>
      <c r="D590" s="142" t="s">
        <v>56</v>
      </c>
      <c r="E590" s="142" t="s">
        <v>539</v>
      </c>
      <c r="F590" s="142"/>
      <c r="G590" s="37">
        <f>G591+G592</f>
        <v>747</v>
      </c>
    </row>
    <row r="591" spans="1:7" ht="27.75" customHeight="1">
      <c r="A591" s="141" t="s">
        <v>54</v>
      </c>
      <c r="B591" s="142"/>
      <c r="C591" s="142" t="s">
        <v>33</v>
      </c>
      <c r="D591" s="142" t="s">
        <v>56</v>
      </c>
      <c r="E591" s="142" t="s">
        <v>539</v>
      </c>
      <c r="F591" s="142" t="s">
        <v>95</v>
      </c>
      <c r="G591" s="37">
        <v>9.1</v>
      </c>
    </row>
    <row r="592" spans="1:7" ht="14.25">
      <c r="A592" s="141" t="s">
        <v>44</v>
      </c>
      <c r="B592" s="142"/>
      <c r="C592" s="142" t="s">
        <v>33</v>
      </c>
      <c r="D592" s="142" t="s">
        <v>56</v>
      </c>
      <c r="E592" s="142" t="s">
        <v>539</v>
      </c>
      <c r="F592" s="142" t="s">
        <v>103</v>
      </c>
      <c r="G592" s="37">
        <v>737.9</v>
      </c>
    </row>
    <row r="593" spans="1:7" ht="27.75" customHeight="1">
      <c r="A593" s="141" t="s">
        <v>643</v>
      </c>
      <c r="B593" s="142"/>
      <c r="C593" s="142" t="s">
        <v>33</v>
      </c>
      <c r="D593" s="142" t="s">
        <v>56</v>
      </c>
      <c r="E593" s="142" t="s">
        <v>644</v>
      </c>
      <c r="F593" s="142"/>
      <c r="G593" s="37">
        <f>SUM(G594:G595)</f>
        <v>11512.4</v>
      </c>
    </row>
    <row r="594" spans="1:7" ht="28.5" hidden="1">
      <c r="A594" s="141" t="s">
        <v>54</v>
      </c>
      <c r="B594" s="142"/>
      <c r="C594" s="142" t="s">
        <v>33</v>
      </c>
      <c r="D594" s="142" t="s">
        <v>56</v>
      </c>
      <c r="E594" s="142" t="s">
        <v>644</v>
      </c>
      <c r="F594" s="142" t="s">
        <v>95</v>
      </c>
      <c r="G594" s="37"/>
    </row>
    <row r="595" spans="1:7" ht="18" customHeight="1">
      <c r="A595" s="141" t="s">
        <v>44</v>
      </c>
      <c r="B595" s="142"/>
      <c r="C595" s="142" t="s">
        <v>33</v>
      </c>
      <c r="D595" s="142" t="s">
        <v>56</v>
      </c>
      <c r="E595" s="142" t="s">
        <v>644</v>
      </c>
      <c r="F595" s="142" t="s">
        <v>103</v>
      </c>
      <c r="G595" s="37">
        <v>11512.4</v>
      </c>
    </row>
    <row r="596" spans="1:7" ht="28.5">
      <c r="A596" s="141" t="s">
        <v>775</v>
      </c>
      <c r="B596" s="142"/>
      <c r="C596" s="142" t="s">
        <v>33</v>
      </c>
      <c r="D596" s="142" t="s">
        <v>56</v>
      </c>
      <c r="E596" s="29" t="s">
        <v>18</v>
      </c>
      <c r="F596" s="29"/>
      <c r="G596" s="37">
        <f>G597+G610+G615</f>
        <v>6181</v>
      </c>
    </row>
    <row r="597" spans="1:7" ht="28.5">
      <c r="A597" s="141" t="s">
        <v>86</v>
      </c>
      <c r="B597" s="142"/>
      <c r="C597" s="142" t="s">
        <v>33</v>
      </c>
      <c r="D597" s="142" t="s">
        <v>56</v>
      </c>
      <c r="E597" s="29" t="s">
        <v>19</v>
      </c>
      <c r="F597" s="29"/>
      <c r="G597" s="37">
        <f>G598</f>
        <v>4758</v>
      </c>
    </row>
    <row r="598" spans="1:7" ht="14.25">
      <c r="A598" s="141" t="s">
        <v>37</v>
      </c>
      <c r="B598" s="142"/>
      <c r="C598" s="142" t="s">
        <v>33</v>
      </c>
      <c r="D598" s="142" t="s">
        <v>56</v>
      </c>
      <c r="E598" s="29" t="s">
        <v>38</v>
      </c>
      <c r="F598" s="29"/>
      <c r="G598" s="37">
        <f>SUM(G599+G606)</f>
        <v>4758</v>
      </c>
    </row>
    <row r="599" spans="1:7" ht="14.25">
      <c r="A599" s="141" t="s">
        <v>57</v>
      </c>
      <c r="B599" s="142"/>
      <c r="C599" s="142" t="s">
        <v>33</v>
      </c>
      <c r="D599" s="142" t="s">
        <v>56</v>
      </c>
      <c r="E599" s="29" t="s">
        <v>58</v>
      </c>
      <c r="F599" s="29"/>
      <c r="G599" s="37">
        <f>G600+G602+G604</f>
        <v>3334.3</v>
      </c>
    </row>
    <row r="600" spans="1:7" ht="14.25">
      <c r="A600" s="141" t="s">
        <v>59</v>
      </c>
      <c r="B600" s="142"/>
      <c r="C600" s="142" t="s">
        <v>33</v>
      </c>
      <c r="D600" s="142" t="s">
        <v>56</v>
      </c>
      <c r="E600" s="29" t="s">
        <v>60</v>
      </c>
      <c r="F600" s="29"/>
      <c r="G600" s="37">
        <f>G601</f>
        <v>1218.7</v>
      </c>
    </row>
    <row r="601" spans="1:7" ht="14.25">
      <c r="A601" s="141" t="s">
        <v>44</v>
      </c>
      <c r="B601" s="142"/>
      <c r="C601" s="142" t="s">
        <v>33</v>
      </c>
      <c r="D601" s="142" t="s">
        <v>56</v>
      </c>
      <c r="E601" s="29" t="s">
        <v>60</v>
      </c>
      <c r="F601" s="29">
        <v>300</v>
      </c>
      <c r="G601" s="37">
        <v>1218.7</v>
      </c>
    </row>
    <row r="602" spans="1:7" ht="28.5">
      <c r="A602" s="141" t="s">
        <v>61</v>
      </c>
      <c r="B602" s="142"/>
      <c r="C602" s="142" t="s">
        <v>33</v>
      </c>
      <c r="D602" s="142" t="s">
        <v>56</v>
      </c>
      <c r="E602" s="29" t="s">
        <v>62</v>
      </c>
      <c r="F602" s="29"/>
      <c r="G602" s="37">
        <f>G603</f>
        <v>1470.6</v>
      </c>
    </row>
    <row r="603" spans="1:7" ht="18.75" customHeight="1">
      <c r="A603" s="141" t="s">
        <v>44</v>
      </c>
      <c r="B603" s="142"/>
      <c r="C603" s="142" t="s">
        <v>33</v>
      </c>
      <c r="D603" s="142" t="s">
        <v>56</v>
      </c>
      <c r="E603" s="29" t="s">
        <v>62</v>
      </c>
      <c r="F603" s="29">
        <v>300</v>
      </c>
      <c r="G603" s="37">
        <v>1470.6</v>
      </c>
    </row>
    <row r="604" spans="1:7" ht="28.5">
      <c r="A604" s="141" t="s">
        <v>719</v>
      </c>
      <c r="B604" s="30"/>
      <c r="C604" s="142" t="s">
        <v>33</v>
      </c>
      <c r="D604" s="142" t="s">
        <v>56</v>
      </c>
      <c r="E604" s="30" t="s">
        <v>720</v>
      </c>
      <c r="F604" s="30"/>
      <c r="G604" s="34">
        <f>SUM(G605)</f>
        <v>645</v>
      </c>
    </row>
    <row r="605" spans="1:7" ht="14.25">
      <c r="A605" s="141" t="s">
        <v>44</v>
      </c>
      <c r="B605" s="30"/>
      <c r="C605" s="142" t="s">
        <v>33</v>
      </c>
      <c r="D605" s="142" t="s">
        <v>56</v>
      </c>
      <c r="E605" s="30" t="s">
        <v>720</v>
      </c>
      <c r="F605" s="30" t="s">
        <v>103</v>
      </c>
      <c r="G605" s="34">
        <v>645</v>
      </c>
    </row>
    <row r="606" spans="1:7" ht="14.25">
      <c r="A606" s="141" t="s">
        <v>63</v>
      </c>
      <c r="B606" s="142"/>
      <c r="C606" s="142" t="s">
        <v>33</v>
      </c>
      <c r="D606" s="142" t="s">
        <v>56</v>
      </c>
      <c r="E606" s="29" t="s">
        <v>64</v>
      </c>
      <c r="F606" s="29"/>
      <c r="G606" s="37">
        <f>G607</f>
        <v>1423.7</v>
      </c>
    </row>
    <row r="607" spans="1:7" ht="14.25">
      <c r="A607" s="141" t="s">
        <v>65</v>
      </c>
      <c r="B607" s="142"/>
      <c r="C607" s="142" t="s">
        <v>33</v>
      </c>
      <c r="D607" s="142" t="s">
        <v>56</v>
      </c>
      <c r="E607" s="29" t="s">
        <v>66</v>
      </c>
      <c r="F607" s="29"/>
      <c r="G607" s="37">
        <f>G608+G609</f>
        <v>1423.7</v>
      </c>
    </row>
    <row r="608" spans="1:7" ht="29.25" customHeight="1">
      <c r="A608" s="141" t="s">
        <v>54</v>
      </c>
      <c r="B608" s="142"/>
      <c r="C608" s="142" t="s">
        <v>33</v>
      </c>
      <c r="D608" s="142" t="s">
        <v>56</v>
      </c>
      <c r="E608" s="29" t="s">
        <v>66</v>
      </c>
      <c r="F608" s="29">
        <v>200</v>
      </c>
      <c r="G608" s="37">
        <v>923.5</v>
      </c>
    </row>
    <row r="609" spans="1:7" ht="15" customHeight="1">
      <c r="A609" s="141" t="s">
        <v>44</v>
      </c>
      <c r="B609" s="142"/>
      <c r="C609" s="142" t="s">
        <v>33</v>
      </c>
      <c r="D609" s="142" t="s">
        <v>56</v>
      </c>
      <c r="E609" s="29" t="s">
        <v>66</v>
      </c>
      <c r="F609" s="29">
        <v>300</v>
      </c>
      <c r="G609" s="37">
        <v>500.2</v>
      </c>
    </row>
    <row r="610" spans="1:7" ht="14.25">
      <c r="A610" s="141" t="s">
        <v>87</v>
      </c>
      <c r="B610" s="142"/>
      <c r="C610" s="142" t="s">
        <v>33</v>
      </c>
      <c r="D610" s="142" t="s">
        <v>56</v>
      </c>
      <c r="E610" s="29" t="s">
        <v>67</v>
      </c>
      <c r="F610" s="29"/>
      <c r="G610" s="37">
        <f>G611</f>
        <v>148</v>
      </c>
    </row>
    <row r="611" spans="1:7" ht="14.25">
      <c r="A611" s="141" t="s">
        <v>37</v>
      </c>
      <c r="B611" s="142"/>
      <c r="C611" s="142" t="s">
        <v>33</v>
      </c>
      <c r="D611" s="142" t="s">
        <v>56</v>
      </c>
      <c r="E611" s="29" t="s">
        <v>68</v>
      </c>
      <c r="F611" s="29"/>
      <c r="G611" s="37">
        <f>G612</f>
        <v>148</v>
      </c>
    </row>
    <row r="612" spans="1:7" ht="14.25">
      <c r="A612" s="141" t="s">
        <v>39</v>
      </c>
      <c r="B612" s="142"/>
      <c r="C612" s="142" t="s">
        <v>33</v>
      </c>
      <c r="D612" s="142" t="s">
        <v>56</v>
      </c>
      <c r="E612" s="29" t="s">
        <v>69</v>
      </c>
      <c r="F612" s="29"/>
      <c r="G612" s="37">
        <f>G613+G614</f>
        <v>148</v>
      </c>
    </row>
    <row r="613" spans="1:7" ht="28.5">
      <c r="A613" s="141" t="s">
        <v>54</v>
      </c>
      <c r="B613" s="142"/>
      <c r="C613" s="142" t="s">
        <v>33</v>
      </c>
      <c r="D613" s="142" t="s">
        <v>56</v>
      </c>
      <c r="E613" s="29" t="s">
        <v>69</v>
      </c>
      <c r="F613" s="29">
        <v>200</v>
      </c>
      <c r="G613" s="37">
        <v>148</v>
      </c>
    </row>
    <row r="614" spans="1:7" ht="14.25" hidden="1">
      <c r="A614" s="141" t="s">
        <v>44</v>
      </c>
      <c r="B614" s="142"/>
      <c r="C614" s="142" t="s">
        <v>33</v>
      </c>
      <c r="D614" s="142" t="s">
        <v>56</v>
      </c>
      <c r="E614" s="29" t="s">
        <v>69</v>
      </c>
      <c r="F614" s="29">
        <v>300</v>
      </c>
      <c r="G614" s="37"/>
    </row>
    <row r="615" spans="1:7" ht="13.5" customHeight="1">
      <c r="A615" s="141" t="s">
        <v>88</v>
      </c>
      <c r="B615" s="142"/>
      <c r="C615" s="142" t="s">
        <v>33</v>
      </c>
      <c r="D615" s="142" t="s">
        <v>56</v>
      </c>
      <c r="E615" s="29" t="s">
        <v>70</v>
      </c>
      <c r="F615" s="29"/>
      <c r="G615" s="37">
        <f>G619+G616</f>
        <v>1275</v>
      </c>
    </row>
    <row r="616" spans="1:7" ht="14.25">
      <c r="A616" s="141" t="s">
        <v>37</v>
      </c>
      <c r="B616" s="142"/>
      <c r="C616" s="142" t="s">
        <v>33</v>
      </c>
      <c r="D616" s="142" t="s">
        <v>56</v>
      </c>
      <c r="E616" s="29" t="s">
        <v>619</v>
      </c>
      <c r="F616" s="29"/>
      <c r="G616" s="37">
        <f>G617</f>
        <v>400</v>
      </c>
    </row>
    <row r="617" spans="1:7" ht="14.25">
      <c r="A617" s="141" t="s">
        <v>39</v>
      </c>
      <c r="B617" s="142"/>
      <c r="C617" s="142" t="s">
        <v>33</v>
      </c>
      <c r="D617" s="142" t="s">
        <v>56</v>
      </c>
      <c r="E617" s="29" t="s">
        <v>620</v>
      </c>
      <c r="F617" s="29"/>
      <c r="G617" s="37">
        <f>SUM(G618)</f>
        <v>400</v>
      </c>
    </row>
    <row r="618" spans="1:7" ht="28.5">
      <c r="A618" s="141" t="s">
        <v>54</v>
      </c>
      <c r="B618" s="142"/>
      <c r="C618" s="142" t="s">
        <v>33</v>
      </c>
      <c r="D618" s="142" t="s">
        <v>56</v>
      </c>
      <c r="E618" s="29" t="s">
        <v>620</v>
      </c>
      <c r="F618" s="29">
        <v>200</v>
      </c>
      <c r="G618" s="37">
        <v>400</v>
      </c>
    </row>
    <row r="619" spans="1:7" ht="28.5">
      <c r="A619" s="141" t="s">
        <v>71</v>
      </c>
      <c r="B619" s="142"/>
      <c r="C619" s="142" t="s">
        <v>33</v>
      </c>
      <c r="D619" s="142" t="s">
        <v>56</v>
      </c>
      <c r="E619" s="29" t="s">
        <v>72</v>
      </c>
      <c r="F619" s="29"/>
      <c r="G619" s="37">
        <f>G620</f>
        <v>875</v>
      </c>
    </row>
    <row r="620" spans="1:7" ht="14.25">
      <c r="A620" s="141" t="s">
        <v>39</v>
      </c>
      <c r="B620" s="142"/>
      <c r="C620" s="142" t="s">
        <v>33</v>
      </c>
      <c r="D620" s="142" t="s">
        <v>56</v>
      </c>
      <c r="E620" s="29" t="s">
        <v>73</v>
      </c>
      <c r="F620" s="29"/>
      <c r="G620" s="37">
        <f>SUM(G621:G622)</f>
        <v>875</v>
      </c>
    </row>
    <row r="621" spans="1:7" ht="28.5" hidden="1">
      <c r="A621" s="141" t="s">
        <v>54</v>
      </c>
      <c r="B621" s="142"/>
      <c r="C621" s="142" t="s">
        <v>33</v>
      </c>
      <c r="D621" s="142" t="s">
        <v>56</v>
      </c>
      <c r="E621" s="29" t="s">
        <v>73</v>
      </c>
      <c r="F621" s="29">
        <v>200</v>
      </c>
      <c r="G621" s="37"/>
    </row>
    <row r="622" spans="1:7" ht="28.5">
      <c r="A622" s="141" t="s">
        <v>74</v>
      </c>
      <c r="B622" s="142"/>
      <c r="C622" s="142" t="s">
        <v>33</v>
      </c>
      <c r="D622" s="142" t="s">
        <v>56</v>
      </c>
      <c r="E622" s="29" t="s">
        <v>73</v>
      </c>
      <c r="F622" s="29">
        <v>600</v>
      </c>
      <c r="G622" s="37">
        <v>875</v>
      </c>
    </row>
    <row r="623" spans="1:7" ht="42.75">
      <c r="A623" s="141" t="s">
        <v>780</v>
      </c>
      <c r="B623" s="142"/>
      <c r="C623" s="142" t="s">
        <v>33</v>
      </c>
      <c r="D623" s="142" t="s">
        <v>56</v>
      </c>
      <c r="E623" s="29" t="s">
        <v>75</v>
      </c>
      <c r="F623" s="29"/>
      <c r="G623" s="37">
        <f>G624</f>
        <v>3490.1</v>
      </c>
    </row>
    <row r="624" spans="1:7" ht="14.25">
      <c r="A624" s="141" t="s">
        <v>37</v>
      </c>
      <c r="B624" s="142"/>
      <c r="C624" s="142" t="s">
        <v>33</v>
      </c>
      <c r="D624" s="142" t="s">
        <v>56</v>
      </c>
      <c r="E624" s="29" t="s">
        <v>76</v>
      </c>
      <c r="F624" s="29"/>
      <c r="G624" s="37">
        <f>SUM(G625)</f>
        <v>3490.1</v>
      </c>
    </row>
    <row r="625" spans="1:7" ht="28.5">
      <c r="A625" s="141" t="s">
        <v>77</v>
      </c>
      <c r="B625" s="142"/>
      <c r="C625" s="142" t="s">
        <v>33</v>
      </c>
      <c r="D625" s="142" t="s">
        <v>56</v>
      </c>
      <c r="E625" s="29" t="s">
        <v>78</v>
      </c>
      <c r="F625" s="29"/>
      <c r="G625" s="37">
        <f>G626</f>
        <v>3490.1</v>
      </c>
    </row>
    <row r="626" spans="1:7" ht="28.5">
      <c r="A626" s="141" t="s">
        <v>54</v>
      </c>
      <c r="B626" s="142"/>
      <c r="C626" s="142" t="s">
        <v>33</v>
      </c>
      <c r="D626" s="142" t="s">
        <v>56</v>
      </c>
      <c r="E626" s="29" t="s">
        <v>78</v>
      </c>
      <c r="F626" s="29">
        <v>200</v>
      </c>
      <c r="G626" s="37">
        <v>3490.1</v>
      </c>
    </row>
    <row r="627" spans="1:7" ht="42.75">
      <c r="A627" s="141" t="s">
        <v>781</v>
      </c>
      <c r="B627" s="142"/>
      <c r="C627" s="142" t="s">
        <v>33</v>
      </c>
      <c r="D627" s="142" t="s">
        <v>56</v>
      </c>
      <c r="E627" s="29" t="s">
        <v>645</v>
      </c>
      <c r="F627" s="29"/>
      <c r="G627" s="37">
        <f>SUM(G628)</f>
        <v>400</v>
      </c>
    </row>
    <row r="628" spans="1:7" ht="14.25">
      <c r="A628" s="141" t="s">
        <v>37</v>
      </c>
      <c r="B628" s="142"/>
      <c r="C628" s="142" t="s">
        <v>33</v>
      </c>
      <c r="D628" s="142" t="s">
        <v>56</v>
      </c>
      <c r="E628" s="29" t="s">
        <v>646</v>
      </c>
      <c r="F628" s="29"/>
      <c r="G628" s="37">
        <f>SUM(G629)</f>
        <v>400</v>
      </c>
    </row>
    <row r="629" spans="1:7" ht="14.25">
      <c r="A629" s="141" t="s">
        <v>57</v>
      </c>
      <c r="B629" s="142"/>
      <c r="C629" s="142" t="s">
        <v>33</v>
      </c>
      <c r="D629" s="142" t="s">
        <v>56</v>
      </c>
      <c r="E629" s="29" t="s">
        <v>647</v>
      </c>
      <c r="F629" s="29"/>
      <c r="G629" s="37">
        <f>SUM(G630)</f>
        <v>400</v>
      </c>
    </row>
    <row r="630" spans="1:7" ht="85.5">
      <c r="A630" s="141" t="s">
        <v>718</v>
      </c>
      <c r="B630" s="142"/>
      <c r="C630" s="142" t="s">
        <v>33</v>
      </c>
      <c r="D630" s="142" t="s">
        <v>56</v>
      </c>
      <c r="E630" s="29" t="s">
        <v>648</v>
      </c>
      <c r="F630" s="29"/>
      <c r="G630" s="37">
        <f>SUM(G631)</f>
        <v>400</v>
      </c>
    </row>
    <row r="631" spans="1:7" ht="14.25">
      <c r="A631" s="141" t="s">
        <v>44</v>
      </c>
      <c r="B631" s="142"/>
      <c r="C631" s="142" t="s">
        <v>33</v>
      </c>
      <c r="D631" s="142" t="s">
        <v>56</v>
      </c>
      <c r="E631" s="29" t="s">
        <v>648</v>
      </c>
      <c r="F631" s="29">
        <v>300</v>
      </c>
      <c r="G631" s="37">
        <v>400</v>
      </c>
    </row>
    <row r="632" spans="1:7" ht="14.25">
      <c r="A632" s="141" t="s">
        <v>197</v>
      </c>
      <c r="B632" s="142"/>
      <c r="C632" s="142" t="s">
        <v>33</v>
      </c>
      <c r="D632" s="142" t="s">
        <v>15</v>
      </c>
      <c r="E632" s="29"/>
      <c r="F632" s="29"/>
      <c r="G632" s="37">
        <f>G633+G659</f>
        <v>229810.7</v>
      </c>
    </row>
    <row r="633" spans="1:7" ht="28.5">
      <c r="A633" s="141" t="s">
        <v>869</v>
      </c>
      <c r="B633" s="142"/>
      <c r="C633" s="142" t="s">
        <v>33</v>
      </c>
      <c r="D633" s="142" t="s">
        <v>15</v>
      </c>
      <c r="E633" s="142" t="s">
        <v>487</v>
      </c>
      <c r="F633" s="29"/>
      <c r="G633" s="37">
        <f>G634</f>
        <v>229800.7</v>
      </c>
    </row>
    <row r="634" spans="1:7" ht="14.25">
      <c r="A634" s="141" t="s">
        <v>504</v>
      </c>
      <c r="B634" s="142"/>
      <c r="C634" s="142" t="s">
        <v>33</v>
      </c>
      <c r="D634" s="142" t="s">
        <v>15</v>
      </c>
      <c r="E634" s="142" t="s">
        <v>488</v>
      </c>
      <c r="F634" s="29"/>
      <c r="G634" s="37">
        <f>G635</f>
        <v>229800.7</v>
      </c>
    </row>
    <row r="635" spans="1:7" ht="71.25">
      <c r="A635" s="141" t="s">
        <v>295</v>
      </c>
      <c r="B635" s="142"/>
      <c r="C635" s="142" t="s">
        <v>33</v>
      </c>
      <c r="D635" s="142" t="s">
        <v>15</v>
      </c>
      <c r="E635" s="142" t="s">
        <v>489</v>
      </c>
      <c r="F635" s="29"/>
      <c r="G635" s="37">
        <f>G636+G641+G644+G647+G650+G653+G656</f>
        <v>229800.7</v>
      </c>
    </row>
    <row r="636" spans="1:7" ht="42.75">
      <c r="A636" s="141" t="s">
        <v>540</v>
      </c>
      <c r="B636" s="142"/>
      <c r="C636" s="142" t="s">
        <v>33</v>
      </c>
      <c r="D636" s="142" t="s">
        <v>15</v>
      </c>
      <c r="E636" s="29" t="s">
        <v>541</v>
      </c>
      <c r="F636" s="29"/>
      <c r="G636" s="37">
        <f>G637+G638+G640+G639</f>
        <v>66664.5</v>
      </c>
    </row>
    <row r="637" spans="1:7" ht="48.75" customHeight="1">
      <c r="A637" s="141" t="s">
        <v>53</v>
      </c>
      <c r="B637" s="142"/>
      <c r="C637" s="142" t="s">
        <v>33</v>
      </c>
      <c r="D637" s="142" t="s">
        <v>15</v>
      </c>
      <c r="E637" s="29" t="s">
        <v>541</v>
      </c>
      <c r="F637" s="29">
        <v>100</v>
      </c>
      <c r="G637" s="37">
        <v>46740.1</v>
      </c>
    </row>
    <row r="638" spans="1:7" ht="28.5">
      <c r="A638" s="141" t="s">
        <v>54</v>
      </c>
      <c r="B638" s="142"/>
      <c r="C638" s="142" t="s">
        <v>33</v>
      </c>
      <c r="D638" s="142" t="s">
        <v>15</v>
      </c>
      <c r="E638" s="29" t="s">
        <v>541</v>
      </c>
      <c r="F638" s="29">
        <v>200</v>
      </c>
      <c r="G638" s="37">
        <v>18944.2</v>
      </c>
    </row>
    <row r="639" spans="1:7" ht="14.25">
      <c r="A639" s="141" t="s">
        <v>44</v>
      </c>
      <c r="B639" s="142"/>
      <c r="C639" s="142" t="s">
        <v>33</v>
      </c>
      <c r="D639" s="142" t="s">
        <v>15</v>
      </c>
      <c r="E639" s="29" t="s">
        <v>541</v>
      </c>
      <c r="F639" s="29">
        <v>300</v>
      </c>
      <c r="G639" s="37">
        <v>306.3</v>
      </c>
    </row>
    <row r="640" spans="1:7" ht="14.25">
      <c r="A640" s="141" t="s">
        <v>24</v>
      </c>
      <c r="B640" s="142"/>
      <c r="C640" s="142" t="s">
        <v>33</v>
      </c>
      <c r="D640" s="142" t="s">
        <v>15</v>
      </c>
      <c r="E640" s="29" t="s">
        <v>541</v>
      </c>
      <c r="F640" s="29">
        <v>800</v>
      </c>
      <c r="G640" s="37">
        <v>673.9</v>
      </c>
    </row>
    <row r="641" spans="1:7" ht="0.75" customHeight="1">
      <c r="A641" s="141" t="s">
        <v>542</v>
      </c>
      <c r="B641" s="142"/>
      <c r="C641" s="142" t="s">
        <v>33</v>
      </c>
      <c r="D641" s="142" t="s">
        <v>15</v>
      </c>
      <c r="E641" s="29" t="s">
        <v>543</v>
      </c>
      <c r="F641" s="29"/>
      <c r="G641" s="37">
        <f>G642+G643</f>
        <v>0</v>
      </c>
    </row>
    <row r="642" spans="1:7" ht="28.5" hidden="1">
      <c r="A642" s="141" t="s">
        <v>54</v>
      </c>
      <c r="B642" s="142"/>
      <c r="C642" s="142" t="s">
        <v>33</v>
      </c>
      <c r="D642" s="142" t="s">
        <v>15</v>
      </c>
      <c r="E642" s="29" t="s">
        <v>543</v>
      </c>
      <c r="F642" s="29">
        <v>200</v>
      </c>
      <c r="G642" s="37"/>
    </row>
    <row r="643" spans="1:7" ht="14.25" hidden="1">
      <c r="A643" s="141" t="s">
        <v>44</v>
      </c>
      <c r="B643" s="142"/>
      <c r="C643" s="142" t="s">
        <v>33</v>
      </c>
      <c r="D643" s="142" t="s">
        <v>15</v>
      </c>
      <c r="E643" s="29" t="s">
        <v>543</v>
      </c>
      <c r="F643" s="29">
        <v>300</v>
      </c>
      <c r="G643" s="37"/>
    </row>
    <row r="644" spans="1:7" ht="28.5">
      <c r="A644" s="141" t="s">
        <v>544</v>
      </c>
      <c r="B644" s="142"/>
      <c r="C644" s="142" t="s">
        <v>33</v>
      </c>
      <c r="D644" s="142" t="s">
        <v>15</v>
      </c>
      <c r="E644" s="29" t="s">
        <v>545</v>
      </c>
      <c r="F644" s="29"/>
      <c r="G644" s="37">
        <f>G645+G646</f>
        <v>52760.6</v>
      </c>
    </row>
    <row r="645" spans="1:7" ht="28.5">
      <c r="A645" s="141" t="s">
        <v>54</v>
      </c>
      <c r="B645" s="142"/>
      <c r="C645" s="142" t="s">
        <v>33</v>
      </c>
      <c r="D645" s="142" t="s">
        <v>15</v>
      </c>
      <c r="E645" s="29" t="s">
        <v>545</v>
      </c>
      <c r="F645" s="29">
        <v>200</v>
      </c>
      <c r="G645" s="37">
        <v>783.7</v>
      </c>
    </row>
    <row r="646" spans="1:7" ht="14.25">
      <c r="A646" s="141" t="s">
        <v>44</v>
      </c>
      <c r="B646" s="142"/>
      <c r="C646" s="142" t="s">
        <v>33</v>
      </c>
      <c r="D646" s="142" t="s">
        <v>15</v>
      </c>
      <c r="E646" s="29" t="s">
        <v>545</v>
      </c>
      <c r="F646" s="29">
        <v>300</v>
      </c>
      <c r="G646" s="37">
        <v>51976.9</v>
      </c>
    </row>
    <row r="647" spans="1:7" ht="42.75">
      <c r="A647" s="141" t="s">
        <v>546</v>
      </c>
      <c r="B647" s="142"/>
      <c r="C647" s="142" t="s">
        <v>33</v>
      </c>
      <c r="D647" s="142" t="s">
        <v>15</v>
      </c>
      <c r="E647" s="29" t="s">
        <v>547</v>
      </c>
      <c r="F647" s="29"/>
      <c r="G647" s="37">
        <f>G648+G649</f>
        <v>5901.6</v>
      </c>
    </row>
    <row r="648" spans="1:7" ht="28.5">
      <c r="A648" s="141" t="s">
        <v>54</v>
      </c>
      <c r="B648" s="142"/>
      <c r="C648" s="142" t="s">
        <v>33</v>
      </c>
      <c r="D648" s="142" t="s">
        <v>15</v>
      </c>
      <c r="E648" s="29" t="s">
        <v>547</v>
      </c>
      <c r="F648" s="29">
        <v>200</v>
      </c>
      <c r="G648" s="37">
        <v>87.6</v>
      </c>
    </row>
    <row r="649" spans="1:7" ht="14.25">
      <c r="A649" s="141" t="s">
        <v>44</v>
      </c>
      <c r="B649" s="142"/>
      <c r="C649" s="142" t="s">
        <v>33</v>
      </c>
      <c r="D649" s="142" t="s">
        <v>15</v>
      </c>
      <c r="E649" s="29" t="s">
        <v>547</v>
      </c>
      <c r="F649" s="29">
        <v>300</v>
      </c>
      <c r="G649" s="37">
        <v>5814</v>
      </c>
    </row>
    <row r="650" spans="1:7" ht="71.25">
      <c r="A650" s="141" t="s">
        <v>548</v>
      </c>
      <c r="B650" s="142"/>
      <c r="C650" s="142" t="s">
        <v>33</v>
      </c>
      <c r="D650" s="142" t="s">
        <v>15</v>
      </c>
      <c r="E650" s="29" t="s">
        <v>549</v>
      </c>
      <c r="F650" s="29"/>
      <c r="G650" s="37">
        <f>G651+G652</f>
        <v>56885</v>
      </c>
    </row>
    <row r="651" spans="1:7" ht="28.5">
      <c r="A651" s="141" t="s">
        <v>54</v>
      </c>
      <c r="B651" s="142"/>
      <c r="C651" s="142" t="s">
        <v>33</v>
      </c>
      <c r="D651" s="142" t="s">
        <v>15</v>
      </c>
      <c r="E651" s="29" t="s">
        <v>549</v>
      </c>
      <c r="F651" s="29">
        <v>200</v>
      </c>
      <c r="G651" s="37">
        <v>840.4</v>
      </c>
    </row>
    <row r="652" spans="1:7" ht="14.25">
      <c r="A652" s="141" t="s">
        <v>44</v>
      </c>
      <c r="B652" s="142"/>
      <c r="C652" s="142" t="s">
        <v>33</v>
      </c>
      <c r="D652" s="142" t="s">
        <v>15</v>
      </c>
      <c r="E652" s="29" t="s">
        <v>549</v>
      </c>
      <c r="F652" s="29">
        <v>300</v>
      </c>
      <c r="G652" s="37">
        <v>56044.6</v>
      </c>
    </row>
    <row r="653" spans="1:7" ht="57">
      <c r="A653" s="141" t="s">
        <v>550</v>
      </c>
      <c r="B653" s="142"/>
      <c r="C653" s="142" t="s">
        <v>33</v>
      </c>
      <c r="D653" s="142" t="s">
        <v>15</v>
      </c>
      <c r="E653" s="29" t="s">
        <v>551</v>
      </c>
      <c r="F653" s="29"/>
      <c r="G653" s="37">
        <f>G654+G655</f>
        <v>15135</v>
      </c>
    </row>
    <row r="654" spans="1:7" ht="28.5">
      <c r="A654" s="141" t="s">
        <v>54</v>
      </c>
      <c r="B654" s="142"/>
      <c r="C654" s="142" t="s">
        <v>33</v>
      </c>
      <c r="D654" s="142" t="s">
        <v>15</v>
      </c>
      <c r="E654" s="29" t="s">
        <v>551</v>
      </c>
      <c r="F654" s="29">
        <v>200</v>
      </c>
      <c r="G654" s="37">
        <v>224.7</v>
      </c>
    </row>
    <row r="655" spans="1:7" ht="14.25">
      <c r="A655" s="141" t="s">
        <v>44</v>
      </c>
      <c r="B655" s="142"/>
      <c r="C655" s="142" t="s">
        <v>33</v>
      </c>
      <c r="D655" s="142" t="s">
        <v>15</v>
      </c>
      <c r="E655" s="29" t="s">
        <v>551</v>
      </c>
      <c r="F655" s="29">
        <v>300</v>
      </c>
      <c r="G655" s="37">
        <v>14910.3</v>
      </c>
    </row>
    <row r="656" spans="1:7" ht="42.75">
      <c r="A656" s="212" t="s">
        <v>1263</v>
      </c>
      <c r="B656" s="213"/>
      <c r="C656" s="213" t="s">
        <v>33</v>
      </c>
      <c r="D656" s="213" t="s">
        <v>15</v>
      </c>
      <c r="E656" s="29" t="s">
        <v>1264</v>
      </c>
      <c r="F656" s="29"/>
      <c r="G656" s="37">
        <f>G657+G658</f>
        <v>32454</v>
      </c>
    </row>
    <row r="657" spans="1:7" ht="28.5">
      <c r="A657" s="212" t="s">
        <v>54</v>
      </c>
      <c r="B657" s="213"/>
      <c r="C657" s="213" t="s">
        <v>33</v>
      </c>
      <c r="D657" s="213" t="s">
        <v>15</v>
      </c>
      <c r="E657" s="29" t="s">
        <v>1264</v>
      </c>
      <c r="F657" s="29">
        <v>200</v>
      </c>
      <c r="G657" s="37">
        <v>479.1</v>
      </c>
    </row>
    <row r="658" spans="1:7" ht="14.25">
      <c r="A658" s="212" t="s">
        <v>44</v>
      </c>
      <c r="B658" s="213"/>
      <c r="C658" s="213" t="s">
        <v>33</v>
      </c>
      <c r="D658" s="213" t="s">
        <v>15</v>
      </c>
      <c r="E658" s="29" t="s">
        <v>1264</v>
      </c>
      <c r="F658" s="29">
        <v>300</v>
      </c>
      <c r="G658" s="37">
        <v>31974.9</v>
      </c>
    </row>
    <row r="659" spans="1:7" ht="28.5">
      <c r="A659" s="141" t="s">
        <v>775</v>
      </c>
      <c r="B659" s="142"/>
      <c r="C659" s="142" t="s">
        <v>33</v>
      </c>
      <c r="D659" s="142" t="s">
        <v>15</v>
      </c>
      <c r="E659" s="29" t="s">
        <v>18</v>
      </c>
      <c r="F659" s="29"/>
      <c r="G659" s="37">
        <f>SUM(G660)</f>
        <v>10</v>
      </c>
    </row>
    <row r="660" spans="1:7" ht="14.25">
      <c r="A660" s="76" t="s">
        <v>88</v>
      </c>
      <c r="B660" s="107"/>
      <c r="C660" s="142" t="s">
        <v>33</v>
      </c>
      <c r="D660" s="142" t="s">
        <v>15</v>
      </c>
      <c r="E660" s="29" t="s">
        <v>70</v>
      </c>
      <c r="F660" s="29"/>
      <c r="G660" s="37">
        <f>G661</f>
        <v>10</v>
      </c>
    </row>
    <row r="661" spans="1:7" ht="14.25">
      <c r="A661" s="76" t="s">
        <v>37</v>
      </c>
      <c r="B661" s="107"/>
      <c r="C661" s="142" t="s">
        <v>33</v>
      </c>
      <c r="D661" s="142" t="s">
        <v>15</v>
      </c>
      <c r="E661" s="29" t="s">
        <v>619</v>
      </c>
      <c r="F661" s="29"/>
      <c r="G661" s="37">
        <f>G662</f>
        <v>10</v>
      </c>
    </row>
    <row r="662" spans="1:7" ht="14.25">
      <c r="A662" s="76" t="s">
        <v>39</v>
      </c>
      <c r="B662" s="107"/>
      <c r="C662" s="142" t="s">
        <v>33</v>
      </c>
      <c r="D662" s="142" t="s">
        <v>15</v>
      </c>
      <c r="E662" s="29" t="s">
        <v>620</v>
      </c>
      <c r="F662" s="29"/>
      <c r="G662" s="37">
        <f>G663</f>
        <v>10</v>
      </c>
    </row>
    <row r="663" spans="1:7" ht="28.5">
      <c r="A663" s="76" t="s">
        <v>54</v>
      </c>
      <c r="B663" s="107"/>
      <c r="C663" s="142" t="s">
        <v>33</v>
      </c>
      <c r="D663" s="142" t="s">
        <v>15</v>
      </c>
      <c r="E663" s="29" t="s">
        <v>620</v>
      </c>
      <c r="F663" s="29">
        <v>200</v>
      </c>
      <c r="G663" s="37">
        <v>10</v>
      </c>
    </row>
    <row r="664" spans="1:7" ht="14.25">
      <c r="A664" s="141" t="s">
        <v>79</v>
      </c>
      <c r="B664" s="142"/>
      <c r="C664" s="142" t="s">
        <v>33</v>
      </c>
      <c r="D664" s="142" t="s">
        <v>80</v>
      </c>
      <c r="E664" s="29"/>
      <c r="F664" s="29"/>
      <c r="G664" s="37">
        <f>G681+G665</f>
        <v>32893.9</v>
      </c>
    </row>
    <row r="665" spans="1:7" ht="28.5">
      <c r="A665" s="141" t="s">
        <v>869</v>
      </c>
      <c r="B665" s="142"/>
      <c r="C665" s="142" t="s">
        <v>33</v>
      </c>
      <c r="D665" s="142" t="s">
        <v>80</v>
      </c>
      <c r="E665" s="142" t="s">
        <v>487</v>
      </c>
      <c r="F665" s="29"/>
      <c r="G665" s="37">
        <f>G666+G671+G675</f>
        <v>27084.300000000003</v>
      </c>
    </row>
    <row r="666" spans="1:7" ht="14.25">
      <c r="A666" s="141" t="s">
        <v>504</v>
      </c>
      <c r="B666" s="142"/>
      <c r="C666" s="142" t="s">
        <v>33</v>
      </c>
      <c r="D666" s="142" t="s">
        <v>80</v>
      </c>
      <c r="E666" s="142" t="s">
        <v>488</v>
      </c>
      <c r="F666" s="29"/>
      <c r="G666" s="37">
        <f>G667</f>
        <v>5528</v>
      </c>
    </row>
    <row r="667" spans="1:7" ht="71.25">
      <c r="A667" s="141" t="s">
        <v>295</v>
      </c>
      <c r="B667" s="142"/>
      <c r="C667" s="142" t="s">
        <v>33</v>
      </c>
      <c r="D667" s="142" t="s">
        <v>80</v>
      </c>
      <c r="E667" s="142" t="s">
        <v>489</v>
      </c>
      <c r="F667" s="29"/>
      <c r="G667" s="37">
        <f>G668</f>
        <v>5528</v>
      </c>
    </row>
    <row r="668" spans="1:7" ht="14.25">
      <c r="A668" s="141" t="s">
        <v>552</v>
      </c>
      <c r="B668" s="142"/>
      <c r="C668" s="142" t="s">
        <v>33</v>
      </c>
      <c r="D668" s="142" t="s">
        <v>80</v>
      </c>
      <c r="E668" s="29" t="s">
        <v>553</v>
      </c>
      <c r="F668" s="29"/>
      <c r="G668" s="37">
        <f>G669+G670</f>
        <v>5528</v>
      </c>
    </row>
    <row r="669" spans="1:7" ht="42.75">
      <c r="A669" s="141" t="s">
        <v>53</v>
      </c>
      <c r="B669" s="142"/>
      <c r="C669" s="142" t="s">
        <v>33</v>
      </c>
      <c r="D669" s="142" t="s">
        <v>80</v>
      </c>
      <c r="E669" s="29" t="s">
        <v>553</v>
      </c>
      <c r="F669" s="29">
        <v>100</v>
      </c>
      <c r="G669" s="37">
        <v>4948.6</v>
      </c>
    </row>
    <row r="670" spans="1:7" ht="28.5">
      <c r="A670" s="141" t="s">
        <v>54</v>
      </c>
      <c r="B670" s="142"/>
      <c r="C670" s="142" t="s">
        <v>33</v>
      </c>
      <c r="D670" s="142" t="s">
        <v>80</v>
      </c>
      <c r="E670" s="29" t="s">
        <v>553</v>
      </c>
      <c r="F670" s="29">
        <v>200</v>
      </c>
      <c r="G670" s="37">
        <v>579.4</v>
      </c>
    </row>
    <row r="671" spans="1:7" ht="28.5">
      <c r="A671" s="141" t="s">
        <v>507</v>
      </c>
      <c r="B671" s="142"/>
      <c r="C671" s="142" t="s">
        <v>33</v>
      </c>
      <c r="D671" s="142" t="s">
        <v>80</v>
      </c>
      <c r="E671" s="29" t="s">
        <v>508</v>
      </c>
      <c r="F671" s="29"/>
      <c r="G671" s="37">
        <f>G672</f>
        <v>4237.2</v>
      </c>
    </row>
    <row r="672" spans="1:7" ht="28.5">
      <c r="A672" s="141" t="s">
        <v>554</v>
      </c>
      <c r="B672" s="142"/>
      <c r="C672" s="142" t="s">
        <v>33</v>
      </c>
      <c r="D672" s="142" t="s">
        <v>80</v>
      </c>
      <c r="E672" s="29" t="s">
        <v>555</v>
      </c>
      <c r="F672" s="29"/>
      <c r="G672" s="37">
        <f>G673+G674</f>
        <v>4237.2</v>
      </c>
    </row>
    <row r="673" spans="1:7" ht="42.75">
      <c r="A673" s="141" t="s">
        <v>53</v>
      </c>
      <c r="B673" s="142"/>
      <c r="C673" s="142" t="s">
        <v>33</v>
      </c>
      <c r="D673" s="142" t="s">
        <v>80</v>
      </c>
      <c r="E673" s="29" t="s">
        <v>555</v>
      </c>
      <c r="F673" s="29">
        <v>100</v>
      </c>
      <c r="G673" s="37">
        <v>3602.4</v>
      </c>
    </row>
    <row r="674" spans="1:7" ht="28.5">
      <c r="A674" s="141" t="s">
        <v>54</v>
      </c>
      <c r="B674" s="142"/>
      <c r="C674" s="142" t="s">
        <v>33</v>
      </c>
      <c r="D674" s="142" t="s">
        <v>80</v>
      </c>
      <c r="E674" s="29" t="s">
        <v>555</v>
      </c>
      <c r="F674" s="29">
        <v>200</v>
      </c>
      <c r="G674" s="37">
        <v>634.8</v>
      </c>
    </row>
    <row r="675" spans="1:7" ht="28.5">
      <c r="A675" s="141" t="s">
        <v>499</v>
      </c>
      <c r="B675" s="142"/>
      <c r="C675" s="142" t="s">
        <v>33</v>
      </c>
      <c r="D675" s="142" t="s">
        <v>80</v>
      </c>
      <c r="E675" s="142" t="s">
        <v>500</v>
      </c>
      <c r="F675" s="29"/>
      <c r="G675" s="37">
        <f>G676</f>
        <v>17319.100000000002</v>
      </c>
    </row>
    <row r="676" spans="1:7" ht="42.75">
      <c r="A676" s="141" t="s">
        <v>556</v>
      </c>
      <c r="B676" s="142"/>
      <c r="C676" s="142" t="s">
        <v>33</v>
      </c>
      <c r="D676" s="142" t="s">
        <v>80</v>
      </c>
      <c r="E676" s="29" t="s">
        <v>557</v>
      </c>
      <c r="F676" s="29"/>
      <c r="G676" s="37">
        <f>G677</f>
        <v>17319.100000000002</v>
      </c>
    </row>
    <row r="677" spans="1:7" ht="28.5">
      <c r="A677" s="141" t="s">
        <v>558</v>
      </c>
      <c r="B677" s="142"/>
      <c r="C677" s="142" t="s">
        <v>33</v>
      </c>
      <c r="D677" s="142" t="s">
        <v>80</v>
      </c>
      <c r="E677" s="29" t="s">
        <v>559</v>
      </c>
      <c r="F677" s="29"/>
      <c r="G677" s="37">
        <f>G678+G679+G680</f>
        <v>17319.100000000002</v>
      </c>
    </row>
    <row r="678" spans="1:7" ht="42.75">
      <c r="A678" s="141" t="s">
        <v>53</v>
      </c>
      <c r="B678" s="142"/>
      <c r="C678" s="142" t="s">
        <v>33</v>
      </c>
      <c r="D678" s="142" t="s">
        <v>80</v>
      </c>
      <c r="E678" s="29" t="s">
        <v>559</v>
      </c>
      <c r="F678" s="29">
        <v>100</v>
      </c>
      <c r="G678" s="37">
        <v>14583.1</v>
      </c>
    </row>
    <row r="679" spans="1:7" ht="28.5">
      <c r="A679" s="141" t="s">
        <v>54</v>
      </c>
      <c r="B679" s="142"/>
      <c r="C679" s="142" t="s">
        <v>33</v>
      </c>
      <c r="D679" s="142" t="s">
        <v>80</v>
      </c>
      <c r="E679" s="29" t="s">
        <v>559</v>
      </c>
      <c r="F679" s="29">
        <v>200</v>
      </c>
      <c r="G679" s="37">
        <v>2682.3</v>
      </c>
    </row>
    <row r="680" spans="1:7" ht="14.25">
      <c r="A680" s="141" t="s">
        <v>24</v>
      </c>
      <c r="B680" s="142"/>
      <c r="C680" s="142" t="s">
        <v>33</v>
      </c>
      <c r="D680" s="142" t="s">
        <v>80</v>
      </c>
      <c r="E680" s="29" t="s">
        <v>559</v>
      </c>
      <c r="F680" s="29">
        <v>800</v>
      </c>
      <c r="G680" s="37">
        <v>53.7</v>
      </c>
    </row>
    <row r="681" spans="1:7" ht="28.5">
      <c r="A681" s="141" t="s">
        <v>775</v>
      </c>
      <c r="B681" s="142"/>
      <c r="C681" s="142" t="s">
        <v>33</v>
      </c>
      <c r="D681" s="142" t="s">
        <v>80</v>
      </c>
      <c r="E681" s="29" t="s">
        <v>18</v>
      </c>
      <c r="F681" s="29"/>
      <c r="G681" s="37">
        <f>G682</f>
        <v>5809.6</v>
      </c>
    </row>
    <row r="682" spans="1:7" ht="42.75">
      <c r="A682" s="141" t="s">
        <v>782</v>
      </c>
      <c r="B682" s="142"/>
      <c r="C682" s="142" t="s">
        <v>33</v>
      </c>
      <c r="D682" s="142" t="s">
        <v>80</v>
      </c>
      <c r="E682" s="29" t="s">
        <v>81</v>
      </c>
      <c r="F682" s="29"/>
      <c r="G682" s="37">
        <f>G683</f>
        <v>5809.6</v>
      </c>
    </row>
    <row r="683" spans="1:7" ht="28.5">
      <c r="A683" s="141" t="s">
        <v>82</v>
      </c>
      <c r="B683" s="142"/>
      <c r="C683" s="142" t="s">
        <v>33</v>
      </c>
      <c r="D683" s="142" t="s">
        <v>80</v>
      </c>
      <c r="E683" s="29" t="s">
        <v>83</v>
      </c>
      <c r="F683" s="29"/>
      <c r="G683" s="37">
        <f>G684</f>
        <v>5809.6</v>
      </c>
    </row>
    <row r="684" spans="1:7" ht="14.25">
      <c r="A684" s="141" t="s">
        <v>84</v>
      </c>
      <c r="B684" s="142"/>
      <c r="C684" s="142" t="s">
        <v>33</v>
      </c>
      <c r="D684" s="142" t="s">
        <v>80</v>
      </c>
      <c r="E684" s="29" t="s">
        <v>85</v>
      </c>
      <c r="F684" s="29"/>
      <c r="G684" s="37">
        <f>G685+G686</f>
        <v>5809.6</v>
      </c>
    </row>
    <row r="685" spans="1:7" ht="42.75">
      <c r="A685" s="141" t="s">
        <v>53</v>
      </c>
      <c r="B685" s="142"/>
      <c r="C685" s="142" t="s">
        <v>33</v>
      </c>
      <c r="D685" s="142" t="s">
        <v>80</v>
      </c>
      <c r="E685" s="29" t="s">
        <v>85</v>
      </c>
      <c r="F685" s="29">
        <v>100</v>
      </c>
      <c r="G685" s="37">
        <v>5797.6</v>
      </c>
    </row>
    <row r="686" spans="1:7" ht="28.5">
      <c r="A686" s="141" t="s">
        <v>54</v>
      </c>
      <c r="B686" s="142"/>
      <c r="C686" s="142" t="s">
        <v>33</v>
      </c>
      <c r="D686" s="142" t="s">
        <v>80</v>
      </c>
      <c r="E686" s="29" t="s">
        <v>85</v>
      </c>
      <c r="F686" s="29">
        <v>200</v>
      </c>
      <c r="G686" s="37">
        <v>12</v>
      </c>
    </row>
    <row r="687" spans="1:7" s="148" customFormat="1" ht="30">
      <c r="A687" s="145" t="s">
        <v>617</v>
      </c>
      <c r="B687" s="32" t="s">
        <v>298</v>
      </c>
      <c r="C687" s="146"/>
      <c r="D687" s="146"/>
      <c r="E687" s="146"/>
      <c r="F687" s="146"/>
      <c r="G687" s="147">
        <f>G702+G688+G695</f>
        <v>130643.00000000001</v>
      </c>
    </row>
    <row r="688" spans="1:7" ht="14.25" hidden="1">
      <c r="A688" s="141" t="s">
        <v>118</v>
      </c>
      <c r="B688" s="30"/>
      <c r="C688" s="30" t="s">
        <v>119</v>
      </c>
      <c r="D688" s="30"/>
      <c r="E688" s="30"/>
      <c r="F688" s="30"/>
      <c r="G688" s="34">
        <f aca="true" t="shared" si="1" ref="G688:G693">SUM(G689)</f>
        <v>0</v>
      </c>
    </row>
    <row r="689" spans="1:7" ht="14.25" hidden="1">
      <c r="A689" s="141" t="s">
        <v>445</v>
      </c>
      <c r="B689" s="30"/>
      <c r="C689" s="30" t="s">
        <v>119</v>
      </c>
      <c r="D689" s="30" t="s">
        <v>119</v>
      </c>
      <c r="E689" s="29"/>
      <c r="F689" s="29"/>
      <c r="G689" s="34">
        <f t="shared" si="1"/>
        <v>0</v>
      </c>
    </row>
    <row r="690" spans="1:7" ht="28.5" hidden="1">
      <c r="A690" s="141" t="s">
        <v>779</v>
      </c>
      <c r="B690" s="142"/>
      <c r="C690" s="142" t="s">
        <v>119</v>
      </c>
      <c r="D690" s="142" t="s">
        <v>119</v>
      </c>
      <c r="E690" s="29" t="s">
        <v>408</v>
      </c>
      <c r="F690" s="29"/>
      <c r="G690" s="34">
        <f t="shared" si="1"/>
        <v>0</v>
      </c>
    </row>
    <row r="691" spans="1:7" ht="28.5" hidden="1">
      <c r="A691" s="141" t="s">
        <v>455</v>
      </c>
      <c r="B691" s="30"/>
      <c r="C691" s="30" t="s">
        <v>119</v>
      </c>
      <c r="D691" s="30" t="s">
        <v>119</v>
      </c>
      <c r="E691" s="30" t="s">
        <v>456</v>
      </c>
      <c r="F691" s="30"/>
      <c r="G691" s="34">
        <f t="shared" si="1"/>
        <v>0</v>
      </c>
    </row>
    <row r="692" spans="1:7" ht="14.25" hidden="1">
      <c r="A692" s="141" t="s">
        <v>37</v>
      </c>
      <c r="B692" s="30"/>
      <c r="C692" s="30" t="s">
        <v>119</v>
      </c>
      <c r="D692" s="30" t="s">
        <v>119</v>
      </c>
      <c r="E692" s="30" t="s">
        <v>457</v>
      </c>
      <c r="F692" s="30"/>
      <c r="G692" s="34">
        <f t="shared" si="1"/>
        <v>0</v>
      </c>
    </row>
    <row r="693" spans="1:7" ht="28.5" hidden="1">
      <c r="A693" s="141" t="s">
        <v>458</v>
      </c>
      <c r="B693" s="29"/>
      <c r="C693" s="30" t="s">
        <v>119</v>
      </c>
      <c r="D693" s="30" t="s">
        <v>119</v>
      </c>
      <c r="E693" s="30" t="s">
        <v>459</v>
      </c>
      <c r="F693" s="30"/>
      <c r="G693" s="34">
        <f t="shared" si="1"/>
        <v>0</v>
      </c>
    </row>
    <row r="694" spans="1:7" ht="28.5" hidden="1">
      <c r="A694" s="141" t="s">
        <v>264</v>
      </c>
      <c r="B694" s="30"/>
      <c r="C694" s="30" t="s">
        <v>119</v>
      </c>
      <c r="D694" s="30" t="s">
        <v>119</v>
      </c>
      <c r="E694" s="30" t="s">
        <v>459</v>
      </c>
      <c r="F694" s="31">
        <v>600</v>
      </c>
      <c r="G694" s="34"/>
    </row>
    <row r="695" spans="1:7" ht="14.25" hidden="1">
      <c r="A695" s="141" t="s">
        <v>32</v>
      </c>
      <c r="B695" s="142"/>
      <c r="C695" s="142" t="s">
        <v>33</v>
      </c>
      <c r="D695" s="142" t="s">
        <v>34</v>
      </c>
      <c r="E695" s="29"/>
      <c r="F695" s="29"/>
      <c r="G695" s="37">
        <f aca="true" t="shared" si="2" ref="G695:G700">SUM(G696)</f>
        <v>0</v>
      </c>
    </row>
    <row r="696" spans="1:7" ht="14.25" hidden="1">
      <c r="A696" s="62" t="s">
        <v>79</v>
      </c>
      <c r="B696" s="108"/>
      <c r="C696" s="88" t="s">
        <v>33</v>
      </c>
      <c r="D696" s="88" t="s">
        <v>80</v>
      </c>
      <c r="E696" s="88"/>
      <c r="F696" s="93"/>
      <c r="G696" s="109">
        <f t="shared" si="2"/>
        <v>0</v>
      </c>
    </row>
    <row r="697" spans="1:7" ht="30.75" customHeight="1" hidden="1">
      <c r="A697" s="141" t="s">
        <v>775</v>
      </c>
      <c r="B697" s="108"/>
      <c r="C697" s="88" t="s">
        <v>33</v>
      </c>
      <c r="D697" s="88" t="s">
        <v>80</v>
      </c>
      <c r="E697" s="88" t="s">
        <v>18</v>
      </c>
      <c r="F697" s="93"/>
      <c r="G697" s="109">
        <f t="shared" si="2"/>
        <v>0</v>
      </c>
    </row>
    <row r="698" spans="1:7" ht="14.25" hidden="1">
      <c r="A698" s="141" t="s">
        <v>88</v>
      </c>
      <c r="B698" s="108"/>
      <c r="C698" s="88" t="s">
        <v>33</v>
      </c>
      <c r="D698" s="88" t="s">
        <v>80</v>
      </c>
      <c r="E698" s="88" t="s">
        <v>70</v>
      </c>
      <c r="F698" s="93"/>
      <c r="G698" s="109">
        <f t="shared" si="2"/>
        <v>0</v>
      </c>
    </row>
    <row r="699" spans="1:7" ht="14.25" hidden="1">
      <c r="A699" s="141" t="s">
        <v>37</v>
      </c>
      <c r="B699" s="108"/>
      <c r="C699" s="88" t="s">
        <v>33</v>
      </c>
      <c r="D699" s="88" t="s">
        <v>80</v>
      </c>
      <c r="E699" s="88" t="s">
        <v>619</v>
      </c>
      <c r="F699" s="93"/>
      <c r="G699" s="109">
        <f t="shared" si="2"/>
        <v>0</v>
      </c>
    </row>
    <row r="700" spans="1:7" ht="14.25" hidden="1">
      <c r="A700" s="141" t="s">
        <v>39</v>
      </c>
      <c r="B700" s="108"/>
      <c r="C700" s="88" t="s">
        <v>33</v>
      </c>
      <c r="D700" s="88" t="s">
        <v>80</v>
      </c>
      <c r="E700" s="88" t="s">
        <v>620</v>
      </c>
      <c r="F700" s="93"/>
      <c r="G700" s="109">
        <f t="shared" si="2"/>
        <v>0</v>
      </c>
    </row>
    <row r="701" spans="1:7" ht="28.5" hidden="1">
      <c r="A701" s="44" t="s">
        <v>127</v>
      </c>
      <c r="B701" s="108"/>
      <c r="C701" s="88" t="s">
        <v>33</v>
      </c>
      <c r="D701" s="88" t="s">
        <v>80</v>
      </c>
      <c r="E701" s="88" t="s">
        <v>620</v>
      </c>
      <c r="F701" s="93">
        <v>600</v>
      </c>
      <c r="G701" s="109"/>
    </row>
    <row r="702" spans="1:7" ht="14.25">
      <c r="A702" s="141" t="s">
        <v>299</v>
      </c>
      <c r="B702" s="30"/>
      <c r="C702" s="30" t="s">
        <v>181</v>
      </c>
      <c r="D702" s="30"/>
      <c r="E702" s="30"/>
      <c r="F702" s="30"/>
      <c r="G702" s="34">
        <f>+G703+G759+G777</f>
        <v>130643.00000000001</v>
      </c>
    </row>
    <row r="703" spans="1:7" ht="14.25">
      <c r="A703" s="141" t="s">
        <v>300</v>
      </c>
      <c r="B703" s="30"/>
      <c r="C703" s="30" t="s">
        <v>181</v>
      </c>
      <c r="D703" s="30" t="s">
        <v>36</v>
      </c>
      <c r="E703" s="30"/>
      <c r="F703" s="30"/>
      <c r="G703" s="34">
        <f>+G704</f>
        <v>114472.90000000001</v>
      </c>
    </row>
    <row r="704" spans="1:7" ht="28.5">
      <c r="A704" s="141" t="s">
        <v>301</v>
      </c>
      <c r="B704" s="30"/>
      <c r="C704" s="30" t="s">
        <v>181</v>
      </c>
      <c r="D704" s="30" t="s">
        <v>36</v>
      </c>
      <c r="E704" s="30" t="s">
        <v>302</v>
      </c>
      <c r="F704" s="30"/>
      <c r="G704" s="34">
        <f>G705+G711+G730+G741</f>
        <v>114472.90000000001</v>
      </c>
    </row>
    <row r="705" spans="1:7" ht="28.5">
      <c r="A705" s="141" t="s">
        <v>393</v>
      </c>
      <c r="B705" s="30"/>
      <c r="C705" s="30" t="s">
        <v>181</v>
      </c>
      <c r="D705" s="30" t="s">
        <v>36</v>
      </c>
      <c r="E705" s="30" t="s">
        <v>303</v>
      </c>
      <c r="F705" s="30"/>
      <c r="G705" s="34">
        <f>G706</f>
        <v>8175.2</v>
      </c>
    </row>
    <row r="706" spans="1:7" ht="28.5">
      <c r="A706" s="141" t="s">
        <v>47</v>
      </c>
      <c r="B706" s="30"/>
      <c r="C706" s="30" t="s">
        <v>181</v>
      </c>
      <c r="D706" s="30" t="s">
        <v>36</v>
      </c>
      <c r="E706" s="30" t="s">
        <v>304</v>
      </c>
      <c r="F706" s="30"/>
      <c r="G706" s="34">
        <f>G707</f>
        <v>8175.2</v>
      </c>
    </row>
    <row r="707" spans="1:7" ht="14.25">
      <c r="A707" s="141" t="s">
        <v>305</v>
      </c>
      <c r="B707" s="30"/>
      <c r="C707" s="30" t="s">
        <v>181</v>
      </c>
      <c r="D707" s="30" t="s">
        <v>36</v>
      </c>
      <c r="E707" s="30" t="s">
        <v>306</v>
      </c>
      <c r="F707" s="30"/>
      <c r="G707" s="34">
        <f>G708+G709+G710</f>
        <v>8175.2</v>
      </c>
    </row>
    <row r="708" spans="1:7" ht="42.75">
      <c r="A708" s="36" t="s">
        <v>53</v>
      </c>
      <c r="B708" s="30"/>
      <c r="C708" s="30" t="s">
        <v>181</v>
      </c>
      <c r="D708" s="30" t="s">
        <v>36</v>
      </c>
      <c r="E708" s="30" t="s">
        <v>306</v>
      </c>
      <c r="F708" s="30" t="s">
        <v>93</v>
      </c>
      <c r="G708" s="34">
        <v>6985.7</v>
      </c>
    </row>
    <row r="709" spans="1:7" ht="28.5">
      <c r="A709" s="141" t="s">
        <v>54</v>
      </c>
      <c r="B709" s="30"/>
      <c r="C709" s="30" t="s">
        <v>181</v>
      </c>
      <c r="D709" s="30" t="s">
        <v>36</v>
      </c>
      <c r="E709" s="30" t="s">
        <v>306</v>
      </c>
      <c r="F709" s="30" t="s">
        <v>95</v>
      </c>
      <c r="G709" s="37">
        <v>1187.7</v>
      </c>
    </row>
    <row r="710" spans="1:7" ht="14.25">
      <c r="A710" s="141" t="s">
        <v>24</v>
      </c>
      <c r="B710" s="30"/>
      <c r="C710" s="30" t="s">
        <v>181</v>
      </c>
      <c r="D710" s="30" t="s">
        <v>36</v>
      </c>
      <c r="E710" s="30" t="s">
        <v>306</v>
      </c>
      <c r="F710" s="30" t="s">
        <v>100</v>
      </c>
      <c r="G710" s="34">
        <v>1.8</v>
      </c>
    </row>
    <row r="711" spans="1:7" ht="28.5">
      <c r="A711" s="141" t="s">
        <v>318</v>
      </c>
      <c r="B711" s="30"/>
      <c r="C711" s="30" t="s">
        <v>181</v>
      </c>
      <c r="D711" s="30" t="s">
        <v>36</v>
      </c>
      <c r="E711" s="30" t="s">
        <v>307</v>
      </c>
      <c r="F711" s="30"/>
      <c r="G711" s="34">
        <f>G712</f>
        <v>11190.199999999999</v>
      </c>
    </row>
    <row r="712" spans="1:7" ht="14.25">
      <c r="A712" s="141" t="s">
        <v>37</v>
      </c>
      <c r="B712" s="30"/>
      <c r="C712" s="30" t="s">
        <v>181</v>
      </c>
      <c r="D712" s="30" t="s">
        <v>36</v>
      </c>
      <c r="E712" s="30" t="s">
        <v>394</v>
      </c>
      <c r="F712" s="30"/>
      <c r="G712" s="34">
        <f>SUM(G713+G716+G718+G720+G722+G726+G728)+G724</f>
        <v>11190.199999999999</v>
      </c>
    </row>
    <row r="713" spans="1:7" ht="14.25">
      <c r="A713" s="141" t="s">
        <v>305</v>
      </c>
      <c r="B713" s="30"/>
      <c r="C713" s="30" t="s">
        <v>181</v>
      </c>
      <c r="D713" s="30" t="s">
        <v>36</v>
      </c>
      <c r="E713" s="30" t="s">
        <v>395</v>
      </c>
      <c r="F713" s="30"/>
      <c r="G713" s="34">
        <f>SUM(G714:G715)</f>
        <v>5426.8</v>
      </c>
    </row>
    <row r="714" spans="1:7" ht="42.75">
      <c r="A714" s="36" t="s">
        <v>53</v>
      </c>
      <c r="B714" s="30"/>
      <c r="C714" s="30" t="s">
        <v>181</v>
      </c>
      <c r="D714" s="30" t="s">
        <v>36</v>
      </c>
      <c r="E714" s="30" t="s">
        <v>395</v>
      </c>
      <c r="F714" s="30" t="s">
        <v>93</v>
      </c>
      <c r="G714" s="34">
        <f>1614+100</f>
        <v>1714</v>
      </c>
    </row>
    <row r="715" spans="1:7" ht="28.5">
      <c r="A715" s="141" t="s">
        <v>54</v>
      </c>
      <c r="B715" s="30"/>
      <c r="C715" s="30" t="s">
        <v>181</v>
      </c>
      <c r="D715" s="30" t="s">
        <v>36</v>
      </c>
      <c r="E715" s="30" t="s">
        <v>395</v>
      </c>
      <c r="F715" s="30" t="s">
        <v>95</v>
      </c>
      <c r="G715" s="34">
        <v>3712.8</v>
      </c>
    </row>
    <row r="716" spans="1:7" ht="57">
      <c r="A716" s="63" t="s">
        <v>807</v>
      </c>
      <c r="B716" s="58"/>
      <c r="C716" s="58" t="s">
        <v>181</v>
      </c>
      <c r="D716" s="58" t="s">
        <v>36</v>
      </c>
      <c r="E716" s="58" t="s">
        <v>808</v>
      </c>
      <c r="F716" s="58"/>
      <c r="G716" s="59">
        <f>G717</f>
        <v>972</v>
      </c>
    </row>
    <row r="717" spans="1:7" ht="28.5">
      <c r="A717" s="63" t="s">
        <v>264</v>
      </c>
      <c r="B717" s="58"/>
      <c r="C717" s="58" t="s">
        <v>181</v>
      </c>
      <c r="D717" s="58" t="s">
        <v>36</v>
      </c>
      <c r="E717" s="58" t="s">
        <v>808</v>
      </c>
      <c r="F717" s="58" t="s">
        <v>128</v>
      </c>
      <c r="G717" s="59">
        <v>972</v>
      </c>
    </row>
    <row r="718" spans="1:7" ht="57">
      <c r="A718" s="63" t="s">
        <v>809</v>
      </c>
      <c r="B718" s="58"/>
      <c r="C718" s="58" t="s">
        <v>181</v>
      </c>
      <c r="D718" s="58" t="s">
        <v>36</v>
      </c>
      <c r="E718" s="58" t="s">
        <v>810</v>
      </c>
      <c r="F718" s="58"/>
      <c r="G718" s="59">
        <f>G719</f>
        <v>4323</v>
      </c>
    </row>
    <row r="719" spans="1:7" ht="28.5">
      <c r="A719" s="63" t="s">
        <v>264</v>
      </c>
      <c r="B719" s="58"/>
      <c r="C719" s="58" t="s">
        <v>181</v>
      </c>
      <c r="D719" s="58" t="s">
        <v>36</v>
      </c>
      <c r="E719" s="58" t="s">
        <v>810</v>
      </c>
      <c r="F719" s="58" t="s">
        <v>128</v>
      </c>
      <c r="G719" s="59">
        <f>3400+623+300</f>
        <v>4323</v>
      </c>
    </row>
    <row r="720" spans="1:7" ht="71.25">
      <c r="A720" s="63" t="s">
        <v>811</v>
      </c>
      <c r="B720" s="58"/>
      <c r="C720" s="58" t="s">
        <v>181</v>
      </c>
      <c r="D720" s="58" t="s">
        <v>36</v>
      </c>
      <c r="E720" s="58" t="s">
        <v>812</v>
      </c>
      <c r="F720" s="58"/>
      <c r="G720" s="59">
        <f>G721</f>
        <v>165</v>
      </c>
    </row>
    <row r="721" spans="1:7" ht="28.5">
      <c r="A721" s="63" t="s">
        <v>264</v>
      </c>
      <c r="B721" s="58"/>
      <c r="C721" s="58" t="s">
        <v>181</v>
      </c>
      <c r="D721" s="58" t="s">
        <v>36</v>
      </c>
      <c r="E721" s="58" t="s">
        <v>812</v>
      </c>
      <c r="F721" s="58" t="s">
        <v>128</v>
      </c>
      <c r="G721" s="59">
        <v>165</v>
      </c>
    </row>
    <row r="722" spans="1:7" ht="42.75">
      <c r="A722" s="63" t="s">
        <v>813</v>
      </c>
      <c r="B722" s="58"/>
      <c r="C722" s="58" t="s">
        <v>181</v>
      </c>
      <c r="D722" s="58" t="s">
        <v>36</v>
      </c>
      <c r="E722" s="58" t="s">
        <v>814</v>
      </c>
      <c r="F722" s="58"/>
      <c r="G722" s="59">
        <f>G723</f>
        <v>120</v>
      </c>
    </row>
    <row r="723" spans="1:7" ht="28.5">
      <c r="A723" s="63" t="s">
        <v>264</v>
      </c>
      <c r="B723" s="58"/>
      <c r="C723" s="58" t="s">
        <v>181</v>
      </c>
      <c r="D723" s="58" t="s">
        <v>36</v>
      </c>
      <c r="E723" s="58" t="s">
        <v>814</v>
      </c>
      <c r="F723" s="58" t="s">
        <v>128</v>
      </c>
      <c r="G723" s="59">
        <v>120</v>
      </c>
    </row>
    <row r="724" spans="1:7" ht="30" customHeight="1">
      <c r="A724" s="63" t="s">
        <v>1265</v>
      </c>
      <c r="B724" s="58"/>
      <c r="C724" s="58" t="s">
        <v>181</v>
      </c>
      <c r="D724" s="58" t="s">
        <v>36</v>
      </c>
      <c r="E724" s="58" t="s">
        <v>1266</v>
      </c>
      <c r="F724" s="58"/>
      <c r="G724" s="59">
        <f>SUM(G725)</f>
        <v>13.4</v>
      </c>
    </row>
    <row r="725" spans="1:7" ht="28.5">
      <c r="A725" s="212" t="s">
        <v>54</v>
      </c>
      <c r="B725" s="58"/>
      <c r="C725" s="58" t="s">
        <v>181</v>
      </c>
      <c r="D725" s="58" t="s">
        <v>36</v>
      </c>
      <c r="E725" s="58" t="s">
        <v>1266</v>
      </c>
      <c r="F725" s="58" t="s">
        <v>95</v>
      </c>
      <c r="G725" s="59">
        <v>13.4</v>
      </c>
    </row>
    <row r="726" spans="1:7" ht="57">
      <c r="A726" s="63" t="s">
        <v>1289</v>
      </c>
      <c r="B726" s="58"/>
      <c r="C726" s="58" t="s">
        <v>181</v>
      </c>
      <c r="D726" s="58" t="s">
        <v>36</v>
      </c>
      <c r="E726" s="58" t="s">
        <v>625</v>
      </c>
      <c r="F726" s="58"/>
      <c r="G726" s="59">
        <f>G727</f>
        <v>120</v>
      </c>
    </row>
    <row r="727" spans="1:7" ht="28.5">
      <c r="A727" s="63" t="s">
        <v>264</v>
      </c>
      <c r="B727" s="58"/>
      <c r="C727" s="58" t="s">
        <v>181</v>
      </c>
      <c r="D727" s="58" t="s">
        <v>36</v>
      </c>
      <c r="E727" s="58" t="s">
        <v>625</v>
      </c>
      <c r="F727" s="58" t="s">
        <v>128</v>
      </c>
      <c r="G727" s="59">
        <v>120</v>
      </c>
    </row>
    <row r="728" spans="1:7" ht="57">
      <c r="A728" s="63" t="s">
        <v>815</v>
      </c>
      <c r="B728" s="58"/>
      <c r="C728" s="58" t="s">
        <v>181</v>
      </c>
      <c r="D728" s="58" t="s">
        <v>36</v>
      </c>
      <c r="E728" s="58" t="s">
        <v>816</v>
      </c>
      <c r="F728" s="58"/>
      <c r="G728" s="59">
        <f>G729</f>
        <v>50</v>
      </c>
    </row>
    <row r="729" spans="1:7" ht="28.5">
      <c r="A729" s="63" t="s">
        <v>264</v>
      </c>
      <c r="B729" s="58"/>
      <c r="C729" s="58" t="s">
        <v>181</v>
      </c>
      <c r="D729" s="58" t="s">
        <v>36</v>
      </c>
      <c r="E729" s="58" t="s">
        <v>816</v>
      </c>
      <c r="F729" s="58" t="s">
        <v>128</v>
      </c>
      <c r="G729" s="59">
        <v>50</v>
      </c>
    </row>
    <row r="730" spans="1:7" ht="77.25" customHeight="1">
      <c r="A730" s="141" t="s">
        <v>316</v>
      </c>
      <c r="B730" s="30"/>
      <c r="C730" s="30" t="s">
        <v>181</v>
      </c>
      <c r="D730" s="30" t="s">
        <v>36</v>
      </c>
      <c r="E730" s="31" t="s">
        <v>310</v>
      </c>
      <c r="F730" s="30"/>
      <c r="G730" s="34">
        <f>G731+G734</f>
        <v>88610.70000000001</v>
      </c>
    </row>
    <row r="731" spans="1:7" ht="28.5">
      <c r="A731" s="141" t="s">
        <v>308</v>
      </c>
      <c r="B731" s="30"/>
      <c r="C731" s="30" t="s">
        <v>181</v>
      </c>
      <c r="D731" s="30" t="s">
        <v>36</v>
      </c>
      <c r="E731" s="31" t="s">
        <v>397</v>
      </c>
      <c r="F731" s="30"/>
      <c r="G731" s="34">
        <f>G732</f>
        <v>86342.1</v>
      </c>
    </row>
    <row r="732" spans="1:7" ht="14.25">
      <c r="A732" s="141" t="s">
        <v>305</v>
      </c>
      <c r="B732" s="30"/>
      <c r="C732" s="30" t="s">
        <v>181</v>
      </c>
      <c r="D732" s="30" t="s">
        <v>36</v>
      </c>
      <c r="E732" s="31" t="s">
        <v>398</v>
      </c>
      <c r="F732" s="30"/>
      <c r="G732" s="34">
        <f>G733</f>
        <v>86342.1</v>
      </c>
    </row>
    <row r="733" spans="1:7" ht="30" customHeight="1">
      <c r="A733" s="141" t="s">
        <v>74</v>
      </c>
      <c r="B733" s="30"/>
      <c r="C733" s="30" t="s">
        <v>181</v>
      </c>
      <c r="D733" s="30" t="s">
        <v>36</v>
      </c>
      <c r="E733" s="31" t="s">
        <v>398</v>
      </c>
      <c r="F733" s="30" t="s">
        <v>128</v>
      </c>
      <c r="G733" s="34">
        <v>86342.1</v>
      </c>
    </row>
    <row r="734" spans="1:7" ht="21" customHeight="1">
      <c r="A734" s="64" t="s">
        <v>159</v>
      </c>
      <c r="B734" s="30"/>
      <c r="C734" s="30" t="s">
        <v>181</v>
      </c>
      <c r="D734" s="30" t="s">
        <v>36</v>
      </c>
      <c r="E734" s="31" t="s">
        <v>721</v>
      </c>
      <c r="F734" s="30"/>
      <c r="G734" s="34">
        <f>SUM(G735+G738)</f>
        <v>2268.6</v>
      </c>
    </row>
    <row r="735" spans="1:7" ht="28.5" customHeight="1">
      <c r="A735" s="64" t="s">
        <v>312</v>
      </c>
      <c r="B735" s="30"/>
      <c r="C735" s="30" t="s">
        <v>181</v>
      </c>
      <c r="D735" s="30" t="s">
        <v>36</v>
      </c>
      <c r="E735" s="31" t="s">
        <v>722</v>
      </c>
      <c r="F735" s="30"/>
      <c r="G735" s="34">
        <f>G736</f>
        <v>100</v>
      </c>
    </row>
    <row r="736" spans="1:7" ht="18.75" customHeight="1">
      <c r="A736" s="64" t="s">
        <v>305</v>
      </c>
      <c r="B736" s="30"/>
      <c r="C736" s="30" t="s">
        <v>181</v>
      </c>
      <c r="D736" s="30" t="s">
        <v>36</v>
      </c>
      <c r="E736" s="31" t="s">
        <v>723</v>
      </c>
      <c r="F736" s="30"/>
      <c r="G736" s="34">
        <f>G737</f>
        <v>100</v>
      </c>
    </row>
    <row r="737" spans="1:7" ht="28.5">
      <c r="A737" s="64" t="s">
        <v>74</v>
      </c>
      <c r="B737" s="30"/>
      <c r="C737" s="30" t="s">
        <v>181</v>
      </c>
      <c r="D737" s="30" t="s">
        <v>36</v>
      </c>
      <c r="E737" s="31" t="s">
        <v>723</v>
      </c>
      <c r="F737" s="30" t="s">
        <v>128</v>
      </c>
      <c r="G737" s="34">
        <v>100</v>
      </c>
    </row>
    <row r="738" spans="1:7" ht="14.25">
      <c r="A738" s="63" t="s">
        <v>313</v>
      </c>
      <c r="B738" s="58"/>
      <c r="C738" s="58" t="s">
        <v>181</v>
      </c>
      <c r="D738" s="58" t="s">
        <v>36</v>
      </c>
      <c r="E738" s="58" t="s">
        <v>817</v>
      </c>
      <c r="F738" s="58"/>
      <c r="G738" s="59">
        <f>G739</f>
        <v>2168.6</v>
      </c>
    </row>
    <row r="739" spans="1:7" ht="14.25">
      <c r="A739" s="63" t="s">
        <v>305</v>
      </c>
      <c r="B739" s="58"/>
      <c r="C739" s="58" t="s">
        <v>181</v>
      </c>
      <c r="D739" s="58" t="s">
        <v>36</v>
      </c>
      <c r="E739" s="58" t="s">
        <v>818</v>
      </c>
      <c r="F739" s="58"/>
      <c r="G739" s="59">
        <f>G740</f>
        <v>2168.6</v>
      </c>
    </row>
    <row r="740" spans="1:7" ht="28.5">
      <c r="A740" s="63" t="s">
        <v>74</v>
      </c>
      <c r="B740" s="58"/>
      <c r="C740" s="58" t="s">
        <v>181</v>
      </c>
      <c r="D740" s="58" t="s">
        <v>36</v>
      </c>
      <c r="E740" s="58" t="s">
        <v>818</v>
      </c>
      <c r="F740" s="58" t="s">
        <v>128</v>
      </c>
      <c r="G740" s="59">
        <v>2168.6</v>
      </c>
    </row>
    <row r="741" spans="1:7" ht="30.75" customHeight="1">
      <c r="A741" s="141" t="s">
        <v>317</v>
      </c>
      <c r="B741" s="30"/>
      <c r="C741" s="30" t="s">
        <v>181</v>
      </c>
      <c r="D741" s="30" t="s">
        <v>36</v>
      </c>
      <c r="E741" s="30" t="s">
        <v>314</v>
      </c>
      <c r="F741" s="30"/>
      <c r="G741" s="34">
        <f>SUM(G742)</f>
        <v>6496.8</v>
      </c>
    </row>
    <row r="742" spans="1:7" ht="22.5" customHeight="1">
      <c r="A742" s="141" t="s">
        <v>159</v>
      </c>
      <c r="B742" s="30"/>
      <c r="C742" s="30" t="s">
        <v>181</v>
      </c>
      <c r="D742" s="30" t="s">
        <v>36</v>
      </c>
      <c r="E742" s="30" t="s">
        <v>399</v>
      </c>
      <c r="F742" s="30"/>
      <c r="G742" s="34">
        <f>SUM(G743+G748+G751+G754)</f>
        <v>6496.8</v>
      </c>
    </row>
    <row r="743" spans="1:7" ht="28.5" hidden="1">
      <c r="A743" s="141" t="s">
        <v>475</v>
      </c>
      <c r="B743" s="30"/>
      <c r="C743" s="30" t="s">
        <v>181</v>
      </c>
      <c r="D743" s="30" t="s">
        <v>36</v>
      </c>
      <c r="E743" s="30" t="s">
        <v>476</v>
      </c>
      <c r="F743" s="30"/>
      <c r="G743" s="34">
        <f>G744+G746</f>
        <v>0</v>
      </c>
    </row>
    <row r="744" spans="1:7" ht="14.25" hidden="1">
      <c r="A744" s="141" t="s">
        <v>305</v>
      </c>
      <c r="B744" s="30"/>
      <c r="C744" s="30" t="s">
        <v>181</v>
      </c>
      <c r="D744" s="30" t="s">
        <v>36</v>
      </c>
      <c r="E744" s="30" t="s">
        <v>477</v>
      </c>
      <c r="F744" s="30"/>
      <c r="G744" s="34">
        <f>G745</f>
        <v>0</v>
      </c>
    </row>
    <row r="745" spans="1:7" ht="28.5" hidden="1">
      <c r="A745" s="141" t="s">
        <v>74</v>
      </c>
      <c r="B745" s="30"/>
      <c r="C745" s="30" t="s">
        <v>181</v>
      </c>
      <c r="D745" s="30" t="s">
        <v>36</v>
      </c>
      <c r="E745" s="30" t="s">
        <v>477</v>
      </c>
      <c r="F745" s="30" t="s">
        <v>128</v>
      </c>
      <c r="G745" s="34"/>
    </row>
    <row r="746" spans="1:7" ht="45.75" customHeight="1" hidden="1">
      <c r="A746" s="53" t="s">
        <v>624</v>
      </c>
      <c r="B746" s="30"/>
      <c r="C746" s="30" t="s">
        <v>181</v>
      </c>
      <c r="D746" s="30" t="s">
        <v>36</v>
      </c>
      <c r="E746" s="30" t="s">
        <v>626</v>
      </c>
      <c r="F746" s="30"/>
      <c r="G746" s="34">
        <f>SUM(G747)</f>
        <v>0</v>
      </c>
    </row>
    <row r="747" spans="1:7" ht="28.5" hidden="1">
      <c r="A747" s="141" t="s">
        <v>264</v>
      </c>
      <c r="B747" s="30"/>
      <c r="C747" s="30" t="s">
        <v>181</v>
      </c>
      <c r="D747" s="30" t="s">
        <v>36</v>
      </c>
      <c r="E747" s="30" t="s">
        <v>626</v>
      </c>
      <c r="F747" s="30" t="s">
        <v>128</v>
      </c>
      <c r="G747" s="34"/>
    </row>
    <row r="748" spans="1:7" ht="14.25">
      <c r="A748" s="141" t="s">
        <v>311</v>
      </c>
      <c r="B748" s="30"/>
      <c r="C748" s="30" t="s">
        <v>181</v>
      </c>
      <c r="D748" s="30" t="s">
        <v>36</v>
      </c>
      <c r="E748" s="30" t="s">
        <v>400</v>
      </c>
      <c r="F748" s="30"/>
      <c r="G748" s="34">
        <f>G749</f>
        <v>320</v>
      </c>
    </row>
    <row r="749" spans="1:7" ht="14.25">
      <c r="A749" s="141" t="s">
        <v>305</v>
      </c>
      <c r="B749" s="30"/>
      <c r="C749" s="30" t="s">
        <v>181</v>
      </c>
      <c r="D749" s="30" t="s">
        <v>36</v>
      </c>
      <c r="E749" s="30" t="s">
        <v>401</v>
      </c>
      <c r="F749" s="30"/>
      <c r="G749" s="34">
        <f>G750</f>
        <v>320</v>
      </c>
    </row>
    <row r="750" spans="1:7" ht="27.75" customHeight="1">
      <c r="A750" s="141" t="s">
        <v>74</v>
      </c>
      <c r="B750" s="30"/>
      <c r="C750" s="30" t="s">
        <v>181</v>
      </c>
      <c r="D750" s="30" t="s">
        <v>36</v>
      </c>
      <c r="E750" s="30" t="s">
        <v>401</v>
      </c>
      <c r="F750" s="30" t="s">
        <v>128</v>
      </c>
      <c r="G750" s="34">
        <v>320</v>
      </c>
    </row>
    <row r="751" spans="1:7" ht="28.5" hidden="1">
      <c r="A751" s="141" t="s">
        <v>312</v>
      </c>
      <c r="B751" s="30"/>
      <c r="C751" s="30" t="s">
        <v>181</v>
      </c>
      <c r="D751" s="30" t="s">
        <v>36</v>
      </c>
      <c r="E751" s="30" t="s">
        <v>402</v>
      </c>
      <c r="F751" s="30"/>
      <c r="G751" s="34">
        <f>+G752</f>
        <v>0</v>
      </c>
    </row>
    <row r="752" spans="1:7" ht="14.25" hidden="1">
      <c r="A752" s="141" t="s">
        <v>305</v>
      </c>
      <c r="B752" s="30"/>
      <c r="C752" s="30" t="s">
        <v>181</v>
      </c>
      <c r="D752" s="30" t="s">
        <v>36</v>
      </c>
      <c r="E752" s="30" t="s">
        <v>403</v>
      </c>
      <c r="F752" s="30"/>
      <c r="G752" s="34">
        <f>G753</f>
        <v>0</v>
      </c>
    </row>
    <row r="753" spans="1:7" ht="28.5" hidden="1">
      <c r="A753" s="141" t="s">
        <v>74</v>
      </c>
      <c r="B753" s="30"/>
      <c r="C753" s="30" t="s">
        <v>181</v>
      </c>
      <c r="D753" s="30" t="s">
        <v>36</v>
      </c>
      <c r="E753" s="30" t="s">
        <v>403</v>
      </c>
      <c r="F753" s="30" t="s">
        <v>128</v>
      </c>
      <c r="G753" s="34"/>
    </row>
    <row r="754" spans="1:7" ht="20.25" customHeight="1">
      <c r="A754" s="63" t="s">
        <v>313</v>
      </c>
      <c r="B754" s="58"/>
      <c r="C754" s="58" t="s">
        <v>181</v>
      </c>
      <c r="D754" s="58" t="s">
        <v>36</v>
      </c>
      <c r="E754" s="58" t="s">
        <v>404</v>
      </c>
      <c r="F754" s="58"/>
      <c r="G754" s="59">
        <f>G755</f>
        <v>6176.8</v>
      </c>
    </row>
    <row r="755" spans="1:7" ht="14.25">
      <c r="A755" s="63" t="s">
        <v>305</v>
      </c>
      <c r="B755" s="58"/>
      <c r="C755" s="58" t="s">
        <v>181</v>
      </c>
      <c r="D755" s="58" t="s">
        <v>36</v>
      </c>
      <c r="E755" s="58" t="s">
        <v>405</v>
      </c>
      <c r="F755" s="58"/>
      <c r="G755" s="59">
        <f>G756</f>
        <v>6176.8</v>
      </c>
    </row>
    <row r="756" spans="1:7" ht="28.5">
      <c r="A756" s="63" t="s">
        <v>264</v>
      </c>
      <c r="B756" s="58"/>
      <c r="C756" s="58" t="s">
        <v>181</v>
      </c>
      <c r="D756" s="58" t="s">
        <v>36</v>
      </c>
      <c r="E756" s="58" t="s">
        <v>405</v>
      </c>
      <c r="F756" s="58" t="s">
        <v>128</v>
      </c>
      <c r="G756" s="59">
        <f>4623.8+938+315+300</f>
        <v>6176.8</v>
      </c>
    </row>
    <row r="757" spans="1:7" ht="14.25" hidden="1">
      <c r="A757" s="141" t="s">
        <v>305</v>
      </c>
      <c r="B757" s="30"/>
      <c r="C757" s="30" t="s">
        <v>181</v>
      </c>
      <c r="D757" s="30" t="s">
        <v>36</v>
      </c>
      <c r="E757" s="30" t="s">
        <v>405</v>
      </c>
      <c r="F757" s="30"/>
      <c r="G757" s="34">
        <f>G758</f>
        <v>0</v>
      </c>
    </row>
    <row r="758" spans="1:7" ht="14.25" hidden="1">
      <c r="A758" s="141" t="s">
        <v>309</v>
      </c>
      <c r="B758" s="30"/>
      <c r="C758" s="30" t="s">
        <v>181</v>
      </c>
      <c r="D758" s="30" t="s">
        <v>36</v>
      </c>
      <c r="E758" s="30" t="s">
        <v>405</v>
      </c>
      <c r="F758" s="30" t="s">
        <v>128</v>
      </c>
      <c r="G758" s="34"/>
    </row>
    <row r="759" spans="1:7" ht="14.25">
      <c r="A759" s="141" t="s">
        <v>199</v>
      </c>
      <c r="B759" s="30"/>
      <c r="C759" s="58" t="s">
        <v>181</v>
      </c>
      <c r="D759" s="58" t="s">
        <v>46</v>
      </c>
      <c r="E759" s="30"/>
      <c r="F759" s="30"/>
      <c r="G759" s="34">
        <f>SUM(G760)</f>
        <v>12011.1</v>
      </c>
    </row>
    <row r="760" spans="1:7" ht="28.5">
      <c r="A760" s="64" t="s">
        <v>790</v>
      </c>
      <c r="B760" s="30"/>
      <c r="C760" s="30" t="s">
        <v>181</v>
      </c>
      <c r="D760" s="30" t="s">
        <v>46</v>
      </c>
      <c r="E760" s="30" t="s">
        <v>628</v>
      </c>
      <c r="F760" s="30"/>
      <c r="G760" s="34">
        <f>G761+G768+G773</f>
        <v>12011.1</v>
      </c>
    </row>
    <row r="761" spans="1:7" ht="28.5">
      <c r="A761" s="64" t="s">
        <v>629</v>
      </c>
      <c r="B761" s="30"/>
      <c r="C761" s="30" t="s">
        <v>181</v>
      </c>
      <c r="D761" s="30" t="s">
        <v>46</v>
      </c>
      <c r="E761" s="30" t="s">
        <v>630</v>
      </c>
      <c r="F761" s="30"/>
      <c r="G761" s="34">
        <f>+G762</f>
        <v>8630.7</v>
      </c>
    </row>
    <row r="762" spans="1:7" ht="42.75">
      <c r="A762" s="64" t="s">
        <v>556</v>
      </c>
      <c r="B762" s="30"/>
      <c r="C762" s="30" t="s">
        <v>181</v>
      </c>
      <c r="D762" s="30" t="s">
        <v>46</v>
      </c>
      <c r="E762" s="30" t="s">
        <v>631</v>
      </c>
      <c r="F762" s="30"/>
      <c r="G762" s="34">
        <f>G763</f>
        <v>8630.7</v>
      </c>
    </row>
    <row r="763" spans="1:7" ht="28.5">
      <c r="A763" s="64" t="s">
        <v>632</v>
      </c>
      <c r="B763" s="30"/>
      <c r="C763" s="30" t="s">
        <v>181</v>
      </c>
      <c r="D763" s="30" t="s">
        <v>46</v>
      </c>
      <c r="E763" s="30" t="s">
        <v>633</v>
      </c>
      <c r="F763" s="30"/>
      <c r="G763" s="34">
        <f>G764+G766</f>
        <v>8630.7</v>
      </c>
    </row>
    <row r="764" spans="1:7" ht="42.75">
      <c r="A764" s="64" t="s">
        <v>820</v>
      </c>
      <c r="B764" s="30"/>
      <c r="C764" s="30" t="s">
        <v>181</v>
      </c>
      <c r="D764" s="30" t="s">
        <v>46</v>
      </c>
      <c r="E764" s="30" t="s">
        <v>821</v>
      </c>
      <c r="F764" s="30"/>
      <c r="G764" s="34">
        <f>G765</f>
        <v>1585.7</v>
      </c>
    </row>
    <row r="765" spans="1:7" ht="28.5">
      <c r="A765" s="64" t="s">
        <v>74</v>
      </c>
      <c r="B765" s="30"/>
      <c r="C765" s="30" t="s">
        <v>181</v>
      </c>
      <c r="D765" s="30" t="s">
        <v>46</v>
      </c>
      <c r="E765" s="30" t="s">
        <v>821</v>
      </c>
      <c r="F765" s="30" t="s">
        <v>128</v>
      </c>
      <c r="G765" s="34">
        <v>1585.7</v>
      </c>
    </row>
    <row r="766" spans="1:7" ht="28.5">
      <c r="A766" s="64" t="s">
        <v>822</v>
      </c>
      <c r="B766" s="30"/>
      <c r="C766" s="30" t="s">
        <v>181</v>
      </c>
      <c r="D766" s="30" t="s">
        <v>46</v>
      </c>
      <c r="E766" s="30" t="s">
        <v>823</v>
      </c>
      <c r="F766" s="30"/>
      <c r="G766" s="34">
        <f>G767</f>
        <v>7045</v>
      </c>
    </row>
    <row r="767" spans="1:7" ht="28.5">
      <c r="A767" s="64" t="s">
        <v>74</v>
      </c>
      <c r="B767" s="30"/>
      <c r="C767" s="30" t="s">
        <v>181</v>
      </c>
      <c r="D767" s="30" t="s">
        <v>46</v>
      </c>
      <c r="E767" s="30" t="s">
        <v>823</v>
      </c>
      <c r="F767" s="30" t="s">
        <v>128</v>
      </c>
      <c r="G767" s="34">
        <v>7045</v>
      </c>
    </row>
    <row r="768" spans="1:7" ht="14.25">
      <c r="A768" s="64" t="s">
        <v>634</v>
      </c>
      <c r="B768" s="30"/>
      <c r="C768" s="30" t="s">
        <v>181</v>
      </c>
      <c r="D768" s="30" t="s">
        <v>46</v>
      </c>
      <c r="E768" s="30" t="s">
        <v>635</v>
      </c>
      <c r="F768" s="30"/>
      <c r="G768" s="34">
        <f>G769</f>
        <v>880.4</v>
      </c>
    </row>
    <row r="769" spans="1:7" ht="42.75">
      <c r="A769" s="64" t="s">
        <v>556</v>
      </c>
      <c r="B769" s="30"/>
      <c r="C769" s="30" t="s">
        <v>181</v>
      </c>
      <c r="D769" s="30" t="s">
        <v>46</v>
      </c>
      <c r="E769" s="30" t="s">
        <v>636</v>
      </c>
      <c r="F769" s="30"/>
      <c r="G769" s="34">
        <f>G770</f>
        <v>880.4</v>
      </c>
    </row>
    <row r="770" spans="1:7" ht="28.5">
      <c r="A770" s="64" t="s">
        <v>632</v>
      </c>
      <c r="B770" s="30"/>
      <c r="C770" s="30" t="s">
        <v>181</v>
      </c>
      <c r="D770" s="30" t="s">
        <v>46</v>
      </c>
      <c r="E770" s="30" t="s">
        <v>637</v>
      </c>
      <c r="F770" s="30"/>
      <c r="G770" s="34">
        <f>G771</f>
        <v>880.4</v>
      </c>
    </row>
    <row r="771" spans="1:7" ht="42.75">
      <c r="A771" s="64" t="s">
        <v>824</v>
      </c>
      <c r="B771" s="30"/>
      <c r="C771" s="30" t="s">
        <v>181</v>
      </c>
      <c r="D771" s="30" t="s">
        <v>46</v>
      </c>
      <c r="E771" s="30" t="s">
        <v>825</v>
      </c>
      <c r="F771" s="30"/>
      <c r="G771" s="34">
        <f>G772</f>
        <v>880.4</v>
      </c>
    </row>
    <row r="772" spans="1:7" ht="28.5">
      <c r="A772" s="64" t="s">
        <v>74</v>
      </c>
      <c r="B772" s="30"/>
      <c r="C772" s="30" t="s">
        <v>181</v>
      </c>
      <c r="D772" s="30" t="s">
        <v>46</v>
      </c>
      <c r="E772" s="30" t="s">
        <v>825</v>
      </c>
      <c r="F772" s="30" t="s">
        <v>128</v>
      </c>
      <c r="G772" s="34">
        <v>880.4</v>
      </c>
    </row>
    <row r="773" spans="1:7" ht="14.25">
      <c r="A773" s="64" t="s">
        <v>826</v>
      </c>
      <c r="B773" s="30"/>
      <c r="C773" s="30" t="s">
        <v>181</v>
      </c>
      <c r="D773" s="30" t="s">
        <v>46</v>
      </c>
      <c r="E773" s="30" t="s">
        <v>676</v>
      </c>
      <c r="F773" s="30"/>
      <c r="G773" s="34">
        <f>G774</f>
        <v>2500</v>
      </c>
    </row>
    <row r="774" spans="1:7" ht="42.75">
      <c r="A774" s="64" t="s">
        <v>556</v>
      </c>
      <c r="B774" s="30"/>
      <c r="C774" s="30" t="s">
        <v>181</v>
      </c>
      <c r="D774" s="30" t="s">
        <v>46</v>
      </c>
      <c r="E774" s="30" t="s">
        <v>677</v>
      </c>
      <c r="F774" s="30"/>
      <c r="G774" s="34">
        <f>G775</f>
        <v>2500</v>
      </c>
    </row>
    <row r="775" spans="1:7" ht="42.75">
      <c r="A775" s="105" t="s">
        <v>827</v>
      </c>
      <c r="B775" s="66"/>
      <c r="C775" s="30" t="s">
        <v>181</v>
      </c>
      <c r="D775" s="30" t="s">
        <v>46</v>
      </c>
      <c r="E775" s="65" t="s">
        <v>828</v>
      </c>
      <c r="F775" s="30"/>
      <c r="G775" s="34">
        <f>G776</f>
        <v>2500</v>
      </c>
    </row>
    <row r="776" spans="1:7" ht="28.5">
      <c r="A776" s="64" t="s">
        <v>74</v>
      </c>
      <c r="B776" s="66"/>
      <c r="C776" s="30" t="s">
        <v>181</v>
      </c>
      <c r="D776" s="30" t="s">
        <v>46</v>
      </c>
      <c r="E776" s="65" t="s">
        <v>828</v>
      </c>
      <c r="F776" s="30" t="s">
        <v>128</v>
      </c>
      <c r="G776" s="34">
        <v>2500</v>
      </c>
    </row>
    <row r="777" spans="1:7" ht="14.25">
      <c r="A777" s="44" t="s">
        <v>200</v>
      </c>
      <c r="B777" s="58"/>
      <c r="C777" s="58" t="s">
        <v>181</v>
      </c>
      <c r="D777" s="58" t="s">
        <v>56</v>
      </c>
      <c r="E777" s="58"/>
      <c r="F777" s="58"/>
      <c r="G777" s="59">
        <f>SUM(G778)</f>
        <v>4159</v>
      </c>
    </row>
    <row r="778" spans="1:7" ht="28.5">
      <c r="A778" s="64" t="s">
        <v>790</v>
      </c>
      <c r="B778" s="30"/>
      <c r="C778" s="30" t="s">
        <v>181</v>
      </c>
      <c r="D778" s="30" t="s">
        <v>56</v>
      </c>
      <c r="E778" s="30" t="s">
        <v>628</v>
      </c>
      <c r="F778" s="30"/>
      <c r="G778" s="34">
        <f>G779</f>
        <v>4159</v>
      </c>
    </row>
    <row r="779" spans="1:7" ht="14.25">
      <c r="A779" s="64" t="s">
        <v>826</v>
      </c>
      <c r="B779" s="30"/>
      <c r="C779" s="30" t="s">
        <v>181</v>
      </c>
      <c r="D779" s="30" t="s">
        <v>56</v>
      </c>
      <c r="E779" s="30" t="s">
        <v>676</v>
      </c>
      <c r="F779" s="30"/>
      <c r="G779" s="34">
        <f>G780</f>
        <v>4159</v>
      </c>
    </row>
    <row r="780" spans="1:7" ht="42.75">
      <c r="A780" s="64" t="s">
        <v>556</v>
      </c>
      <c r="B780" s="30"/>
      <c r="C780" s="30" t="s">
        <v>181</v>
      </c>
      <c r="D780" s="30" t="s">
        <v>56</v>
      </c>
      <c r="E780" s="30" t="s">
        <v>677</v>
      </c>
      <c r="F780" s="30"/>
      <c r="G780" s="34">
        <f>G781+G784</f>
        <v>4159</v>
      </c>
    </row>
    <row r="781" spans="1:7" ht="28.5">
      <c r="A781" s="64" t="s">
        <v>632</v>
      </c>
      <c r="B781" s="30"/>
      <c r="C781" s="30" t="s">
        <v>181</v>
      </c>
      <c r="D781" s="30" t="s">
        <v>56</v>
      </c>
      <c r="E781" s="30" t="s">
        <v>678</v>
      </c>
      <c r="F781" s="30"/>
      <c r="G781" s="34">
        <f>+G783</f>
        <v>2505</v>
      </c>
    </row>
    <row r="782" spans="1:7" ht="28.5">
      <c r="A782" s="64" t="s">
        <v>829</v>
      </c>
      <c r="B782" s="30"/>
      <c r="C782" s="30" t="s">
        <v>181</v>
      </c>
      <c r="D782" s="30" t="s">
        <v>56</v>
      </c>
      <c r="E782" s="30" t="s">
        <v>830</v>
      </c>
      <c r="F782" s="30"/>
      <c r="G782" s="34">
        <f>G783</f>
        <v>2505</v>
      </c>
    </row>
    <row r="783" spans="1:7" ht="36.75" customHeight="1">
      <c r="A783" s="64" t="s">
        <v>74</v>
      </c>
      <c r="B783" s="30"/>
      <c r="C783" s="30" t="s">
        <v>181</v>
      </c>
      <c r="D783" s="30" t="s">
        <v>56</v>
      </c>
      <c r="E783" s="30" t="s">
        <v>830</v>
      </c>
      <c r="F783" s="30" t="s">
        <v>128</v>
      </c>
      <c r="G783" s="34">
        <v>2505</v>
      </c>
    </row>
    <row r="784" spans="1:7" ht="42.75">
      <c r="A784" s="64" t="s">
        <v>831</v>
      </c>
      <c r="B784" s="30"/>
      <c r="C784" s="30" t="s">
        <v>181</v>
      </c>
      <c r="D784" s="30" t="s">
        <v>56</v>
      </c>
      <c r="E784" s="65" t="s">
        <v>695</v>
      </c>
      <c r="F784" s="66"/>
      <c r="G784" s="34">
        <f>G785</f>
        <v>1654</v>
      </c>
    </row>
    <row r="785" spans="1:7" ht="28.5">
      <c r="A785" s="64" t="s">
        <v>74</v>
      </c>
      <c r="B785" s="30"/>
      <c r="C785" s="30" t="s">
        <v>181</v>
      </c>
      <c r="D785" s="30" t="s">
        <v>56</v>
      </c>
      <c r="E785" s="65" t="s">
        <v>695</v>
      </c>
      <c r="F785" s="30" t="s">
        <v>128</v>
      </c>
      <c r="G785" s="34">
        <v>1654</v>
      </c>
    </row>
    <row r="786" spans="1:7" s="148" customFormat="1" ht="15">
      <c r="A786" s="145" t="s">
        <v>406</v>
      </c>
      <c r="B786" s="32" t="s">
        <v>407</v>
      </c>
      <c r="C786" s="146"/>
      <c r="D786" s="146"/>
      <c r="E786" s="152"/>
      <c r="F786" s="146"/>
      <c r="G786" s="147">
        <f>G787+G1004</f>
        <v>1994968.6000000003</v>
      </c>
    </row>
    <row r="787" spans="1:7" ht="14.25">
      <c r="A787" s="141" t="s">
        <v>118</v>
      </c>
      <c r="B787" s="30"/>
      <c r="C787" s="30" t="s">
        <v>119</v>
      </c>
      <c r="D787" s="30"/>
      <c r="E787" s="30"/>
      <c r="F787" s="30"/>
      <c r="G787" s="34">
        <f>G788+G844+G918+G933+G976</f>
        <v>1935210.0000000002</v>
      </c>
    </row>
    <row r="788" spans="1:7" ht="14.25">
      <c r="A788" s="141" t="s">
        <v>191</v>
      </c>
      <c r="B788" s="30"/>
      <c r="C788" s="30" t="s">
        <v>119</v>
      </c>
      <c r="D788" s="30" t="s">
        <v>36</v>
      </c>
      <c r="E788" s="30"/>
      <c r="F788" s="30"/>
      <c r="G788" s="34">
        <f>G805+G789+G801+G839</f>
        <v>752686.6</v>
      </c>
    </row>
    <row r="789" spans="1:7" ht="28.5">
      <c r="A789" s="141" t="s">
        <v>560</v>
      </c>
      <c r="B789" s="30"/>
      <c r="C789" s="30" t="s">
        <v>119</v>
      </c>
      <c r="D789" s="30" t="s">
        <v>36</v>
      </c>
      <c r="E789" s="67" t="s">
        <v>561</v>
      </c>
      <c r="F789" s="40"/>
      <c r="G789" s="34">
        <f>G796+G790</f>
        <v>494752.6</v>
      </c>
    </row>
    <row r="790" spans="1:7" ht="42.75">
      <c r="A790" s="44" t="s">
        <v>556</v>
      </c>
      <c r="B790" s="30"/>
      <c r="C790" s="30" t="s">
        <v>119</v>
      </c>
      <c r="D790" s="30" t="s">
        <v>36</v>
      </c>
      <c r="E790" s="67" t="s">
        <v>686</v>
      </c>
      <c r="F790" s="40"/>
      <c r="G790" s="34">
        <f>SUM(G791+G793)</f>
        <v>1363.3</v>
      </c>
    </row>
    <row r="791" spans="1:7" ht="57" hidden="1">
      <c r="A791" s="141" t="s">
        <v>688</v>
      </c>
      <c r="B791" s="30"/>
      <c r="C791" s="30" t="s">
        <v>119</v>
      </c>
      <c r="D791" s="30" t="s">
        <v>36</v>
      </c>
      <c r="E791" s="67" t="s">
        <v>687</v>
      </c>
      <c r="F791" s="40"/>
      <c r="G791" s="34">
        <f>SUM(G792)</f>
        <v>0</v>
      </c>
    </row>
    <row r="792" spans="1:7" ht="28.5" hidden="1">
      <c r="A792" s="44" t="s">
        <v>264</v>
      </c>
      <c r="B792" s="30"/>
      <c r="C792" s="30" t="s">
        <v>119</v>
      </c>
      <c r="D792" s="30" t="s">
        <v>36</v>
      </c>
      <c r="E792" s="67" t="s">
        <v>687</v>
      </c>
      <c r="F792" s="40">
        <v>600</v>
      </c>
      <c r="G792" s="34"/>
    </row>
    <row r="793" spans="1:7" ht="71.25">
      <c r="A793" s="68" t="s">
        <v>846</v>
      </c>
      <c r="B793" s="75"/>
      <c r="C793" s="58" t="s">
        <v>453</v>
      </c>
      <c r="D793" s="58" t="s">
        <v>36</v>
      </c>
      <c r="E793" s="69" t="s">
        <v>847</v>
      </c>
      <c r="F793" s="70"/>
      <c r="G793" s="59">
        <f>SUM(G794:G795)</f>
        <v>1363.3</v>
      </c>
    </row>
    <row r="794" spans="1:7" ht="28.5">
      <c r="A794" s="71" t="s">
        <v>54</v>
      </c>
      <c r="B794" s="75"/>
      <c r="C794" s="58" t="s">
        <v>453</v>
      </c>
      <c r="D794" s="58" t="s">
        <v>36</v>
      </c>
      <c r="E794" s="69" t="s">
        <v>847</v>
      </c>
      <c r="F794" s="70">
        <v>200</v>
      </c>
      <c r="G794" s="59">
        <v>1200</v>
      </c>
    </row>
    <row r="795" spans="1:7" ht="28.5">
      <c r="A795" s="68" t="s">
        <v>264</v>
      </c>
      <c r="B795" s="75"/>
      <c r="C795" s="58" t="s">
        <v>453</v>
      </c>
      <c r="D795" s="58" t="s">
        <v>36</v>
      </c>
      <c r="E795" s="69" t="s">
        <v>847</v>
      </c>
      <c r="F795" s="70">
        <v>600</v>
      </c>
      <c r="G795" s="59">
        <f>54+54+55.3</f>
        <v>163.3</v>
      </c>
    </row>
    <row r="796" spans="1:7" ht="71.25">
      <c r="A796" s="141" t="s">
        <v>562</v>
      </c>
      <c r="B796" s="30"/>
      <c r="C796" s="30" t="s">
        <v>119</v>
      </c>
      <c r="D796" s="30" t="s">
        <v>36</v>
      </c>
      <c r="E796" s="67" t="s">
        <v>563</v>
      </c>
      <c r="F796" s="40"/>
      <c r="G796" s="34">
        <f>G797</f>
        <v>493389.3</v>
      </c>
    </row>
    <row r="797" spans="1:7" ht="42.75">
      <c r="A797" s="141" t="s">
        <v>564</v>
      </c>
      <c r="B797" s="30"/>
      <c r="C797" s="30" t="s">
        <v>119</v>
      </c>
      <c r="D797" s="30" t="s">
        <v>36</v>
      </c>
      <c r="E797" s="67" t="s">
        <v>565</v>
      </c>
      <c r="F797" s="40"/>
      <c r="G797" s="34">
        <f>G798+G799+G800</f>
        <v>493389.3</v>
      </c>
    </row>
    <row r="798" spans="1:7" ht="42.75">
      <c r="A798" s="141" t="s">
        <v>53</v>
      </c>
      <c r="B798" s="30"/>
      <c r="C798" s="30" t="s">
        <v>119</v>
      </c>
      <c r="D798" s="30" t="s">
        <v>36</v>
      </c>
      <c r="E798" s="72" t="s">
        <v>565</v>
      </c>
      <c r="F798" s="30" t="s">
        <v>93</v>
      </c>
      <c r="G798" s="34">
        <v>62116.7</v>
      </c>
    </row>
    <row r="799" spans="1:7" ht="28.5">
      <c r="A799" s="141" t="s">
        <v>54</v>
      </c>
      <c r="B799" s="30"/>
      <c r="C799" s="30" t="s">
        <v>119</v>
      </c>
      <c r="D799" s="30" t="s">
        <v>36</v>
      </c>
      <c r="E799" s="72" t="s">
        <v>565</v>
      </c>
      <c r="F799" s="30" t="s">
        <v>95</v>
      </c>
      <c r="G799" s="34">
        <v>1622.4</v>
      </c>
    </row>
    <row r="800" spans="1:7" ht="28.5">
      <c r="A800" s="141" t="s">
        <v>264</v>
      </c>
      <c r="B800" s="30"/>
      <c r="C800" s="30" t="s">
        <v>119</v>
      </c>
      <c r="D800" s="30" t="s">
        <v>36</v>
      </c>
      <c r="E800" s="72" t="s">
        <v>565</v>
      </c>
      <c r="F800" s="30" t="s">
        <v>128</v>
      </c>
      <c r="G800" s="34">
        <v>429650.2</v>
      </c>
    </row>
    <row r="801" spans="1:7" ht="28.5">
      <c r="A801" s="141" t="s">
        <v>848</v>
      </c>
      <c r="B801" s="110"/>
      <c r="C801" s="30" t="s">
        <v>119</v>
      </c>
      <c r="D801" s="30" t="s">
        <v>36</v>
      </c>
      <c r="E801" s="73" t="s">
        <v>849</v>
      </c>
      <c r="F801" s="30"/>
      <c r="G801" s="34">
        <f>G802</f>
        <v>0</v>
      </c>
    </row>
    <row r="802" spans="1:7" ht="42.75">
      <c r="A802" s="104" t="s">
        <v>556</v>
      </c>
      <c r="B802" s="110"/>
      <c r="C802" s="30" t="s">
        <v>119</v>
      </c>
      <c r="D802" s="30" t="s">
        <v>36</v>
      </c>
      <c r="E802" s="73" t="s">
        <v>850</v>
      </c>
      <c r="F802" s="30"/>
      <c r="G802" s="34">
        <f>G803</f>
        <v>0</v>
      </c>
    </row>
    <row r="803" spans="1:7" ht="28.5">
      <c r="A803" s="104" t="s">
        <v>851</v>
      </c>
      <c r="B803" s="110"/>
      <c r="C803" s="30" t="s">
        <v>119</v>
      </c>
      <c r="D803" s="30" t="s">
        <v>36</v>
      </c>
      <c r="E803" s="73" t="s">
        <v>852</v>
      </c>
      <c r="F803" s="30"/>
      <c r="G803" s="34">
        <f>G804</f>
        <v>0</v>
      </c>
    </row>
    <row r="804" spans="1:7" ht="28.5">
      <c r="A804" s="141" t="s">
        <v>127</v>
      </c>
      <c r="B804" s="110"/>
      <c r="C804" s="30" t="s">
        <v>119</v>
      </c>
      <c r="D804" s="30" t="s">
        <v>36</v>
      </c>
      <c r="E804" s="73" t="s">
        <v>852</v>
      </c>
      <c r="F804" s="30" t="s">
        <v>128</v>
      </c>
      <c r="G804" s="34"/>
    </row>
    <row r="805" spans="1:7" ht="28.5">
      <c r="A805" s="141" t="s">
        <v>779</v>
      </c>
      <c r="B805" s="30"/>
      <c r="C805" s="30" t="s">
        <v>119</v>
      </c>
      <c r="D805" s="30" t="s">
        <v>36</v>
      </c>
      <c r="E805" s="29" t="s">
        <v>408</v>
      </c>
      <c r="F805" s="30"/>
      <c r="G805" s="34">
        <f>G806+G819+G822+G831+G835</f>
        <v>257904</v>
      </c>
    </row>
    <row r="806" spans="1:7" ht="14.25">
      <c r="A806" s="141" t="s">
        <v>37</v>
      </c>
      <c r="B806" s="30"/>
      <c r="C806" s="30" t="s">
        <v>119</v>
      </c>
      <c r="D806" s="30" t="s">
        <v>36</v>
      </c>
      <c r="E806" s="31" t="s">
        <v>409</v>
      </c>
      <c r="F806" s="30"/>
      <c r="G806" s="34">
        <f>SUM(G815+G817)+G807+G812</f>
        <v>1646</v>
      </c>
    </row>
    <row r="807" spans="1:7" ht="14.25">
      <c r="A807" s="141" t="s">
        <v>416</v>
      </c>
      <c r="B807" s="30"/>
      <c r="C807" s="30" t="s">
        <v>119</v>
      </c>
      <c r="D807" s="30" t="s">
        <v>36</v>
      </c>
      <c r="E807" s="57" t="s">
        <v>566</v>
      </c>
      <c r="F807" s="30"/>
      <c r="G807" s="34">
        <f>SUM(G808:G811)</f>
        <v>1516</v>
      </c>
    </row>
    <row r="808" spans="1:7" ht="42.75" hidden="1">
      <c r="A808" s="141" t="s">
        <v>53</v>
      </c>
      <c r="B808" s="30"/>
      <c r="C808" s="30" t="s">
        <v>119</v>
      </c>
      <c r="D808" s="30" t="s">
        <v>36</v>
      </c>
      <c r="E808" s="57" t="s">
        <v>566</v>
      </c>
      <c r="F808" s="30" t="s">
        <v>93</v>
      </c>
      <c r="G808" s="34"/>
    </row>
    <row r="809" spans="1:7" ht="25.5" customHeight="1">
      <c r="A809" s="141" t="s">
        <v>54</v>
      </c>
      <c r="B809" s="30"/>
      <c r="C809" s="30" t="s">
        <v>119</v>
      </c>
      <c r="D809" s="30" t="s">
        <v>36</v>
      </c>
      <c r="E809" s="57" t="s">
        <v>566</v>
      </c>
      <c r="F809" s="30" t="s">
        <v>95</v>
      </c>
      <c r="G809" s="34">
        <v>262</v>
      </c>
    </row>
    <row r="810" spans="1:7" ht="26.25" customHeight="1" hidden="1">
      <c r="A810" s="141" t="s">
        <v>44</v>
      </c>
      <c r="B810" s="30"/>
      <c r="C810" s="30" t="s">
        <v>119</v>
      </c>
      <c r="D810" s="30" t="s">
        <v>36</v>
      </c>
      <c r="E810" s="57" t="s">
        <v>566</v>
      </c>
      <c r="F810" s="30" t="s">
        <v>103</v>
      </c>
      <c r="G810" s="34"/>
    </row>
    <row r="811" spans="1:7" ht="28.5">
      <c r="A811" s="141" t="s">
        <v>264</v>
      </c>
      <c r="B811" s="30"/>
      <c r="C811" s="30" t="s">
        <v>119</v>
      </c>
      <c r="D811" s="30" t="s">
        <v>36</v>
      </c>
      <c r="E811" s="57" t="s">
        <v>566</v>
      </c>
      <c r="F811" s="30" t="s">
        <v>128</v>
      </c>
      <c r="G811" s="34">
        <v>1254</v>
      </c>
    </row>
    <row r="812" spans="1:7" ht="71.25">
      <c r="A812" s="68" t="s">
        <v>853</v>
      </c>
      <c r="B812" s="58"/>
      <c r="C812" s="58" t="s">
        <v>119</v>
      </c>
      <c r="D812" s="58" t="s">
        <v>36</v>
      </c>
      <c r="E812" s="57" t="s">
        <v>854</v>
      </c>
      <c r="F812" s="58"/>
      <c r="G812" s="59">
        <f>G814+G813</f>
        <v>130</v>
      </c>
    </row>
    <row r="813" spans="1:7" ht="28.5">
      <c r="A813" s="68" t="s">
        <v>54</v>
      </c>
      <c r="B813" s="58"/>
      <c r="C813" s="58" t="s">
        <v>119</v>
      </c>
      <c r="D813" s="58" t="s">
        <v>36</v>
      </c>
      <c r="E813" s="69" t="s">
        <v>854</v>
      </c>
      <c r="F813" s="58" t="s">
        <v>95</v>
      </c>
      <c r="G813" s="59">
        <v>60</v>
      </c>
    </row>
    <row r="814" spans="1:7" ht="28.5">
      <c r="A814" s="68" t="s">
        <v>74</v>
      </c>
      <c r="B814" s="58"/>
      <c r="C814" s="58" t="s">
        <v>119</v>
      </c>
      <c r="D814" s="58" t="s">
        <v>36</v>
      </c>
      <c r="E814" s="69" t="s">
        <v>854</v>
      </c>
      <c r="F814" s="58" t="s">
        <v>128</v>
      </c>
      <c r="G814" s="59">
        <v>70</v>
      </c>
    </row>
    <row r="815" spans="1:7" ht="28.5" hidden="1">
      <c r="A815" s="141" t="s">
        <v>410</v>
      </c>
      <c r="B815" s="30"/>
      <c r="C815" s="30" t="s">
        <v>119</v>
      </c>
      <c r="D815" s="30" t="s">
        <v>36</v>
      </c>
      <c r="E815" s="29" t="s">
        <v>411</v>
      </c>
      <c r="F815" s="30"/>
      <c r="G815" s="34">
        <f>G816</f>
        <v>0</v>
      </c>
    </row>
    <row r="816" spans="1:7" ht="14.25" hidden="1">
      <c r="A816" s="141" t="s">
        <v>44</v>
      </c>
      <c r="B816" s="30"/>
      <c r="C816" s="30" t="s">
        <v>119</v>
      </c>
      <c r="D816" s="30" t="s">
        <v>36</v>
      </c>
      <c r="E816" s="29" t="s">
        <v>411</v>
      </c>
      <c r="F816" s="30" t="s">
        <v>103</v>
      </c>
      <c r="G816" s="34"/>
    </row>
    <row r="817" spans="1:7" ht="85.5" hidden="1">
      <c r="A817" s="141" t="s">
        <v>412</v>
      </c>
      <c r="B817" s="30"/>
      <c r="C817" s="30" t="s">
        <v>119</v>
      </c>
      <c r="D817" s="30" t="s">
        <v>36</v>
      </c>
      <c r="E817" s="31" t="s">
        <v>413</v>
      </c>
      <c r="F817" s="30"/>
      <c r="G817" s="34">
        <f>G818</f>
        <v>0</v>
      </c>
    </row>
    <row r="818" spans="1:7" ht="28.5" hidden="1">
      <c r="A818" s="141" t="s">
        <v>74</v>
      </c>
      <c r="B818" s="30"/>
      <c r="C818" s="30" t="s">
        <v>119</v>
      </c>
      <c r="D818" s="30" t="s">
        <v>36</v>
      </c>
      <c r="E818" s="31" t="s">
        <v>413</v>
      </c>
      <c r="F818" s="30" t="s">
        <v>128</v>
      </c>
      <c r="G818" s="34"/>
    </row>
    <row r="819" spans="1:7" ht="42.75">
      <c r="A819" s="141" t="s">
        <v>28</v>
      </c>
      <c r="B819" s="30"/>
      <c r="C819" s="30" t="s">
        <v>119</v>
      </c>
      <c r="D819" s="30" t="s">
        <v>36</v>
      </c>
      <c r="E819" s="29" t="s">
        <v>414</v>
      </c>
      <c r="F819" s="30"/>
      <c r="G819" s="34">
        <f>SUM(G820)</f>
        <v>201133</v>
      </c>
    </row>
    <row r="820" spans="1:7" ht="14.25">
      <c r="A820" s="141" t="s">
        <v>416</v>
      </c>
      <c r="B820" s="30"/>
      <c r="C820" s="30" t="s">
        <v>119</v>
      </c>
      <c r="D820" s="30" t="s">
        <v>36</v>
      </c>
      <c r="E820" s="29" t="s">
        <v>417</v>
      </c>
      <c r="F820" s="30"/>
      <c r="G820" s="34">
        <f>G821</f>
        <v>201133</v>
      </c>
    </row>
    <row r="821" spans="1:7" ht="28.5">
      <c r="A821" s="141" t="s">
        <v>74</v>
      </c>
      <c r="B821" s="30"/>
      <c r="C821" s="30" t="s">
        <v>119</v>
      </c>
      <c r="D821" s="30" t="s">
        <v>36</v>
      </c>
      <c r="E821" s="29" t="s">
        <v>417</v>
      </c>
      <c r="F821" s="30" t="s">
        <v>128</v>
      </c>
      <c r="G821" s="34">
        <v>201133</v>
      </c>
    </row>
    <row r="822" spans="1:7" ht="14.25">
      <c r="A822" s="141" t="s">
        <v>159</v>
      </c>
      <c r="B822" s="30"/>
      <c r="C822" s="30" t="s">
        <v>119</v>
      </c>
      <c r="D822" s="30" t="s">
        <v>36</v>
      </c>
      <c r="E822" s="29" t="s">
        <v>470</v>
      </c>
      <c r="F822" s="30"/>
      <c r="G822" s="34">
        <f>SUM(G823)</f>
        <v>6255.5</v>
      </c>
    </row>
    <row r="823" spans="1:7" ht="14.25">
      <c r="A823" s="141" t="s">
        <v>416</v>
      </c>
      <c r="B823" s="30"/>
      <c r="C823" s="30" t="s">
        <v>119</v>
      </c>
      <c r="D823" s="30" t="s">
        <v>36</v>
      </c>
      <c r="E823" s="29" t="s">
        <v>649</v>
      </c>
      <c r="F823" s="30"/>
      <c r="G823" s="34">
        <f>SUM(G824+G826+G828)</f>
        <v>6255.5</v>
      </c>
    </row>
    <row r="824" spans="1:7" ht="14.25" hidden="1">
      <c r="A824" s="141" t="s">
        <v>418</v>
      </c>
      <c r="B824" s="30"/>
      <c r="C824" s="30" t="s">
        <v>119</v>
      </c>
      <c r="D824" s="30" t="s">
        <v>36</v>
      </c>
      <c r="E824" s="29" t="s">
        <v>419</v>
      </c>
      <c r="F824" s="30"/>
      <c r="G824" s="34">
        <f>G825</f>
        <v>0</v>
      </c>
    </row>
    <row r="825" spans="1:7" ht="28.5" hidden="1">
      <c r="A825" s="141" t="s">
        <v>74</v>
      </c>
      <c r="B825" s="30"/>
      <c r="C825" s="30" t="s">
        <v>119</v>
      </c>
      <c r="D825" s="30" t="s">
        <v>36</v>
      </c>
      <c r="E825" s="29" t="s">
        <v>419</v>
      </c>
      <c r="F825" s="30" t="s">
        <v>128</v>
      </c>
      <c r="G825" s="34"/>
    </row>
    <row r="826" spans="1:7" ht="28.5">
      <c r="A826" s="141" t="s">
        <v>420</v>
      </c>
      <c r="B826" s="30"/>
      <c r="C826" s="30" t="s">
        <v>119</v>
      </c>
      <c r="D826" s="30" t="s">
        <v>36</v>
      </c>
      <c r="E826" s="29" t="s">
        <v>421</v>
      </c>
      <c r="F826" s="30"/>
      <c r="G826" s="34">
        <f>G827</f>
        <v>50</v>
      </c>
    </row>
    <row r="827" spans="1:7" ht="28.5">
      <c r="A827" s="141" t="s">
        <v>74</v>
      </c>
      <c r="B827" s="30"/>
      <c r="C827" s="30" t="s">
        <v>119</v>
      </c>
      <c r="D827" s="30" t="s">
        <v>36</v>
      </c>
      <c r="E827" s="29" t="s">
        <v>421</v>
      </c>
      <c r="F827" s="30" t="s">
        <v>128</v>
      </c>
      <c r="G827" s="34">
        <v>50</v>
      </c>
    </row>
    <row r="828" spans="1:7" ht="14.25">
      <c r="A828" s="141" t="s">
        <v>422</v>
      </c>
      <c r="B828" s="30"/>
      <c r="C828" s="30" t="s">
        <v>119</v>
      </c>
      <c r="D828" s="30" t="s">
        <v>36</v>
      </c>
      <c r="E828" s="29" t="s">
        <v>423</v>
      </c>
      <c r="F828" s="30"/>
      <c r="G828" s="34">
        <f>G829</f>
        <v>6205.5</v>
      </c>
    </row>
    <row r="829" spans="1:7" ht="28.5">
      <c r="A829" s="141" t="s">
        <v>74</v>
      </c>
      <c r="B829" s="30"/>
      <c r="C829" s="30" t="s">
        <v>119</v>
      </c>
      <c r="D829" s="30" t="s">
        <v>36</v>
      </c>
      <c r="E829" s="29" t="s">
        <v>423</v>
      </c>
      <c r="F829" s="30" t="s">
        <v>128</v>
      </c>
      <c r="G829" s="34">
        <v>6205.5</v>
      </c>
    </row>
    <row r="830" spans="1:7" ht="28.5">
      <c r="A830" s="141" t="s">
        <v>47</v>
      </c>
      <c r="B830" s="30"/>
      <c r="C830" s="30" t="s">
        <v>119</v>
      </c>
      <c r="D830" s="30" t="s">
        <v>36</v>
      </c>
      <c r="E830" s="29" t="s">
        <v>424</v>
      </c>
      <c r="F830" s="30"/>
      <c r="G830" s="34">
        <f>SUM(G831)</f>
        <v>44867.5</v>
      </c>
    </row>
    <row r="831" spans="1:7" ht="14.25">
      <c r="A831" s="141" t="s">
        <v>416</v>
      </c>
      <c r="B831" s="29"/>
      <c r="C831" s="30" t="s">
        <v>119</v>
      </c>
      <c r="D831" s="30" t="s">
        <v>36</v>
      </c>
      <c r="E831" s="29" t="s">
        <v>425</v>
      </c>
      <c r="F831" s="30"/>
      <c r="G831" s="34">
        <f>G832+G833+G834</f>
        <v>44867.5</v>
      </c>
    </row>
    <row r="832" spans="1:7" ht="42.75">
      <c r="A832" s="36" t="s">
        <v>53</v>
      </c>
      <c r="B832" s="30"/>
      <c r="C832" s="30" t="s">
        <v>119</v>
      </c>
      <c r="D832" s="30" t="s">
        <v>36</v>
      </c>
      <c r="E832" s="29" t="s">
        <v>425</v>
      </c>
      <c r="F832" s="30" t="s">
        <v>93</v>
      </c>
      <c r="G832" s="34">
        <v>14301.7</v>
      </c>
    </row>
    <row r="833" spans="1:7" ht="28.5">
      <c r="A833" s="141" t="s">
        <v>54</v>
      </c>
      <c r="B833" s="30"/>
      <c r="C833" s="30" t="s">
        <v>119</v>
      </c>
      <c r="D833" s="30" t="s">
        <v>36</v>
      </c>
      <c r="E833" s="29" t="s">
        <v>425</v>
      </c>
      <c r="F833" s="30" t="s">
        <v>95</v>
      </c>
      <c r="G833" s="34">
        <v>28825.3</v>
      </c>
    </row>
    <row r="834" spans="1:7" ht="14.25">
      <c r="A834" s="141" t="s">
        <v>24</v>
      </c>
      <c r="B834" s="30"/>
      <c r="C834" s="30" t="s">
        <v>119</v>
      </c>
      <c r="D834" s="30" t="s">
        <v>36</v>
      </c>
      <c r="E834" s="29" t="s">
        <v>425</v>
      </c>
      <c r="F834" s="30" t="s">
        <v>100</v>
      </c>
      <c r="G834" s="34">
        <v>1740.5</v>
      </c>
    </row>
    <row r="835" spans="1:7" ht="28.5">
      <c r="A835" s="141" t="s">
        <v>426</v>
      </c>
      <c r="B835" s="30"/>
      <c r="C835" s="30" t="s">
        <v>119</v>
      </c>
      <c r="D835" s="30" t="s">
        <v>36</v>
      </c>
      <c r="E835" s="29" t="s">
        <v>427</v>
      </c>
      <c r="F835" s="30"/>
      <c r="G835" s="34">
        <f>G836</f>
        <v>4002</v>
      </c>
    </row>
    <row r="836" spans="1:7" ht="14.25">
      <c r="A836" s="141" t="s">
        <v>37</v>
      </c>
      <c r="B836" s="30"/>
      <c r="C836" s="30" t="s">
        <v>119</v>
      </c>
      <c r="D836" s="30" t="s">
        <v>36</v>
      </c>
      <c r="E836" s="29" t="s">
        <v>428</v>
      </c>
      <c r="F836" s="30"/>
      <c r="G836" s="34">
        <f>SUM(G837:G838)</f>
        <v>4002</v>
      </c>
    </row>
    <row r="837" spans="1:7" ht="28.5">
      <c r="A837" s="141" t="s">
        <v>54</v>
      </c>
      <c r="B837" s="30"/>
      <c r="C837" s="30" t="s">
        <v>119</v>
      </c>
      <c r="D837" s="30" t="s">
        <v>36</v>
      </c>
      <c r="E837" s="29" t="s">
        <v>428</v>
      </c>
      <c r="F837" s="30" t="s">
        <v>95</v>
      </c>
      <c r="G837" s="34">
        <v>429</v>
      </c>
    </row>
    <row r="838" spans="1:7" ht="28.5">
      <c r="A838" s="141" t="s">
        <v>74</v>
      </c>
      <c r="B838" s="30"/>
      <c r="C838" s="30" t="s">
        <v>119</v>
      </c>
      <c r="D838" s="30" t="s">
        <v>36</v>
      </c>
      <c r="E838" s="29" t="s">
        <v>428</v>
      </c>
      <c r="F838" s="30" t="s">
        <v>128</v>
      </c>
      <c r="G838" s="34">
        <v>3573</v>
      </c>
    </row>
    <row r="839" spans="1:7" ht="28.5">
      <c r="A839" s="141" t="s">
        <v>775</v>
      </c>
      <c r="B839" s="110"/>
      <c r="C839" s="30" t="s">
        <v>119</v>
      </c>
      <c r="D839" s="30" t="s">
        <v>36</v>
      </c>
      <c r="E839" s="73" t="s">
        <v>18</v>
      </c>
      <c r="F839" s="30"/>
      <c r="G839" s="34">
        <f>G842</f>
        <v>30</v>
      </c>
    </row>
    <row r="840" spans="1:7" ht="14.25">
      <c r="A840" s="141" t="s">
        <v>88</v>
      </c>
      <c r="B840" s="110"/>
      <c r="C840" s="30" t="s">
        <v>119</v>
      </c>
      <c r="D840" s="30" t="s">
        <v>36</v>
      </c>
      <c r="E840" s="73" t="s">
        <v>70</v>
      </c>
      <c r="F840" s="30"/>
      <c r="G840" s="34">
        <f>G841</f>
        <v>30</v>
      </c>
    </row>
    <row r="841" spans="1:7" ht="14.25">
      <c r="A841" s="104" t="s">
        <v>37</v>
      </c>
      <c r="B841" s="30"/>
      <c r="C841" s="30" t="s">
        <v>119</v>
      </c>
      <c r="D841" s="30" t="s">
        <v>36</v>
      </c>
      <c r="E841" s="73" t="s">
        <v>619</v>
      </c>
      <c r="F841" s="30"/>
      <c r="G841" s="34">
        <f>G842</f>
        <v>30</v>
      </c>
    </row>
    <row r="842" spans="1:7" ht="42.75">
      <c r="A842" s="104" t="s">
        <v>855</v>
      </c>
      <c r="B842" s="30"/>
      <c r="C842" s="30" t="s">
        <v>119</v>
      </c>
      <c r="D842" s="30" t="s">
        <v>36</v>
      </c>
      <c r="E842" s="57" t="s">
        <v>856</v>
      </c>
      <c r="F842" s="31"/>
      <c r="G842" s="34">
        <f>G843</f>
        <v>30</v>
      </c>
    </row>
    <row r="843" spans="1:7" ht="28.5">
      <c r="A843" s="141" t="s">
        <v>127</v>
      </c>
      <c r="B843" s="30"/>
      <c r="C843" s="30" t="s">
        <v>119</v>
      </c>
      <c r="D843" s="30" t="s">
        <v>36</v>
      </c>
      <c r="E843" s="57" t="s">
        <v>856</v>
      </c>
      <c r="F843" s="31">
        <v>600</v>
      </c>
      <c r="G843" s="34">
        <v>30</v>
      </c>
    </row>
    <row r="844" spans="1:7" ht="14.25">
      <c r="A844" s="141" t="s">
        <v>192</v>
      </c>
      <c r="B844" s="30"/>
      <c r="C844" s="30" t="s">
        <v>119</v>
      </c>
      <c r="D844" s="30" t="s">
        <v>46</v>
      </c>
      <c r="E844" s="31"/>
      <c r="F844" s="30"/>
      <c r="G844" s="34">
        <f>G866+G845+G912</f>
        <v>1030453.6000000001</v>
      </c>
    </row>
    <row r="845" spans="1:7" ht="28.5">
      <c r="A845" s="141" t="s">
        <v>805</v>
      </c>
      <c r="B845" s="30"/>
      <c r="C845" s="30" t="s">
        <v>119</v>
      </c>
      <c r="D845" s="30" t="s">
        <v>46</v>
      </c>
      <c r="E845" s="67" t="s">
        <v>230</v>
      </c>
      <c r="F845" s="40"/>
      <c r="G845" s="34">
        <f>G856+G846</f>
        <v>777564.7000000001</v>
      </c>
    </row>
    <row r="846" spans="1:7" ht="42.75">
      <c r="A846" s="44" t="s">
        <v>556</v>
      </c>
      <c r="B846" s="30"/>
      <c r="C846" s="30" t="s">
        <v>119</v>
      </c>
      <c r="D846" s="30" t="s">
        <v>46</v>
      </c>
      <c r="E846" s="67" t="s">
        <v>689</v>
      </c>
      <c r="F846" s="40"/>
      <c r="G846" s="34">
        <f>SUM(G847)+G850+G854+G852</f>
        <v>4946.400000000001</v>
      </c>
    </row>
    <row r="847" spans="1:7" ht="42.75">
      <c r="A847" s="141" t="s">
        <v>691</v>
      </c>
      <c r="B847" s="30"/>
      <c r="C847" s="30" t="s">
        <v>119</v>
      </c>
      <c r="D847" s="30" t="s">
        <v>46</v>
      </c>
      <c r="E847" s="67" t="s">
        <v>690</v>
      </c>
      <c r="F847" s="40"/>
      <c r="G847" s="34">
        <f>SUM(G848:G849)</f>
        <v>2927.3</v>
      </c>
    </row>
    <row r="848" spans="1:7" ht="28.5">
      <c r="A848" s="141" t="s">
        <v>54</v>
      </c>
      <c r="B848" s="30"/>
      <c r="C848" s="30" t="s">
        <v>119</v>
      </c>
      <c r="D848" s="30" t="s">
        <v>46</v>
      </c>
      <c r="E848" s="67" t="s">
        <v>690</v>
      </c>
      <c r="F848" s="30" t="s">
        <v>95</v>
      </c>
      <c r="G848" s="34">
        <v>1372.9</v>
      </c>
    </row>
    <row r="849" spans="1:7" ht="28.5">
      <c r="A849" s="141" t="s">
        <v>74</v>
      </c>
      <c r="B849" s="30"/>
      <c r="C849" s="30" t="s">
        <v>119</v>
      </c>
      <c r="D849" s="30" t="s">
        <v>46</v>
      </c>
      <c r="E849" s="67" t="s">
        <v>690</v>
      </c>
      <c r="F849" s="30" t="s">
        <v>128</v>
      </c>
      <c r="G849" s="34">
        <v>1554.4</v>
      </c>
    </row>
    <row r="850" spans="1:7" ht="28.5">
      <c r="A850" s="141" t="s">
        <v>875</v>
      </c>
      <c r="B850" s="30"/>
      <c r="C850" s="30" t="s">
        <v>119</v>
      </c>
      <c r="D850" s="30" t="s">
        <v>46</v>
      </c>
      <c r="E850" s="67" t="s">
        <v>709</v>
      </c>
      <c r="F850" s="30"/>
      <c r="G850" s="34">
        <f>SUM(G851)</f>
        <v>1435.5</v>
      </c>
    </row>
    <row r="851" spans="1:7" ht="28.5">
      <c r="A851" s="141" t="s">
        <v>74</v>
      </c>
      <c r="B851" s="30"/>
      <c r="C851" s="30" t="s">
        <v>119</v>
      </c>
      <c r="D851" s="30" t="s">
        <v>46</v>
      </c>
      <c r="E851" s="67" t="s">
        <v>709</v>
      </c>
      <c r="F851" s="30" t="s">
        <v>128</v>
      </c>
      <c r="G851" s="34">
        <v>1435.5</v>
      </c>
    </row>
    <row r="852" spans="1:7" ht="85.5">
      <c r="A852" s="44" t="s">
        <v>857</v>
      </c>
      <c r="B852" s="75"/>
      <c r="C852" s="58" t="s">
        <v>119</v>
      </c>
      <c r="D852" s="58" t="s">
        <v>46</v>
      </c>
      <c r="E852" s="77" t="s">
        <v>858</v>
      </c>
      <c r="F852" s="58"/>
      <c r="G852" s="59">
        <f>G853</f>
        <v>583.6</v>
      </c>
    </row>
    <row r="853" spans="1:7" ht="28.5">
      <c r="A853" s="44" t="s">
        <v>54</v>
      </c>
      <c r="B853" s="75"/>
      <c r="C853" s="58" t="s">
        <v>119</v>
      </c>
      <c r="D853" s="58" t="s">
        <v>46</v>
      </c>
      <c r="E853" s="77" t="s">
        <v>858</v>
      </c>
      <c r="F853" s="58" t="s">
        <v>95</v>
      </c>
      <c r="G853" s="59">
        <v>583.6</v>
      </c>
    </row>
    <row r="854" spans="1:7" ht="57" hidden="1">
      <c r="A854" s="141" t="s">
        <v>710</v>
      </c>
      <c r="B854" s="30"/>
      <c r="C854" s="30" t="s">
        <v>119</v>
      </c>
      <c r="D854" s="30" t="s">
        <v>46</v>
      </c>
      <c r="E854" s="67" t="s">
        <v>711</v>
      </c>
      <c r="F854" s="30"/>
      <c r="G854" s="34">
        <f>SUM(G855)</f>
        <v>0</v>
      </c>
    </row>
    <row r="855" spans="1:7" ht="28.5" hidden="1">
      <c r="A855" s="141" t="s">
        <v>54</v>
      </c>
      <c r="B855" s="30"/>
      <c r="C855" s="30" t="s">
        <v>119</v>
      </c>
      <c r="D855" s="30" t="s">
        <v>46</v>
      </c>
      <c r="E855" s="67" t="s">
        <v>711</v>
      </c>
      <c r="F855" s="30" t="s">
        <v>95</v>
      </c>
      <c r="G855" s="34"/>
    </row>
    <row r="856" spans="1:7" ht="71.25">
      <c r="A856" s="141" t="s">
        <v>295</v>
      </c>
      <c r="B856" s="30"/>
      <c r="C856" s="30" t="s">
        <v>119</v>
      </c>
      <c r="D856" s="30" t="s">
        <v>46</v>
      </c>
      <c r="E856" s="72" t="s">
        <v>232</v>
      </c>
      <c r="F856" s="30"/>
      <c r="G856" s="34">
        <f>G857+G859+G862</f>
        <v>772618.3</v>
      </c>
    </row>
    <row r="857" spans="1:7" ht="42.75">
      <c r="A857" s="141" t="s">
        <v>567</v>
      </c>
      <c r="B857" s="30"/>
      <c r="C857" s="30" t="s">
        <v>119</v>
      </c>
      <c r="D857" s="30" t="s">
        <v>46</v>
      </c>
      <c r="E857" s="72" t="s">
        <v>568</v>
      </c>
      <c r="F857" s="30"/>
      <c r="G857" s="34">
        <f>G858</f>
        <v>6950.5</v>
      </c>
    </row>
    <row r="858" spans="1:7" ht="28.5">
      <c r="A858" s="141" t="s">
        <v>127</v>
      </c>
      <c r="B858" s="30"/>
      <c r="C858" s="30" t="s">
        <v>119</v>
      </c>
      <c r="D858" s="30" t="s">
        <v>46</v>
      </c>
      <c r="E858" s="72" t="s">
        <v>568</v>
      </c>
      <c r="F858" s="30" t="s">
        <v>128</v>
      </c>
      <c r="G858" s="34">
        <v>6950.5</v>
      </c>
    </row>
    <row r="859" spans="1:7" ht="71.25">
      <c r="A859" s="141" t="s">
        <v>569</v>
      </c>
      <c r="B859" s="30"/>
      <c r="C859" s="30" t="s">
        <v>119</v>
      </c>
      <c r="D859" s="30" t="s">
        <v>46</v>
      </c>
      <c r="E859" s="72" t="s">
        <v>570</v>
      </c>
      <c r="F859" s="30"/>
      <c r="G859" s="34">
        <f>G860+G861</f>
        <v>47087.3</v>
      </c>
    </row>
    <row r="860" spans="1:7" ht="42.75">
      <c r="A860" s="36" t="s">
        <v>53</v>
      </c>
      <c r="B860" s="30"/>
      <c r="C860" s="30" t="s">
        <v>119</v>
      </c>
      <c r="D860" s="30" t="s">
        <v>46</v>
      </c>
      <c r="E860" s="72" t="s">
        <v>570</v>
      </c>
      <c r="F860" s="30" t="s">
        <v>93</v>
      </c>
      <c r="G860" s="34">
        <v>43829</v>
      </c>
    </row>
    <row r="861" spans="1:7" ht="28.5">
      <c r="A861" s="141" t="s">
        <v>54</v>
      </c>
      <c r="B861" s="30"/>
      <c r="C861" s="30" t="s">
        <v>119</v>
      </c>
      <c r="D861" s="30" t="s">
        <v>46</v>
      </c>
      <c r="E861" s="72" t="s">
        <v>570</v>
      </c>
      <c r="F861" s="30" t="s">
        <v>95</v>
      </c>
      <c r="G861" s="34">
        <v>3258.3</v>
      </c>
    </row>
    <row r="862" spans="1:7" ht="57">
      <c r="A862" s="141" t="s">
        <v>571</v>
      </c>
      <c r="B862" s="30"/>
      <c r="C862" s="30" t="s">
        <v>119</v>
      </c>
      <c r="D862" s="30" t="s">
        <v>46</v>
      </c>
      <c r="E862" s="72" t="s">
        <v>572</v>
      </c>
      <c r="F862" s="30"/>
      <c r="G862" s="34">
        <f>G863+G864+G865</f>
        <v>718580.5</v>
      </c>
    </row>
    <row r="863" spans="1:7" ht="42.75">
      <c r="A863" s="141" t="s">
        <v>53</v>
      </c>
      <c r="B863" s="30"/>
      <c r="C863" s="30" t="s">
        <v>119</v>
      </c>
      <c r="D863" s="30" t="s">
        <v>46</v>
      </c>
      <c r="E863" s="72" t="s">
        <v>572</v>
      </c>
      <c r="F863" s="30" t="s">
        <v>93</v>
      </c>
      <c r="G863" s="34">
        <v>310054.9</v>
      </c>
    </row>
    <row r="864" spans="1:7" ht="28.5">
      <c r="A864" s="141" t="s">
        <v>54</v>
      </c>
      <c r="B864" s="30"/>
      <c r="C864" s="30" t="s">
        <v>119</v>
      </c>
      <c r="D864" s="30" t="s">
        <v>46</v>
      </c>
      <c r="E864" s="72" t="s">
        <v>572</v>
      </c>
      <c r="F864" s="30" t="s">
        <v>95</v>
      </c>
      <c r="G864" s="34">
        <v>3891</v>
      </c>
    </row>
    <row r="865" spans="1:7" ht="28.5">
      <c r="A865" s="141" t="s">
        <v>127</v>
      </c>
      <c r="B865" s="30"/>
      <c r="C865" s="30" t="s">
        <v>119</v>
      </c>
      <c r="D865" s="30" t="s">
        <v>46</v>
      </c>
      <c r="E865" s="72" t="s">
        <v>572</v>
      </c>
      <c r="F865" s="30" t="s">
        <v>128</v>
      </c>
      <c r="G865" s="34">
        <v>404634.6</v>
      </c>
    </row>
    <row r="866" spans="1:7" ht="28.5">
      <c r="A866" s="141" t="s">
        <v>779</v>
      </c>
      <c r="B866" s="30"/>
      <c r="C866" s="30" t="s">
        <v>119</v>
      </c>
      <c r="D866" s="30" t="s">
        <v>46</v>
      </c>
      <c r="E866" s="29" t="s">
        <v>408</v>
      </c>
      <c r="F866" s="30"/>
      <c r="G866" s="34">
        <f>G867+G887+G890+G898+G908</f>
        <v>252663.89999999997</v>
      </c>
    </row>
    <row r="867" spans="1:7" ht="14.25">
      <c r="A867" s="141" t="s">
        <v>37</v>
      </c>
      <c r="B867" s="30"/>
      <c r="C867" s="30" t="s">
        <v>119</v>
      </c>
      <c r="D867" s="30" t="s">
        <v>46</v>
      </c>
      <c r="E867" s="31" t="s">
        <v>409</v>
      </c>
      <c r="F867" s="31"/>
      <c r="G867" s="34">
        <f>G873+G880+G883+G868+G876+G885+G878</f>
        <v>10106.3</v>
      </c>
    </row>
    <row r="868" spans="1:7" ht="14.25">
      <c r="A868" s="141" t="s">
        <v>434</v>
      </c>
      <c r="B868" s="30"/>
      <c r="C868" s="30" t="s">
        <v>119</v>
      </c>
      <c r="D868" s="30" t="s">
        <v>46</v>
      </c>
      <c r="E868" s="57" t="s">
        <v>573</v>
      </c>
      <c r="F868" s="31"/>
      <c r="G868" s="34">
        <f>SUM(G869:G872)</f>
        <v>1659</v>
      </c>
    </row>
    <row r="869" spans="1:7" ht="42.75" hidden="1">
      <c r="A869" s="141" t="s">
        <v>53</v>
      </c>
      <c r="B869" s="30"/>
      <c r="C869" s="30" t="s">
        <v>119</v>
      </c>
      <c r="D869" s="30" t="s">
        <v>46</v>
      </c>
      <c r="E869" s="57" t="s">
        <v>573</v>
      </c>
      <c r="F869" s="31">
        <v>100</v>
      </c>
      <c r="G869" s="34"/>
    </row>
    <row r="870" spans="1:7" ht="28.5">
      <c r="A870" s="141" t="s">
        <v>54</v>
      </c>
      <c r="B870" s="30"/>
      <c r="C870" s="30" t="s">
        <v>119</v>
      </c>
      <c r="D870" s="30" t="s">
        <v>46</v>
      </c>
      <c r="E870" s="57" t="s">
        <v>573</v>
      </c>
      <c r="F870" s="31">
        <v>200</v>
      </c>
      <c r="G870" s="34">
        <v>1460.5</v>
      </c>
    </row>
    <row r="871" spans="1:7" ht="14.25">
      <c r="A871" s="141" t="s">
        <v>44</v>
      </c>
      <c r="B871" s="30"/>
      <c r="C871" s="30" t="s">
        <v>119</v>
      </c>
      <c r="D871" s="30" t="s">
        <v>46</v>
      </c>
      <c r="E871" s="57" t="s">
        <v>573</v>
      </c>
      <c r="F871" s="31">
        <v>300</v>
      </c>
      <c r="G871" s="34">
        <v>17.5</v>
      </c>
    </row>
    <row r="872" spans="1:7" ht="28.5">
      <c r="A872" s="141" t="s">
        <v>74</v>
      </c>
      <c r="B872" s="30"/>
      <c r="C872" s="30" t="s">
        <v>119</v>
      </c>
      <c r="D872" s="30" t="s">
        <v>46</v>
      </c>
      <c r="E872" s="57" t="s">
        <v>573</v>
      </c>
      <c r="F872" s="31">
        <v>600</v>
      </c>
      <c r="G872" s="34">
        <v>181</v>
      </c>
    </row>
    <row r="873" spans="1:7" ht="42.75">
      <c r="A873" s="141" t="s">
        <v>429</v>
      </c>
      <c r="B873" s="30"/>
      <c r="C873" s="30" t="s">
        <v>119</v>
      </c>
      <c r="D873" s="30" t="s">
        <v>46</v>
      </c>
      <c r="E873" s="31" t="s">
        <v>430</v>
      </c>
      <c r="F873" s="31"/>
      <c r="G873" s="34">
        <f>G874+G875</f>
        <v>104.3</v>
      </c>
    </row>
    <row r="874" spans="1:7" ht="28.5">
      <c r="A874" s="141" t="s">
        <v>54</v>
      </c>
      <c r="B874" s="30"/>
      <c r="C874" s="30" t="s">
        <v>119</v>
      </c>
      <c r="D874" s="30" t="s">
        <v>46</v>
      </c>
      <c r="E874" s="31" t="s">
        <v>430</v>
      </c>
      <c r="F874" s="31">
        <v>200</v>
      </c>
      <c r="G874" s="34">
        <v>96</v>
      </c>
    </row>
    <row r="875" spans="1:7" ht="31.5" customHeight="1">
      <c r="A875" s="141" t="s">
        <v>74</v>
      </c>
      <c r="B875" s="30"/>
      <c r="C875" s="30" t="s">
        <v>119</v>
      </c>
      <c r="D875" s="30" t="s">
        <v>46</v>
      </c>
      <c r="E875" s="31" t="s">
        <v>430</v>
      </c>
      <c r="F875" s="31">
        <v>600</v>
      </c>
      <c r="G875" s="34">
        <v>8.3</v>
      </c>
    </row>
    <row r="876" spans="1:7" ht="18.75" customHeight="1">
      <c r="A876" s="141" t="s">
        <v>441</v>
      </c>
      <c r="B876" s="30"/>
      <c r="C876" s="30" t="s">
        <v>119</v>
      </c>
      <c r="D876" s="30" t="s">
        <v>46</v>
      </c>
      <c r="E876" s="57" t="s">
        <v>574</v>
      </c>
      <c r="F876" s="31"/>
      <c r="G876" s="34">
        <f>G877</f>
        <v>13</v>
      </c>
    </row>
    <row r="877" spans="1:7" ht="28.5">
      <c r="A877" s="141" t="s">
        <v>54</v>
      </c>
      <c r="B877" s="30"/>
      <c r="C877" s="30" t="s">
        <v>453</v>
      </c>
      <c r="D877" s="30" t="s">
        <v>46</v>
      </c>
      <c r="E877" s="57" t="s">
        <v>574</v>
      </c>
      <c r="F877" s="31">
        <v>200</v>
      </c>
      <c r="G877" s="34">
        <v>13</v>
      </c>
    </row>
    <row r="878" spans="1:7" ht="85.5">
      <c r="A878" s="44" t="s">
        <v>859</v>
      </c>
      <c r="B878" s="58"/>
      <c r="C878" s="58" t="s">
        <v>119</v>
      </c>
      <c r="D878" s="58" t="s">
        <v>46</v>
      </c>
      <c r="E878" s="69" t="s">
        <v>860</v>
      </c>
      <c r="F878" s="70"/>
      <c r="G878" s="59">
        <f>G879</f>
        <v>30</v>
      </c>
    </row>
    <row r="879" spans="1:7" ht="28.5">
      <c r="A879" s="68" t="s">
        <v>54</v>
      </c>
      <c r="B879" s="58"/>
      <c r="C879" s="58" t="s">
        <v>119</v>
      </c>
      <c r="D879" s="58" t="s">
        <v>46</v>
      </c>
      <c r="E879" s="69" t="s">
        <v>860</v>
      </c>
      <c r="F879" s="70">
        <v>200</v>
      </c>
      <c r="G879" s="59">
        <v>30</v>
      </c>
    </row>
    <row r="880" spans="1:7" ht="42.75">
      <c r="A880" s="141" t="s">
        <v>872</v>
      </c>
      <c r="B880" s="30"/>
      <c r="C880" s="30" t="s">
        <v>119</v>
      </c>
      <c r="D880" s="30" t="s">
        <v>46</v>
      </c>
      <c r="E880" s="31" t="s">
        <v>431</v>
      </c>
      <c r="F880" s="31"/>
      <c r="G880" s="34">
        <f>G881+G882</f>
        <v>8000</v>
      </c>
    </row>
    <row r="881" spans="1:7" ht="28.5">
      <c r="A881" s="141" t="s">
        <v>54</v>
      </c>
      <c r="B881" s="30"/>
      <c r="C881" s="30" t="s">
        <v>119</v>
      </c>
      <c r="D881" s="30" t="s">
        <v>46</v>
      </c>
      <c r="E881" s="31" t="s">
        <v>431</v>
      </c>
      <c r="F881" s="31">
        <v>200</v>
      </c>
      <c r="G881" s="34">
        <v>3687.5</v>
      </c>
    </row>
    <row r="882" spans="1:7" ht="28.5">
      <c r="A882" s="141" t="s">
        <v>74</v>
      </c>
      <c r="B882" s="30"/>
      <c r="C882" s="30" t="s">
        <v>119</v>
      </c>
      <c r="D882" s="30" t="s">
        <v>46</v>
      </c>
      <c r="E882" s="31" t="s">
        <v>431</v>
      </c>
      <c r="F882" s="31">
        <v>600</v>
      </c>
      <c r="G882" s="34">
        <v>4312.5</v>
      </c>
    </row>
    <row r="883" spans="1:7" ht="42.75" hidden="1">
      <c r="A883" s="141" t="s">
        <v>432</v>
      </c>
      <c r="B883" s="30"/>
      <c r="C883" s="30" t="s">
        <v>119</v>
      </c>
      <c r="D883" s="30" t="s">
        <v>46</v>
      </c>
      <c r="E883" s="31" t="s">
        <v>433</v>
      </c>
      <c r="F883" s="31"/>
      <c r="G883" s="34">
        <f>G884</f>
        <v>0</v>
      </c>
    </row>
    <row r="884" spans="1:7" ht="28.5" hidden="1">
      <c r="A884" s="141" t="s">
        <v>54</v>
      </c>
      <c r="B884" s="30"/>
      <c r="C884" s="30" t="s">
        <v>119</v>
      </c>
      <c r="D884" s="30" t="s">
        <v>46</v>
      </c>
      <c r="E884" s="31" t="s">
        <v>433</v>
      </c>
      <c r="F884" s="31">
        <v>200</v>
      </c>
      <c r="G884" s="34"/>
    </row>
    <row r="885" spans="1:7" ht="42.75">
      <c r="A885" s="141" t="s">
        <v>597</v>
      </c>
      <c r="B885" s="30"/>
      <c r="C885" s="30" t="s">
        <v>453</v>
      </c>
      <c r="D885" s="30" t="s">
        <v>46</v>
      </c>
      <c r="E885" s="57" t="s">
        <v>598</v>
      </c>
      <c r="F885" s="31"/>
      <c r="G885" s="34">
        <f>G886</f>
        <v>300</v>
      </c>
    </row>
    <row r="886" spans="1:7" ht="28.5">
      <c r="A886" s="141" t="s">
        <v>74</v>
      </c>
      <c r="B886" s="30"/>
      <c r="C886" s="30" t="s">
        <v>453</v>
      </c>
      <c r="D886" s="30" t="s">
        <v>46</v>
      </c>
      <c r="E886" s="57" t="s">
        <v>598</v>
      </c>
      <c r="F886" s="31">
        <v>600</v>
      </c>
      <c r="G886" s="34">
        <v>300</v>
      </c>
    </row>
    <row r="887" spans="1:7" ht="42.75">
      <c r="A887" s="141" t="s">
        <v>28</v>
      </c>
      <c r="B887" s="30"/>
      <c r="C887" s="30" t="s">
        <v>119</v>
      </c>
      <c r="D887" s="30" t="s">
        <v>46</v>
      </c>
      <c r="E887" s="31" t="s">
        <v>414</v>
      </c>
      <c r="F887" s="30"/>
      <c r="G887" s="34">
        <f>SUM(G888)</f>
        <v>122177.5</v>
      </c>
    </row>
    <row r="888" spans="1:7" ht="14.25">
      <c r="A888" s="141" t="s">
        <v>434</v>
      </c>
      <c r="B888" s="30"/>
      <c r="C888" s="30" t="s">
        <v>119</v>
      </c>
      <c r="D888" s="30" t="s">
        <v>46</v>
      </c>
      <c r="E888" s="31" t="s">
        <v>435</v>
      </c>
      <c r="F888" s="30"/>
      <c r="G888" s="34">
        <f>G889</f>
        <v>122177.5</v>
      </c>
    </row>
    <row r="889" spans="1:7" ht="28.5">
      <c r="A889" s="141" t="s">
        <v>74</v>
      </c>
      <c r="B889" s="30"/>
      <c r="C889" s="30" t="s">
        <v>119</v>
      </c>
      <c r="D889" s="30" t="s">
        <v>46</v>
      </c>
      <c r="E889" s="31" t="s">
        <v>435</v>
      </c>
      <c r="F889" s="30" t="s">
        <v>128</v>
      </c>
      <c r="G889" s="34">
        <v>122177.5</v>
      </c>
    </row>
    <row r="890" spans="1:7" ht="14.25">
      <c r="A890" s="141" t="s">
        <v>159</v>
      </c>
      <c r="B890" s="30"/>
      <c r="C890" s="30" t="s">
        <v>119</v>
      </c>
      <c r="D890" s="30" t="s">
        <v>46</v>
      </c>
      <c r="E890" s="29" t="s">
        <v>470</v>
      </c>
      <c r="F890" s="30"/>
      <c r="G890" s="34">
        <f>SUM(G891)</f>
        <v>2364.9</v>
      </c>
    </row>
    <row r="891" spans="1:7" ht="14.25">
      <c r="A891" s="141" t="s">
        <v>434</v>
      </c>
      <c r="B891" s="30"/>
      <c r="C891" s="30" t="s">
        <v>119</v>
      </c>
      <c r="D891" s="30" t="s">
        <v>46</v>
      </c>
      <c r="E891" s="29" t="s">
        <v>436</v>
      </c>
      <c r="F891" s="30"/>
      <c r="G891" s="34">
        <f>G893+G895+G897</f>
        <v>2364.9</v>
      </c>
    </row>
    <row r="892" spans="1:7" ht="13.5" customHeight="1" hidden="1">
      <c r="A892" s="141" t="s">
        <v>418</v>
      </c>
      <c r="B892" s="30"/>
      <c r="C892" s="30" t="s">
        <v>119</v>
      </c>
      <c r="D892" s="30" t="s">
        <v>46</v>
      </c>
      <c r="E892" s="29" t="s">
        <v>437</v>
      </c>
      <c r="F892" s="30"/>
      <c r="G892" s="34">
        <f>G893</f>
        <v>0</v>
      </c>
    </row>
    <row r="893" spans="1:7" ht="28.5" hidden="1">
      <c r="A893" s="141" t="s">
        <v>74</v>
      </c>
      <c r="B893" s="30"/>
      <c r="C893" s="30" t="s">
        <v>119</v>
      </c>
      <c r="D893" s="30" t="s">
        <v>46</v>
      </c>
      <c r="E893" s="29" t="s">
        <v>437</v>
      </c>
      <c r="F893" s="30" t="s">
        <v>128</v>
      </c>
      <c r="G893" s="34"/>
    </row>
    <row r="894" spans="1:7" ht="28.5" hidden="1">
      <c r="A894" s="141" t="s">
        <v>420</v>
      </c>
      <c r="B894" s="30"/>
      <c r="C894" s="30" t="s">
        <v>119</v>
      </c>
      <c r="D894" s="30" t="s">
        <v>46</v>
      </c>
      <c r="E894" s="29" t="s">
        <v>438</v>
      </c>
      <c r="F894" s="30"/>
      <c r="G894" s="34">
        <f>G895</f>
        <v>0</v>
      </c>
    </row>
    <row r="895" spans="1:7" ht="28.5" hidden="1">
      <c r="A895" s="141" t="s">
        <v>74</v>
      </c>
      <c r="B895" s="30"/>
      <c r="C895" s="30" t="s">
        <v>119</v>
      </c>
      <c r="D895" s="30" t="s">
        <v>46</v>
      </c>
      <c r="E895" s="29" t="s">
        <v>438</v>
      </c>
      <c r="F895" s="30" t="s">
        <v>128</v>
      </c>
      <c r="G895" s="34"/>
    </row>
    <row r="896" spans="1:7" ht="16.5" customHeight="1">
      <c r="A896" s="141" t="s">
        <v>422</v>
      </c>
      <c r="B896" s="30"/>
      <c r="C896" s="30" t="s">
        <v>119</v>
      </c>
      <c r="D896" s="30" t="s">
        <v>46</v>
      </c>
      <c r="E896" s="29" t="s">
        <v>439</v>
      </c>
      <c r="F896" s="30"/>
      <c r="G896" s="34">
        <f>G897</f>
        <v>2364.9</v>
      </c>
    </row>
    <row r="897" spans="1:7" ht="28.5">
      <c r="A897" s="141" t="s">
        <v>74</v>
      </c>
      <c r="B897" s="30"/>
      <c r="C897" s="30" t="s">
        <v>119</v>
      </c>
      <c r="D897" s="30" t="s">
        <v>46</v>
      </c>
      <c r="E897" s="29" t="s">
        <v>439</v>
      </c>
      <c r="F897" s="30" t="s">
        <v>128</v>
      </c>
      <c r="G897" s="34">
        <v>2364.9</v>
      </c>
    </row>
    <row r="898" spans="1:7" ht="28.5">
      <c r="A898" s="141" t="s">
        <v>47</v>
      </c>
      <c r="B898" s="30"/>
      <c r="C898" s="30" t="s">
        <v>119</v>
      </c>
      <c r="D898" s="30" t="s">
        <v>46</v>
      </c>
      <c r="E898" s="29" t="s">
        <v>424</v>
      </c>
      <c r="F898" s="29"/>
      <c r="G898" s="34">
        <f>SUM(G899+G904)</f>
        <v>113564.29999999999</v>
      </c>
    </row>
    <row r="899" spans="1:7" ht="14.25">
      <c r="A899" s="141" t="s">
        <v>434</v>
      </c>
      <c r="B899" s="30"/>
      <c r="C899" s="30" t="s">
        <v>119</v>
      </c>
      <c r="D899" s="30" t="s">
        <v>46</v>
      </c>
      <c r="E899" s="29" t="s">
        <v>440</v>
      </c>
      <c r="F899" s="29"/>
      <c r="G899" s="34">
        <f>G900+G901+G903+G902</f>
        <v>105244.4</v>
      </c>
    </row>
    <row r="900" spans="1:7" ht="42.75">
      <c r="A900" s="36" t="s">
        <v>53</v>
      </c>
      <c r="B900" s="30"/>
      <c r="C900" s="30" t="s">
        <v>119</v>
      </c>
      <c r="D900" s="30" t="s">
        <v>46</v>
      </c>
      <c r="E900" s="29" t="s">
        <v>440</v>
      </c>
      <c r="F900" s="30" t="s">
        <v>93</v>
      </c>
      <c r="G900" s="34">
        <v>44082.6</v>
      </c>
    </row>
    <row r="901" spans="1:7" ht="27.75" customHeight="1">
      <c r="A901" s="141" t="s">
        <v>54</v>
      </c>
      <c r="B901" s="30"/>
      <c r="C901" s="30" t="s">
        <v>119</v>
      </c>
      <c r="D901" s="30" t="s">
        <v>46</v>
      </c>
      <c r="E901" s="29" t="s">
        <v>440</v>
      </c>
      <c r="F901" s="30" t="s">
        <v>95</v>
      </c>
      <c r="G901" s="34">
        <v>48275.4</v>
      </c>
    </row>
    <row r="902" spans="1:7" ht="14.25" hidden="1">
      <c r="A902" s="141" t="s">
        <v>44</v>
      </c>
      <c r="B902" s="30"/>
      <c r="C902" s="30" t="s">
        <v>119</v>
      </c>
      <c r="D902" s="30" t="s">
        <v>46</v>
      </c>
      <c r="E902" s="29" t="s">
        <v>440</v>
      </c>
      <c r="F902" s="30" t="s">
        <v>103</v>
      </c>
      <c r="G902" s="34"/>
    </row>
    <row r="903" spans="1:7" ht="18" customHeight="1">
      <c r="A903" s="141" t="s">
        <v>24</v>
      </c>
      <c r="B903" s="30"/>
      <c r="C903" s="30" t="s">
        <v>119</v>
      </c>
      <c r="D903" s="30" t="s">
        <v>46</v>
      </c>
      <c r="E903" s="29" t="s">
        <v>440</v>
      </c>
      <c r="F903" s="30" t="s">
        <v>100</v>
      </c>
      <c r="G903" s="34">
        <v>12886.4</v>
      </c>
    </row>
    <row r="904" spans="1:7" ht="18" customHeight="1">
      <c r="A904" s="141" t="s">
        <v>441</v>
      </c>
      <c r="B904" s="30"/>
      <c r="C904" s="30" t="s">
        <v>119</v>
      </c>
      <c r="D904" s="30" t="s">
        <v>46</v>
      </c>
      <c r="E904" s="31" t="s">
        <v>442</v>
      </c>
      <c r="F904" s="31"/>
      <c r="G904" s="34">
        <f>G905+G906+G907</f>
        <v>8319.9</v>
      </c>
    </row>
    <row r="905" spans="1:7" ht="42.75">
      <c r="A905" s="36" t="s">
        <v>53</v>
      </c>
      <c r="B905" s="30"/>
      <c r="C905" s="30" t="s">
        <v>119</v>
      </c>
      <c r="D905" s="30" t="s">
        <v>46</v>
      </c>
      <c r="E905" s="31" t="s">
        <v>442</v>
      </c>
      <c r="F905" s="31">
        <v>100</v>
      </c>
      <c r="G905" s="34">
        <v>3641.8</v>
      </c>
    </row>
    <row r="906" spans="1:7" ht="28.5">
      <c r="A906" s="141" t="s">
        <v>54</v>
      </c>
      <c r="B906" s="30"/>
      <c r="C906" s="30" t="s">
        <v>119</v>
      </c>
      <c r="D906" s="30" t="s">
        <v>46</v>
      </c>
      <c r="E906" s="31" t="s">
        <v>442</v>
      </c>
      <c r="F906" s="31">
        <v>200</v>
      </c>
      <c r="G906" s="34">
        <v>3472.2</v>
      </c>
    </row>
    <row r="907" spans="1:7" ht="14.25">
      <c r="A907" s="141" t="s">
        <v>24</v>
      </c>
      <c r="B907" s="30"/>
      <c r="C907" s="30" t="s">
        <v>119</v>
      </c>
      <c r="D907" s="30" t="s">
        <v>46</v>
      </c>
      <c r="E907" s="31" t="s">
        <v>442</v>
      </c>
      <c r="F907" s="31">
        <v>800</v>
      </c>
      <c r="G907" s="34">
        <v>1205.9</v>
      </c>
    </row>
    <row r="908" spans="1:7" ht="28.5">
      <c r="A908" s="141" t="s">
        <v>426</v>
      </c>
      <c r="B908" s="30"/>
      <c r="C908" s="30" t="s">
        <v>119</v>
      </c>
      <c r="D908" s="30" t="s">
        <v>46</v>
      </c>
      <c r="E908" s="29" t="s">
        <v>427</v>
      </c>
      <c r="F908" s="30"/>
      <c r="G908" s="34">
        <f>G909</f>
        <v>4450.9</v>
      </c>
    </row>
    <row r="909" spans="1:7" ht="14.25">
      <c r="A909" s="141" t="s">
        <v>37</v>
      </c>
      <c r="B909" s="30"/>
      <c r="C909" s="30" t="s">
        <v>119</v>
      </c>
      <c r="D909" s="30" t="s">
        <v>46</v>
      </c>
      <c r="E909" s="29" t="s">
        <v>428</v>
      </c>
      <c r="F909" s="30"/>
      <c r="G909" s="34">
        <f>SUM(G910:G911)</f>
        <v>4450.9</v>
      </c>
    </row>
    <row r="910" spans="1:7" ht="28.5">
      <c r="A910" s="141" t="s">
        <v>54</v>
      </c>
      <c r="B910" s="30"/>
      <c r="C910" s="30" t="s">
        <v>119</v>
      </c>
      <c r="D910" s="30" t="s">
        <v>46</v>
      </c>
      <c r="E910" s="29" t="s">
        <v>428</v>
      </c>
      <c r="F910" s="30" t="s">
        <v>95</v>
      </c>
      <c r="G910" s="34">
        <v>3541.9</v>
      </c>
    </row>
    <row r="911" spans="1:7" ht="28.5">
      <c r="A911" s="141" t="s">
        <v>74</v>
      </c>
      <c r="B911" s="30"/>
      <c r="C911" s="30" t="s">
        <v>119</v>
      </c>
      <c r="D911" s="30" t="s">
        <v>46</v>
      </c>
      <c r="E911" s="29" t="s">
        <v>428</v>
      </c>
      <c r="F911" s="30" t="s">
        <v>128</v>
      </c>
      <c r="G911" s="34">
        <v>909</v>
      </c>
    </row>
    <row r="912" spans="1:7" ht="28.5">
      <c r="A912" s="271" t="s">
        <v>775</v>
      </c>
      <c r="B912" s="272"/>
      <c r="C912" s="273" t="s">
        <v>119</v>
      </c>
      <c r="D912" s="273" t="s">
        <v>46</v>
      </c>
      <c r="E912" s="274" t="s">
        <v>18</v>
      </c>
      <c r="F912" s="273"/>
      <c r="G912" s="275">
        <f>G915</f>
        <v>225</v>
      </c>
    </row>
    <row r="913" spans="1:7" ht="14.25">
      <c r="A913" s="271" t="s">
        <v>88</v>
      </c>
      <c r="B913" s="273"/>
      <c r="C913" s="273" t="s">
        <v>119</v>
      </c>
      <c r="D913" s="273" t="s">
        <v>46</v>
      </c>
      <c r="E913" s="274" t="s">
        <v>70</v>
      </c>
      <c r="F913" s="273"/>
      <c r="G913" s="275">
        <f>G914</f>
        <v>225</v>
      </c>
    </row>
    <row r="914" spans="1:7" ht="14.25">
      <c r="A914" s="276" t="s">
        <v>37</v>
      </c>
      <c r="B914" s="273"/>
      <c r="C914" s="273" t="s">
        <v>119</v>
      </c>
      <c r="D914" s="273" t="s">
        <v>46</v>
      </c>
      <c r="E914" s="274" t="s">
        <v>619</v>
      </c>
      <c r="F914" s="273"/>
      <c r="G914" s="275">
        <f>G915</f>
        <v>225</v>
      </c>
    </row>
    <row r="915" spans="1:7" ht="14.25">
      <c r="A915" s="276" t="s">
        <v>39</v>
      </c>
      <c r="B915" s="273"/>
      <c r="C915" s="273" t="s">
        <v>119</v>
      </c>
      <c r="D915" s="273" t="s">
        <v>46</v>
      </c>
      <c r="E915" s="274" t="s">
        <v>620</v>
      </c>
      <c r="F915" s="273"/>
      <c r="G915" s="275">
        <f>G916+G917</f>
        <v>225</v>
      </c>
    </row>
    <row r="916" spans="1:7" ht="28.5">
      <c r="A916" s="276" t="s">
        <v>54</v>
      </c>
      <c r="B916" s="273"/>
      <c r="C916" s="273" t="s">
        <v>119</v>
      </c>
      <c r="D916" s="273" t="s">
        <v>46</v>
      </c>
      <c r="E916" s="274" t="s">
        <v>620</v>
      </c>
      <c r="F916" s="273" t="s">
        <v>95</v>
      </c>
      <c r="G916" s="275">
        <v>25</v>
      </c>
    </row>
    <row r="917" spans="1:7" ht="28.5">
      <c r="A917" s="276" t="s">
        <v>74</v>
      </c>
      <c r="B917" s="273"/>
      <c r="C917" s="273" t="s">
        <v>119</v>
      </c>
      <c r="D917" s="273" t="s">
        <v>46</v>
      </c>
      <c r="E917" s="274" t="s">
        <v>620</v>
      </c>
      <c r="F917" s="273" t="s">
        <v>128</v>
      </c>
      <c r="G917" s="275">
        <v>200</v>
      </c>
    </row>
    <row r="918" spans="1:7" ht="14.25">
      <c r="A918" s="141" t="s">
        <v>120</v>
      </c>
      <c r="B918" s="30"/>
      <c r="C918" s="30" t="s">
        <v>119</v>
      </c>
      <c r="D918" s="30" t="s">
        <v>56</v>
      </c>
      <c r="E918" s="30"/>
      <c r="F918" s="30"/>
      <c r="G918" s="34">
        <f>G919</f>
        <v>67489.8</v>
      </c>
    </row>
    <row r="919" spans="1:7" ht="28.5">
      <c r="A919" s="141" t="s">
        <v>779</v>
      </c>
      <c r="B919" s="30"/>
      <c r="C919" s="30" t="s">
        <v>119</v>
      </c>
      <c r="D919" s="30" t="s">
        <v>56</v>
      </c>
      <c r="E919" s="73" t="s">
        <v>408</v>
      </c>
      <c r="F919" s="30"/>
      <c r="G919" s="34">
        <f>G923+G920+G930+G926</f>
        <v>67489.8</v>
      </c>
    </row>
    <row r="920" spans="1:7" ht="14.25">
      <c r="A920" s="141" t="s">
        <v>37</v>
      </c>
      <c r="B920" s="30"/>
      <c r="C920" s="30" t="s">
        <v>119</v>
      </c>
      <c r="D920" s="30" t="s">
        <v>56</v>
      </c>
      <c r="E920" s="57" t="s">
        <v>409</v>
      </c>
      <c r="F920" s="30"/>
      <c r="G920" s="34">
        <f>G921</f>
        <v>36</v>
      </c>
    </row>
    <row r="921" spans="1:7" ht="14.25">
      <c r="A921" s="141" t="s">
        <v>443</v>
      </c>
      <c r="B921" s="30"/>
      <c r="C921" s="30" t="s">
        <v>119</v>
      </c>
      <c r="D921" s="30" t="s">
        <v>56</v>
      </c>
      <c r="E921" s="73" t="s">
        <v>575</v>
      </c>
      <c r="F921" s="30"/>
      <c r="G921" s="34">
        <f>G922</f>
        <v>36</v>
      </c>
    </row>
    <row r="922" spans="1:7" ht="28.5">
      <c r="A922" s="141" t="s">
        <v>74</v>
      </c>
      <c r="B922" s="30"/>
      <c r="C922" s="30" t="s">
        <v>119</v>
      </c>
      <c r="D922" s="30" t="s">
        <v>56</v>
      </c>
      <c r="E922" s="73" t="s">
        <v>575</v>
      </c>
      <c r="F922" s="30" t="s">
        <v>128</v>
      </c>
      <c r="G922" s="34">
        <v>36</v>
      </c>
    </row>
    <row r="923" spans="1:7" ht="42.75">
      <c r="A923" s="141" t="s">
        <v>28</v>
      </c>
      <c r="B923" s="30"/>
      <c r="C923" s="30" t="s">
        <v>119</v>
      </c>
      <c r="D923" s="30" t="s">
        <v>56</v>
      </c>
      <c r="E923" s="57" t="s">
        <v>414</v>
      </c>
      <c r="F923" s="30"/>
      <c r="G923" s="34">
        <f>SUM(G924)</f>
        <v>66728.6</v>
      </c>
    </row>
    <row r="924" spans="1:7" ht="14.25">
      <c r="A924" s="141" t="s">
        <v>443</v>
      </c>
      <c r="B924" s="30"/>
      <c r="C924" s="30" t="s">
        <v>119</v>
      </c>
      <c r="D924" s="30" t="s">
        <v>56</v>
      </c>
      <c r="E924" s="57" t="s">
        <v>444</v>
      </c>
      <c r="F924" s="30"/>
      <c r="G924" s="34">
        <f>G925</f>
        <v>66728.6</v>
      </c>
    </row>
    <row r="925" spans="1:7" ht="28.5">
      <c r="A925" s="141" t="s">
        <v>692</v>
      </c>
      <c r="B925" s="30"/>
      <c r="C925" s="30" t="s">
        <v>119</v>
      </c>
      <c r="D925" s="30" t="s">
        <v>56</v>
      </c>
      <c r="E925" s="57" t="s">
        <v>444</v>
      </c>
      <c r="F925" s="30" t="s">
        <v>128</v>
      </c>
      <c r="G925" s="34">
        <v>66728.6</v>
      </c>
    </row>
    <row r="926" spans="1:7" ht="14.25">
      <c r="A926" s="68" t="s">
        <v>159</v>
      </c>
      <c r="B926" s="58"/>
      <c r="C926" s="30" t="s">
        <v>119</v>
      </c>
      <c r="D926" s="30" t="s">
        <v>56</v>
      </c>
      <c r="E926" s="77" t="s">
        <v>470</v>
      </c>
      <c r="F926" s="58"/>
      <c r="G926" s="59">
        <f>G927</f>
        <v>704.7</v>
      </c>
    </row>
    <row r="927" spans="1:7" ht="14.25">
      <c r="A927" s="68" t="s">
        <v>443</v>
      </c>
      <c r="B927" s="58"/>
      <c r="C927" s="30" t="s">
        <v>119</v>
      </c>
      <c r="D927" s="30" t="s">
        <v>56</v>
      </c>
      <c r="E927" s="77" t="s">
        <v>861</v>
      </c>
      <c r="F927" s="58"/>
      <c r="G927" s="59">
        <f>G928</f>
        <v>704.7</v>
      </c>
    </row>
    <row r="928" spans="1:7" ht="14.25">
      <c r="A928" s="68" t="s">
        <v>422</v>
      </c>
      <c r="B928" s="58"/>
      <c r="C928" s="30" t="s">
        <v>119</v>
      </c>
      <c r="D928" s="30" t="s">
        <v>56</v>
      </c>
      <c r="E928" s="77" t="s">
        <v>862</v>
      </c>
      <c r="F928" s="58"/>
      <c r="G928" s="59">
        <f>G929</f>
        <v>704.7</v>
      </c>
    </row>
    <row r="929" spans="1:7" ht="28.5">
      <c r="A929" s="68" t="s">
        <v>74</v>
      </c>
      <c r="B929" s="58"/>
      <c r="C929" s="30" t="s">
        <v>119</v>
      </c>
      <c r="D929" s="30" t="s">
        <v>56</v>
      </c>
      <c r="E929" s="77" t="s">
        <v>862</v>
      </c>
      <c r="F929" s="58" t="s">
        <v>128</v>
      </c>
      <c r="G929" s="59">
        <v>704.7</v>
      </c>
    </row>
    <row r="930" spans="1:7" ht="28.5">
      <c r="A930" s="141" t="s">
        <v>426</v>
      </c>
      <c r="B930" s="30"/>
      <c r="C930" s="30" t="s">
        <v>119</v>
      </c>
      <c r="D930" s="30" t="s">
        <v>56</v>
      </c>
      <c r="E930" s="73" t="s">
        <v>427</v>
      </c>
      <c r="F930" s="30"/>
      <c r="G930" s="34">
        <f>G931</f>
        <v>20.5</v>
      </c>
    </row>
    <row r="931" spans="1:7" ht="14.25">
      <c r="A931" s="141" t="s">
        <v>37</v>
      </c>
      <c r="B931" s="30"/>
      <c r="C931" s="30" t="s">
        <v>119</v>
      </c>
      <c r="D931" s="30" t="s">
        <v>56</v>
      </c>
      <c r="E931" s="73" t="s">
        <v>428</v>
      </c>
      <c r="F931" s="30"/>
      <c r="G931" s="34">
        <f>SUM(G932)</f>
        <v>20.5</v>
      </c>
    </row>
    <row r="932" spans="1:7" ht="28.5">
      <c r="A932" s="141" t="s">
        <v>74</v>
      </c>
      <c r="B932" s="30"/>
      <c r="C932" s="30" t="s">
        <v>119</v>
      </c>
      <c r="D932" s="30" t="s">
        <v>56</v>
      </c>
      <c r="E932" s="73" t="s">
        <v>428</v>
      </c>
      <c r="F932" s="30" t="s">
        <v>128</v>
      </c>
      <c r="G932" s="34">
        <v>20.5</v>
      </c>
    </row>
    <row r="933" spans="1:7" ht="14.25">
      <c r="A933" s="141" t="s">
        <v>445</v>
      </c>
      <c r="B933" s="30"/>
      <c r="C933" s="30" t="s">
        <v>119</v>
      </c>
      <c r="D933" s="30" t="s">
        <v>119</v>
      </c>
      <c r="E933" s="30"/>
      <c r="F933" s="30"/>
      <c r="G933" s="34">
        <f>SUM(G945+G948+G951)+G934+G940</f>
        <v>30165.7</v>
      </c>
    </row>
    <row r="934" spans="1:7" ht="28.5">
      <c r="A934" s="141" t="s">
        <v>805</v>
      </c>
      <c r="B934" s="30"/>
      <c r="C934" s="30" t="s">
        <v>119</v>
      </c>
      <c r="D934" s="30" t="s">
        <v>119</v>
      </c>
      <c r="E934" s="67" t="s">
        <v>230</v>
      </c>
      <c r="F934" s="30"/>
      <c r="G934" s="34">
        <f>SUM(G935)</f>
        <v>20122.9</v>
      </c>
    </row>
    <row r="935" spans="1:7" ht="42.75">
      <c r="A935" s="141" t="s">
        <v>556</v>
      </c>
      <c r="B935" s="30"/>
      <c r="C935" s="30" t="s">
        <v>119</v>
      </c>
      <c r="D935" s="30" t="s">
        <v>119</v>
      </c>
      <c r="E935" s="67" t="s">
        <v>689</v>
      </c>
      <c r="F935" s="30"/>
      <c r="G935" s="34">
        <f>SUM(G936)</f>
        <v>20122.9</v>
      </c>
    </row>
    <row r="936" spans="1:7" ht="14.25">
      <c r="A936" s="141" t="s">
        <v>712</v>
      </c>
      <c r="B936" s="30"/>
      <c r="C936" s="30" t="s">
        <v>119</v>
      </c>
      <c r="D936" s="30" t="s">
        <v>119</v>
      </c>
      <c r="E936" s="30" t="s">
        <v>713</v>
      </c>
      <c r="F936" s="30"/>
      <c r="G936" s="34">
        <f>SUM(G937:G939)</f>
        <v>20122.9</v>
      </c>
    </row>
    <row r="937" spans="1:7" ht="28.5">
      <c r="A937" s="141" t="s">
        <v>54</v>
      </c>
      <c r="B937" s="30"/>
      <c r="C937" s="30" t="s">
        <v>119</v>
      </c>
      <c r="D937" s="30" t="s">
        <v>119</v>
      </c>
      <c r="E937" s="30" t="s">
        <v>713</v>
      </c>
      <c r="F937" s="142" t="s">
        <v>95</v>
      </c>
      <c r="G937" s="34">
        <v>20122.9</v>
      </c>
    </row>
    <row r="938" spans="1:7" ht="28.5" hidden="1">
      <c r="A938" s="141" t="s">
        <v>692</v>
      </c>
      <c r="B938" s="30"/>
      <c r="C938" s="30" t="s">
        <v>119</v>
      </c>
      <c r="D938" s="30" t="s">
        <v>119</v>
      </c>
      <c r="E938" s="30" t="s">
        <v>713</v>
      </c>
      <c r="F938" s="142" t="s">
        <v>128</v>
      </c>
      <c r="G938" s="34"/>
    </row>
    <row r="939" spans="1:7" ht="14.25" hidden="1">
      <c r="A939" s="141" t="s">
        <v>24</v>
      </c>
      <c r="B939" s="30"/>
      <c r="C939" s="30" t="s">
        <v>119</v>
      </c>
      <c r="D939" s="30" t="s">
        <v>119</v>
      </c>
      <c r="E939" s="30" t="s">
        <v>713</v>
      </c>
      <c r="F939" s="142" t="s">
        <v>100</v>
      </c>
      <c r="G939" s="34"/>
    </row>
    <row r="940" spans="1:7" ht="42.75">
      <c r="A940" s="68" t="s">
        <v>863</v>
      </c>
      <c r="B940" s="58"/>
      <c r="C940" s="58" t="s">
        <v>119</v>
      </c>
      <c r="D940" s="58" t="s">
        <v>119</v>
      </c>
      <c r="E940" s="77" t="s">
        <v>864</v>
      </c>
      <c r="F940" s="58"/>
      <c r="G940" s="59">
        <f>G941</f>
        <v>338.6</v>
      </c>
    </row>
    <row r="941" spans="1:7" ht="42.75">
      <c r="A941" s="68" t="s">
        <v>556</v>
      </c>
      <c r="B941" s="58"/>
      <c r="C941" s="58" t="s">
        <v>119</v>
      </c>
      <c r="D941" s="58" t="s">
        <v>119</v>
      </c>
      <c r="E941" s="77" t="s">
        <v>865</v>
      </c>
      <c r="F941" s="58"/>
      <c r="G941" s="59">
        <f>G942</f>
        <v>338.6</v>
      </c>
    </row>
    <row r="942" spans="1:7" ht="14.25">
      <c r="A942" s="68" t="s">
        <v>866</v>
      </c>
      <c r="B942" s="58"/>
      <c r="C942" s="58" t="s">
        <v>119</v>
      </c>
      <c r="D942" s="58" t="s">
        <v>119</v>
      </c>
      <c r="E942" s="77" t="s">
        <v>867</v>
      </c>
      <c r="F942" s="58"/>
      <c r="G942" s="59">
        <f>G944+G943</f>
        <v>338.6</v>
      </c>
    </row>
    <row r="943" spans="1:7" ht="42.75">
      <c r="A943" s="68" t="s">
        <v>556</v>
      </c>
      <c r="B943" s="58"/>
      <c r="C943" s="58" t="s">
        <v>119</v>
      </c>
      <c r="D943" s="58" t="s">
        <v>119</v>
      </c>
      <c r="E943" s="77" t="s">
        <v>867</v>
      </c>
      <c r="F943" s="58" t="s">
        <v>93</v>
      </c>
      <c r="G943" s="59">
        <v>35</v>
      </c>
    </row>
    <row r="944" spans="1:7" ht="28.5">
      <c r="A944" s="68" t="s">
        <v>54</v>
      </c>
      <c r="B944" s="58"/>
      <c r="C944" s="58" t="s">
        <v>119</v>
      </c>
      <c r="D944" s="58" t="s">
        <v>119</v>
      </c>
      <c r="E944" s="77" t="s">
        <v>867</v>
      </c>
      <c r="F944" s="58" t="s">
        <v>95</v>
      </c>
      <c r="G944" s="59">
        <v>303.6</v>
      </c>
    </row>
    <row r="945" spans="1:7" ht="28.5">
      <c r="A945" s="141" t="s">
        <v>783</v>
      </c>
      <c r="B945" s="142"/>
      <c r="C945" s="142" t="s">
        <v>119</v>
      </c>
      <c r="D945" s="142" t="s">
        <v>119</v>
      </c>
      <c r="E945" s="142" t="s">
        <v>259</v>
      </c>
      <c r="F945" s="142"/>
      <c r="G945" s="37">
        <f>G946</f>
        <v>78</v>
      </c>
    </row>
    <row r="946" spans="1:7" ht="14.25">
      <c r="A946" s="141" t="s">
        <v>37</v>
      </c>
      <c r="B946" s="142"/>
      <c r="C946" s="142" t="s">
        <v>119</v>
      </c>
      <c r="D946" s="142" t="s">
        <v>119</v>
      </c>
      <c r="E946" s="142" t="s">
        <v>446</v>
      </c>
      <c r="F946" s="142"/>
      <c r="G946" s="37">
        <f>SUM(G947)</f>
        <v>78</v>
      </c>
    </row>
    <row r="947" spans="1:7" ht="28.5">
      <c r="A947" s="141" t="s">
        <v>54</v>
      </c>
      <c r="B947" s="142"/>
      <c r="C947" s="142" t="s">
        <v>119</v>
      </c>
      <c r="D947" s="142" t="s">
        <v>119</v>
      </c>
      <c r="E947" s="142" t="s">
        <v>446</v>
      </c>
      <c r="F947" s="142" t="s">
        <v>95</v>
      </c>
      <c r="G947" s="37">
        <v>78</v>
      </c>
    </row>
    <row r="948" spans="1:7" ht="42.75">
      <c r="A948" s="141" t="s">
        <v>784</v>
      </c>
      <c r="B948" s="142"/>
      <c r="C948" s="142" t="s">
        <v>119</v>
      </c>
      <c r="D948" s="142" t="s">
        <v>119</v>
      </c>
      <c r="E948" s="142" t="s">
        <v>448</v>
      </c>
      <c r="F948" s="142"/>
      <c r="G948" s="37">
        <f>G949</f>
        <v>78.5</v>
      </c>
    </row>
    <row r="949" spans="1:7" ht="14.25">
      <c r="A949" s="141" t="s">
        <v>37</v>
      </c>
      <c r="B949" s="142"/>
      <c r="C949" s="142" t="s">
        <v>119</v>
      </c>
      <c r="D949" s="142" t="s">
        <v>119</v>
      </c>
      <c r="E949" s="142" t="s">
        <v>449</v>
      </c>
      <c r="F949" s="142"/>
      <c r="G949" s="37">
        <f>SUM(G950)</f>
        <v>78.5</v>
      </c>
    </row>
    <row r="950" spans="1:7" ht="28.5">
      <c r="A950" s="141" t="s">
        <v>54</v>
      </c>
      <c r="B950" s="142"/>
      <c r="C950" s="142" t="s">
        <v>119</v>
      </c>
      <c r="D950" s="142" t="s">
        <v>119</v>
      </c>
      <c r="E950" s="142" t="s">
        <v>449</v>
      </c>
      <c r="F950" s="142" t="s">
        <v>95</v>
      </c>
      <c r="G950" s="37">
        <v>78.5</v>
      </c>
    </row>
    <row r="951" spans="1:7" ht="28.5">
      <c r="A951" s="141" t="s">
        <v>779</v>
      </c>
      <c r="B951" s="142"/>
      <c r="C951" s="142" t="s">
        <v>119</v>
      </c>
      <c r="D951" s="142" t="s">
        <v>119</v>
      </c>
      <c r="E951" s="29" t="s">
        <v>408</v>
      </c>
      <c r="F951" s="142"/>
      <c r="G951" s="37">
        <f>G952+G961</f>
        <v>9547.7</v>
      </c>
    </row>
    <row r="952" spans="1:7" ht="14.25">
      <c r="A952" s="141" t="s">
        <v>37</v>
      </c>
      <c r="B952" s="142"/>
      <c r="C952" s="142" t="s">
        <v>119</v>
      </c>
      <c r="D952" s="142" t="s">
        <v>119</v>
      </c>
      <c r="E952" s="29" t="s">
        <v>409</v>
      </c>
      <c r="F952" s="142"/>
      <c r="G952" s="37">
        <f>SUM(G953+G957)</f>
        <v>6000</v>
      </c>
    </row>
    <row r="953" spans="1:7" ht="14.25">
      <c r="A953" s="45" t="s">
        <v>451</v>
      </c>
      <c r="B953" s="30"/>
      <c r="C953" s="30" t="s">
        <v>119</v>
      </c>
      <c r="D953" s="30" t="s">
        <v>119</v>
      </c>
      <c r="E953" s="30" t="s">
        <v>452</v>
      </c>
      <c r="F953" s="142"/>
      <c r="G953" s="37">
        <f>SUM(G954:G955)+G956</f>
        <v>3026</v>
      </c>
    </row>
    <row r="954" spans="1:7" ht="28.5">
      <c r="A954" s="141" t="s">
        <v>54</v>
      </c>
      <c r="B954" s="142"/>
      <c r="C954" s="142" t="s">
        <v>119</v>
      </c>
      <c r="D954" s="142" t="s">
        <v>119</v>
      </c>
      <c r="E954" s="31" t="s">
        <v>452</v>
      </c>
      <c r="F954" s="142" t="s">
        <v>95</v>
      </c>
      <c r="G954" s="37">
        <v>3026</v>
      </c>
    </row>
    <row r="955" spans="1:7" ht="28.5" hidden="1">
      <c r="A955" s="141" t="s">
        <v>692</v>
      </c>
      <c r="B955" s="142"/>
      <c r="C955" s="142" t="s">
        <v>119</v>
      </c>
      <c r="D955" s="142" t="s">
        <v>119</v>
      </c>
      <c r="E955" s="31" t="s">
        <v>452</v>
      </c>
      <c r="F955" s="142" t="s">
        <v>128</v>
      </c>
      <c r="G955" s="37"/>
    </row>
    <row r="956" spans="1:7" ht="14.25" hidden="1">
      <c r="A956" s="141" t="s">
        <v>24</v>
      </c>
      <c r="B956" s="142"/>
      <c r="C956" s="142" t="s">
        <v>119</v>
      </c>
      <c r="D956" s="142" t="s">
        <v>119</v>
      </c>
      <c r="E956" s="31" t="s">
        <v>452</v>
      </c>
      <c r="F956" s="142" t="s">
        <v>100</v>
      </c>
      <c r="G956" s="37"/>
    </row>
    <row r="957" spans="1:7" ht="14.25">
      <c r="A957" s="141" t="s">
        <v>873</v>
      </c>
      <c r="B957" s="142"/>
      <c r="C957" s="142" t="s">
        <v>453</v>
      </c>
      <c r="D957" s="142" t="s">
        <v>119</v>
      </c>
      <c r="E957" s="29" t="s">
        <v>454</v>
      </c>
      <c r="F957" s="142"/>
      <c r="G957" s="37">
        <f>SUM(G958:G960)</f>
        <v>2974</v>
      </c>
    </row>
    <row r="958" spans="1:7" ht="28.5">
      <c r="A958" s="141" t="s">
        <v>54</v>
      </c>
      <c r="B958" s="142"/>
      <c r="C958" s="142" t="s">
        <v>453</v>
      </c>
      <c r="D958" s="142" t="s">
        <v>119</v>
      </c>
      <c r="E958" s="29" t="s">
        <v>454</v>
      </c>
      <c r="F958" s="142" t="s">
        <v>95</v>
      </c>
      <c r="G958" s="37">
        <v>2974</v>
      </c>
    </row>
    <row r="959" spans="1:7" ht="28.5" hidden="1">
      <c r="A959" s="141" t="s">
        <v>74</v>
      </c>
      <c r="B959" s="142"/>
      <c r="C959" s="142" t="s">
        <v>453</v>
      </c>
      <c r="D959" s="142" t="s">
        <v>119</v>
      </c>
      <c r="E959" s="29" t="s">
        <v>454</v>
      </c>
      <c r="F959" s="142" t="s">
        <v>128</v>
      </c>
      <c r="G959" s="37"/>
    </row>
    <row r="960" spans="1:7" ht="14.25" hidden="1">
      <c r="A960" s="141" t="s">
        <v>24</v>
      </c>
      <c r="B960" s="142"/>
      <c r="C960" s="142" t="s">
        <v>453</v>
      </c>
      <c r="D960" s="142" t="s">
        <v>119</v>
      </c>
      <c r="E960" s="29" t="s">
        <v>454</v>
      </c>
      <c r="F960" s="142" t="s">
        <v>100</v>
      </c>
      <c r="G960" s="37"/>
    </row>
    <row r="961" spans="1:7" ht="28.5">
      <c r="A961" s="141" t="s">
        <v>455</v>
      </c>
      <c r="B961" s="30"/>
      <c r="C961" s="30" t="s">
        <v>119</v>
      </c>
      <c r="D961" s="30" t="s">
        <v>119</v>
      </c>
      <c r="E961" s="30" t="s">
        <v>456</v>
      </c>
      <c r="F961" s="30"/>
      <c r="G961" s="34">
        <f>G962+G971</f>
        <v>3547.7</v>
      </c>
    </row>
    <row r="962" spans="1:7" ht="14.25">
      <c r="A962" s="141" t="s">
        <v>37</v>
      </c>
      <c r="B962" s="30"/>
      <c r="C962" s="30" t="s">
        <v>119</v>
      </c>
      <c r="D962" s="30" t="s">
        <v>119</v>
      </c>
      <c r="E962" s="30" t="s">
        <v>457</v>
      </c>
      <c r="F962" s="30"/>
      <c r="G962" s="34">
        <f>G966+G969+G963</f>
        <v>1300</v>
      </c>
    </row>
    <row r="963" spans="1:7" ht="14.25">
      <c r="A963" s="68" t="s">
        <v>866</v>
      </c>
      <c r="B963" s="58"/>
      <c r="C963" s="58" t="s">
        <v>119</v>
      </c>
      <c r="D963" s="58" t="s">
        <v>119</v>
      </c>
      <c r="E963" s="69" t="s">
        <v>868</v>
      </c>
      <c r="F963" s="58"/>
      <c r="G963" s="59">
        <f>G965+G964</f>
        <v>270</v>
      </c>
    </row>
    <row r="964" spans="1:7" ht="42.75">
      <c r="A964" s="68" t="s">
        <v>53</v>
      </c>
      <c r="B964" s="58"/>
      <c r="C964" s="58" t="s">
        <v>119</v>
      </c>
      <c r="D964" s="58" t="s">
        <v>119</v>
      </c>
      <c r="E964" s="69" t="s">
        <v>868</v>
      </c>
      <c r="F964" s="58" t="s">
        <v>93</v>
      </c>
      <c r="G964" s="59">
        <v>25</v>
      </c>
    </row>
    <row r="965" spans="1:7" ht="28.5">
      <c r="A965" s="68" t="s">
        <v>54</v>
      </c>
      <c r="B965" s="58"/>
      <c r="C965" s="58" t="s">
        <v>119</v>
      </c>
      <c r="D965" s="58" t="s">
        <v>119</v>
      </c>
      <c r="E965" s="69" t="s">
        <v>868</v>
      </c>
      <c r="F965" s="58" t="s">
        <v>95</v>
      </c>
      <c r="G965" s="59">
        <v>245</v>
      </c>
    </row>
    <row r="966" spans="1:7" ht="28.5">
      <c r="A966" s="141" t="s">
        <v>458</v>
      </c>
      <c r="B966" s="29"/>
      <c r="C966" s="30" t="s">
        <v>119</v>
      </c>
      <c r="D966" s="30" t="s">
        <v>119</v>
      </c>
      <c r="E966" s="30" t="s">
        <v>459</v>
      </c>
      <c r="F966" s="30"/>
      <c r="G966" s="34">
        <f>SUM(G967:G968)</f>
        <v>1000</v>
      </c>
    </row>
    <row r="967" spans="1:7" ht="28.5">
      <c r="A967" s="141" t="s">
        <v>54</v>
      </c>
      <c r="B967" s="29"/>
      <c r="C967" s="30" t="s">
        <v>119</v>
      </c>
      <c r="D967" s="30" t="s">
        <v>119</v>
      </c>
      <c r="E967" s="30" t="s">
        <v>459</v>
      </c>
      <c r="F967" s="30" t="s">
        <v>95</v>
      </c>
      <c r="G967" s="34">
        <v>1000</v>
      </c>
    </row>
    <row r="968" spans="1:7" ht="28.5" hidden="1">
      <c r="A968" s="141" t="s">
        <v>74</v>
      </c>
      <c r="B968" s="29"/>
      <c r="C968" s="30" t="s">
        <v>119</v>
      </c>
      <c r="D968" s="30" t="s">
        <v>119</v>
      </c>
      <c r="E968" s="30" t="s">
        <v>459</v>
      </c>
      <c r="F968" s="30" t="s">
        <v>128</v>
      </c>
      <c r="G968" s="34"/>
    </row>
    <row r="969" spans="1:7" ht="28.5">
      <c r="A969" s="141" t="s">
        <v>874</v>
      </c>
      <c r="B969" s="30"/>
      <c r="C969" s="30" t="s">
        <v>119</v>
      </c>
      <c r="D969" s="30" t="s">
        <v>119</v>
      </c>
      <c r="E969" s="31" t="s">
        <v>460</v>
      </c>
      <c r="F969" s="30"/>
      <c r="G969" s="34">
        <f>SUM(G970)</f>
        <v>30</v>
      </c>
    </row>
    <row r="970" spans="1:7" ht="28.5">
      <c r="A970" s="141" t="s">
        <v>54</v>
      </c>
      <c r="B970" s="30"/>
      <c r="C970" s="30" t="s">
        <v>119</v>
      </c>
      <c r="D970" s="30" t="s">
        <v>119</v>
      </c>
      <c r="E970" s="31" t="s">
        <v>460</v>
      </c>
      <c r="F970" s="30" t="s">
        <v>95</v>
      </c>
      <c r="G970" s="34">
        <v>30</v>
      </c>
    </row>
    <row r="971" spans="1:7" ht="28.5">
      <c r="A971" s="141" t="s">
        <v>47</v>
      </c>
      <c r="B971" s="30"/>
      <c r="C971" s="30" t="s">
        <v>119</v>
      </c>
      <c r="D971" s="30" t="s">
        <v>119</v>
      </c>
      <c r="E971" s="29" t="s">
        <v>461</v>
      </c>
      <c r="F971" s="30"/>
      <c r="G971" s="34">
        <f>SUM(G972)</f>
        <v>2247.7</v>
      </c>
    </row>
    <row r="972" spans="1:7" ht="14.25">
      <c r="A972" s="39" t="s">
        <v>462</v>
      </c>
      <c r="B972" s="30"/>
      <c r="C972" s="30" t="s">
        <v>119</v>
      </c>
      <c r="D972" s="30" t="s">
        <v>119</v>
      </c>
      <c r="E972" s="29" t="s">
        <v>463</v>
      </c>
      <c r="F972" s="30"/>
      <c r="G972" s="34">
        <f>G973+G974+G975</f>
        <v>2247.7</v>
      </c>
    </row>
    <row r="973" spans="1:7" ht="42.75">
      <c r="A973" s="36" t="s">
        <v>53</v>
      </c>
      <c r="B973" s="30"/>
      <c r="C973" s="30" t="s">
        <v>119</v>
      </c>
      <c r="D973" s="30" t="s">
        <v>119</v>
      </c>
      <c r="E973" s="29" t="s">
        <v>463</v>
      </c>
      <c r="F973" s="30" t="s">
        <v>93</v>
      </c>
      <c r="G973" s="34">
        <v>2059.3</v>
      </c>
    </row>
    <row r="974" spans="1:7" ht="28.5">
      <c r="A974" s="141" t="s">
        <v>54</v>
      </c>
      <c r="B974" s="30"/>
      <c r="C974" s="30" t="s">
        <v>119</v>
      </c>
      <c r="D974" s="30" t="s">
        <v>119</v>
      </c>
      <c r="E974" s="29" t="s">
        <v>463</v>
      </c>
      <c r="F974" s="30" t="s">
        <v>95</v>
      </c>
      <c r="G974" s="34">
        <v>185.2</v>
      </c>
    </row>
    <row r="975" spans="1:7" ht="14.25">
      <c r="A975" s="141" t="s">
        <v>24</v>
      </c>
      <c r="B975" s="30"/>
      <c r="C975" s="30" t="s">
        <v>119</v>
      </c>
      <c r="D975" s="30" t="s">
        <v>119</v>
      </c>
      <c r="E975" s="29" t="s">
        <v>463</v>
      </c>
      <c r="F975" s="30" t="s">
        <v>100</v>
      </c>
      <c r="G975" s="34">
        <v>3.2</v>
      </c>
    </row>
    <row r="976" spans="1:7" ht="14.25">
      <c r="A976" s="141" t="s">
        <v>194</v>
      </c>
      <c r="B976" s="29"/>
      <c r="C976" s="30" t="s">
        <v>119</v>
      </c>
      <c r="D976" s="30" t="s">
        <v>184</v>
      </c>
      <c r="E976" s="29"/>
      <c r="F976" s="29"/>
      <c r="G976" s="37">
        <f>G985+G977</f>
        <v>54414.3</v>
      </c>
    </row>
    <row r="977" spans="1:7" ht="28.5">
      <c r="A977" s="141" t="s">
        <v>871</v>
      </c>
      <c r="B977" s="30"/>
      <c r="C977" s="30" t="s">
        <v>119</v>
      </c>
      <c r="D977" s="30" t="s">
        <v>184</v>
      </c>
      <c r="E977" s="67" t="s">
        <v>230</v>
      </c>
      <c r="F977" s="40"/>
      <c r="G977" s="37">
        <f>G981+G978</f>
        <v>4581.4</v>
      </c>
    </row>
    <row r="978" spans="1:7" ht="42.75">
      <c r="A978" s="141" t="s">
        <v>556</v>
      </c>
      <c r="B978" s="30"/>
      <c r="C978" s="30" t="s">
        <v>119</v>
      </c>
      <c r="D978" s="30" t="s">
        <v>184</v>
      </c>
      <c r="E978" s="67" t="s">
        <v>689</v>
      </c>
      <c r="F978" s="40"/>
      <c r="G978" s="37">
        <f>SUM(G979)</f>
        <v>1620</v>
      </c>
    </row>
    <row r="979" spans="1:7" ht="14.25">
      <c r="A979" s="141" t="s">
        <v>714</v>
      </c>
      <c r="B979" s="30"/>
      <c r="C979" s="30" t="s">
        <v>119</v>
      </c>
      <c r="D979" s="30" t="s">
        <v>184</v>
      </c>
      <c r="E979" s="67" t="s">
        <v>715</v>
      </c>
      <c r="F979" s="40"/>
      <c r="G979" s="37">
        <f>SUM(G980)</f>
        <v>1620</v>
      </c>
    </row>
    <row r="980" spans="1:7" ht="28.5">
      <c r="A980" s="141" t="s">
        <v>54</v>
      </c>
      <c r="B980" s="30"/>
      <c r="C980" s="30" t="s">
        <v>119</v>
      </c>
      <c r="D980" s="30" t="s">
        <v>184</v>
      </c>
      <c r="E980" s="67" t="s">
        <v>715</v>
      </c>
      <c r="F980" s="40">
        <v>200</v>
      </c>
      <c r="G980" s="37">
        <v>1620</v>
      </c>
    </row>
    <row r="981" spans="1:7" ht="71.25">
      <c r="A981" s="141" t="s">
        <v>576</v>
      </c>
      <c r="B981" s="30"/>
      <c r="C981" s="30" t="s">
        <v>119</v>
      </c>
      <c r="D981" s="30" t="s">
        <v>184</v>
      </c>
      <c r="E981" s="57" t="s">
        <v>232</v>
      </c>
      <c r="F981" s="30"/>
      <c r="G981" s="37">
        <f>G982</f>
        <v>2961.3999999999996</v>
      </c>
    </row>
    <row r="982" spans="1:7" ht="57">
      <c r="A982" s="141" t="s">
        <v>577</v>
      </c>
      <c r="B982" s="30"/>
      <c r="C982" s="30" t="s">
        <v>119</v>
      </c>
      <c r="D982" s="30" t="s">
        <v>184</v>
      </c>
      <c r="E982" s="57" t="s">
        <v>578</v>
      </c>
      <c r="F982" s="30"/>
      <c r="G982" s="37">
        <f>G983+G984</f>
        <v>2961.3999999999996</v>
      </c>
    </row>
    <row r="983" spans="1:7" ht="42.75">
      <c r="A983" s="141" t="s">
        <v>53</v>
      </c>
      <c r="B983" s="30"/>
      <c r="C983" s="30" t="s">
        <v>119</v>
      </c>
      <c r="D983" s="30" t="s">
        <v>184</v>
      </c>
      <c r="E983" s="57" t="s">
        <v>578</v>
      </c>
      <c r="F983" s="30" t="s">
        <v>93</v>
      </c>
      <c r="G983" s="37">
        <v>2237.1</v>
      </c>
    </row>
    <row r="984" spans="1:7" ht="28.5">
      <c r="A984" s="141" t="s">
        <v>54</v>
      </c>
      <c r="B984" s="30"/>
      <c r="C984" s="30" t="s">
        <v>119</v>
      </c>
      <c r="D984" s="30" t="s">
        <v>184</v>
      </c>
      <c r="E984" s="57" t="s">
        <v>578</v>
      </c>
      <c r="F984" s="30" t="s">
        <v>95</v>
      </c>
      <c r="G984" s="37">
        <v>724.3</v>
      </c>
    </row>
    <row r="985" spans="1:7" ht="28.5">
      <c r="A985" s="141" t="s">
        <v>779</v>
      </c>
      <c r="B985" s="142"/>
      <c r="C985" s="142" t="s">
        <v>119</v>
      </c>
      <c r="D985" s="142" t="s">
        <v>184</v>
      </c>
      <c r="E985" s="29" t="s">
        <v>408</v>
      </c>
      <c r="F985" s="29"/>
      <c r="G985" s="37">
        <f>SUM(G998)+G986+G995+G991</f>
        <v>49832.9</v>
      </c>
    </row>
    <row r="986" spans="1:7" ht="14.25">
      <c r="A986" s="141" t="s">
        <v>37</v>
      </c>
      <c r="B986" s="30"/>
      <c r="C986" s="30" t="s">
        <v>119</v>
      </c>
      <c r="D986" s="30" t="s">
        <v>184</v>
      </c>
      <c r="E986" s="57" t="s">
        <v>409</v>
      </c>
      <c r="F986" s="30"/>
      <c r="G986" s="34">
        <f>SUM(G987+G989)</f>
        <v>498.3</v>
      </c>
    </row>
    <row r="987" spans="1:7" ht="14.25">
      <c r="A987" s="141" t="s">
        <v>580</v>
      </c>
      <c r="B987" s="30"/>
      <c r="C987" s="30" t="s">
        <v>119</v>
      </c>
      <c r="D987" s="30" t="s">
        <v>184</v>
      </c>
      <c r="E987" s="57" t="s">
        <v>587</v>
      </c>
      <c r="F987" s="30"/>
      <c r="G987" s="34">
        <f>G988</f>
        <v>318.3</v>
      </c>
    </row>
    <row r="988" spans="1:7" ht="28.5">
      <c r="A988" s="141" t="s">
        <v>54</v>
      </c>
      <c r="B988" s="30"/>
      <c r="C988" s="30" t="s">
        <v>119</v>
      </c>
      <c r="D988" s="30" t="s">
        <v>184</v>
      </c>
      <c r="E988" s="57" t="s">
        <v>587</v>
      </c>
      <c r="F988" s="30" t="s">
        <v>95</v>
      </c>
      <c r="G988" s="34">
        <v>318.3</v>
      </c>
    </row>
    <row r="989" spans="1:7" ht="28.5">
      <c r="A989" s="141" t="s">
        <v>876</v>
      </c>
      <c r="B989" s="30"/>
      <c r="C989" s="30" t="s">
        <v>119</v>
      </c>
      <c r="D989" s="30" t="s">
        <v>184</v>
      </c>
      <c r="E989" s="57" t="s">
        <v>433</v>
      </c>
      <c r="F989" s="31"/>
      <c r="G989" s="34">
        <f>G990</f>
        <v>180</v>
      </c>
    </row>
    <row r="990" spans="1:7" ht="28.5">
      <c r="A990" s="141" t="s">
        <v>54</v>
      </c>
      <c r="B990" s="30"/>
      <c r="C990" s="30" t="s">
        <v>119</v>
      </c>
      <c r="D990" s="30" t="s">
        <v>184</v>
      </c>
      <c r="E990" s="57" t="s">
        <v>433</v>
      </c>
      <c r="F990" s="31">
        <v>200</v>
      </c>
      <c r="G990" s="34">
        <v>180</v>
      </c>
    </row>
    <row r="991" spans="1:7" ht="28.5">
      <c r="A991" s="276" t="s">
        <v>47</v>
      </c>
      <c r="B991" s="273"/>
      <c r="C991" s="273" t="s">
        <v>119</v>
      </c>
      <c r="D991" s="277" t="s">
        <v>184</v>
      </c>
      <c r="E991" s="278" t="s">
        <v>424</v>
      </c>
      <c r="F991" s="279"/>
      <c r="G991" s="275">
        <f>G992</f>
        <v>764.1</v>
      </c>
    </row>
    <row r="992" spans="1:7" ht="57">
      <c r="A992" s="276" t="s">
        <v>577</v>
      </c>
      <c r="B992" s="273"/>
      <c r="C992" s="273" t="s">
        <v>119</v>
      </c>
      <c r="D992" s="277" t="s">
        <v>184</v>
      </c>
      <c r="E992" s="278" t="s">
        <v>1277</v>
      </c>
      <c r="F992" s="279"/>
      <c r="G992" s="275">
        <f>G993+G994</f>
        <v>764.1</v>
      </c>
    </row>
    <row r="993" spans="1:7" ht="42.75">
      <c r="A993" s="276" t="s">
        <v>53</v>
      </c>
      <c r="B993" s="273"/>
      <c r="C993" s="273" t="s">
        <v>119</v>
      </c>
      <c r="D993" s="277" t="s">
        <v>184</v>
      </c>
      <c r="E993" s="278" t="s">
        <v>1277</v>
      </c>
      <c r="F993" s="279" t="s">
        <v>93</v>
      </c>
      <c r="G993" s="275">
        <v>546.1</v>
      </c>
    </row>
    <row r="994" spans="1:7" ht="28.5">
      <c r="A994" s="276" t="s">
        <v>54</v>
      </c>
      <c r="B994" s="273"/>
      <c r="C994" s="273" t="s">
        <v>119</v>
      </c>
      <c r="D994" s="277" t="s">
        <v>184</v>
      </c>
      <c r="E994" s="278" t="s">
        <v>1277</v>
      </c>
      <c r="F994" s="279" t="s">
        <v>95</v>
      </c>
      <c r="G994" s="275">
        <v>218</v>
      </c>
    </row>
    <row r="995" spans="1:7" ht="28.5">
      <c r="A995" s="141" t="s">
        <v>426</v>
      </c>
      <c r="B995" s="30"/>
      <c r="C995" s="30" t="s">
        <v>119</v>
      </c>
      <c r="D995" s="30" t="s">
        <v>184</v>
      </c>
      <c r="E995" s="29" t="s">
        <v>427</v>
      </c>
      <c r="F995" s="31"/>
      <c r="G995" s="34">
        <f>SUM(G996)</f>
        <v>95.5</v>
      </c>
    </row>
    <row r="996" spans="1:7" ht="14.25">
      <c r="A996" s="141" t="s">
        <v>37</v>
      </c>
      <c r="B996" s="30"/>
      <c r="C996" s="30" t="s">
        <v>119</v>
      </c>
      <c r="D996" s="30" t="s">
        <v>184</v>
      </c>
      <c r="E996" s="29" t="s">
        <v>428</v>
      </c>
      <c r="F996" s="31"/>
      <c r="G996" s="34">
        <f>SUM(G997)</f>
        <v>95.5</v>
      </c>
    </row>
    <row r="997" spans="1:7" ht="28.5">
      <c r="A997" s="141" t="s">
        <v>54</v>
      </c>
      <c r="B997" s="30"/>
      <c r="C997" s="30" t="s">
        <v>119</v>
      </c>
      <c r="D997" s="30" t="s">
        <v>184</v>
      </c>
      <c r="E997" s="29" t="s">
        <v>428</v>
      </c>
      <c r="F997" s="31">
        <v>200</v>
      </c>
      <c r="G997" s="34">
        <v>95.5</v>
      </c>
    </row>
    <row r="998" spans="1:7" ht="28.5">
      <c r="A998" s="141" t="s">
        <v>464</v>
      </c>
      <c r="B998" s="30"/>
      <c r="C998" s="30" t="s">
        <v>119</v>
      </c>
      <c r="D998" s="30" t="s">
        <v>184</v>
      </c>
      <c r="E998" s="73" t="s">
        <v>465</v>
      </c>
      <c r="F998" s="30"/>
      <c r="G998" s="34">
        <f>SUM(G999)</f>
        <v>48475</v>
      </c>
    </row>
    <row r="999" spans="1:7" ht="28.5">
      <c r="A999" s="141" t="s">
        <v>47</v>
      </c>
      <c r="B999" s="30"/>
      <c r="C999" s="30" t="s">
        <v>119</v>
      </c>
      <c r="D999" s="30" t="s">
        <v>184</v>
      </c>
      <c r="E999" s="31" t="s">
        <v>466</v>
      </c>
      <c r="F999" s="30"/>
      <c r="G999" s="34">
        <f>SUM(G1000)</f>
        <v>48475</v>
      </c>
    </row>
    <row r="1000" spans="1:7" ht="14.25">
      <c r="A1000" s="45" t="s">
        <v>471</v>
      </c>
      <c r="B1000" s="30"/>
      <c r="C1000" s="30" t="s">
        <v>119</v>
      </c>
      <c r="D1000" s="30" t="s">
        <v>184</v>
      </c>
      <c r="E1000" s="31" t="s">
        <v>467</v>
      </c>
      <c r="F1000" s="30"/>
      <c r="G1000" s="34">
        <f>G1001+G1002+G1003</f>
        <v>48475</v>
      </c>
    </row>
    <row r="1001" spans="1:7" ht="42.75">
      <c r="A1001" s="36" t="s">
        <v>53</v>
      </c>
      <c r="B1001" s="30"/>
      <c r="C1001" s="30" t="s">
        <v>119</v>
      </c>
      <c r="D1001" s="30" t="s">
        <v>184</v>
      </c>
      <c r="E1001" s="31" t="s">
        <v>467</v>
      </c>
      <c r="F1001" s="30" t="s">
        <v>93</v>
      </c>
      <c r="G1001" s="34">
        <v>40506.8</v>
      </c>
    </row>
    <row r="1002" spans="1:7" ht="28.5">
      <c r="A1002" s="141" t="s">
        <v>54</v>
      </c>
      <c r="B1002" s="30"/>
      <c r="C1002" s="30" t="s">
        <v>119</v>
      </c>
      <c r="D1002" s="30" t="s">
        <v>184</v>
      </c>
      <c r="E1002" s="31" t="s">
        <v>467</v>
      </c>
      <c r="F1002" s="30" t="s">
        <v>95</v>
      </c>
      <c r="G1002" s="34">
        <v>7256.1</v>
      </c>
    </row>
    <row r="1003" spans="1:7" ht="14.25">
      <c r="A1003" s="141" t="s">
        <v>24</v>
      </c>
      <c r="B1003" s="30"/>
      <c r="C1003" s="30" t="s">
        <v>119</v>
      </c>
      <c r="D1003" s="30" t="s">
        <v>184</v>
      </c>
      <c r="E1003" s="31" t="s">
        <v>467</v>
      </c>
      <c r="F1003" s="30" t="s">
        <v>100</v>
      </c>
      <c r="G1003" s="34">
        <v>712.1</v>
      </c>
    </row>
    <row r="1004" spans="1:7" ht="14.25">
      <c r="A1004" s="141" t="s">
        <v>32</v>
      </c>
      <c r="B1004" s="142"/>
      <c r="C1004" s="142" t="s">
        <v>33</v>
      </c>
      <c r="D1004" s="142" t="s">
        <v>34</v>
      </c>
      <c r="E1004" s="29"/>
      <c r="F1004" s="29"/>
      <c r="G1004" s="37">
        <f>SUM(G1005+G1012+G1030)</f>
        <v>59758.6</v>
      </c>
    </row>
    <row r="1005" spans="1:7" ht="14.25">
      <c r="A1005" s="141" t="s">
        <v>55</v>
      </c>
      <c r="B1005" s="30"/>
      <c r="C1005" s="30" t="s">
        <v>33</v>
      </c>
      <c r="D1005" s="30" t="s">
        <v>56</v>
      </c>
      <c r="E1005" s="57"/>
      <c r="F1005" s="30"/>
      <c r="G1005" s="34">
        <f>G1006</f>
        <v>4113</v>
      </c>
    </row>
    <row r="1006" spans="1:7" ht="28.5">
      <c r="A1006" s="141" t="s">
        <v>869</v>
      </c>
      <c r="B1006" s="142"/>
      <c r="C1006" s="142" t="s">
        <v>33</v>
      </c>
      <c r="D1006" s="142" t="s">
        <v>56</v>
      </c>
      <c r="E1006" s="73" t="s">
        <v>487</v>
      </c>
      <c r="F1006" s="30"/>
      <c r="G1006" s="34">
        <f>G1007</f>
        <v>4113</v>
      </c>
    </row>
    <row r="1007" spans="1:7" ht="28.5">
      <c r="A1007" s="141" t="s">
        <v>507</v>
      </c>
      <c r="B1007" s="142"/>
      <c r="C1007" s="142" t="s">
        <v>33</v>
      </c>
      <c r="D1007" s="142" t="s">
        <v>56</v>
      </c>
      <c r="E1007" s="73" t="s">
        <v>508</v>
      </c>
      <c r="F1007" s="30"/>
      <c r="G1007" s="34">
        <f>G1008</f>
        <v>4113</v>
      </c>
    </row>
    <row r="1008" spans="1:7" ht="71.25">
      <c r="A1008" s="141" t="s">
        <v>295</v>
      </c>
      <c r="B1008" s="142"/>
      <c r="C1008" s="142" t="s">
        <v>33</v>
      </c>
      <c r="D1008" s="142" t="s">
        <v>56</v>
      </c>
      <c r="E1008" s="142" t="s">
        <v>509</v>
      </c>
      <c r="F1008" s="30"/>
      <c r="G1008" s="34">
        <f>G1009</f>
        <v>4113</v>
      </c>
    </row>
    <row r="1009" spans="1:7" ht="42.75">
      <c r="A1009" s="141" t="s">
        <v>582</v>
      </c>
      <c r="B1009" s="142"/>
      <c r="C1009" s="142" t="s">
        <v>33</v>
      </c>
      <c r="D1009" s="142" t="s">
        <v>56</v>
      </c>
      <c r="E1009" s="73" t="s">
        <v>533</v>
      </c>
      <c r="F1009" s="30"/>
      <c r="G1009" s="34">
        <f>G1010+G1011</f>
        <v>4113</v>
      </c>
    </row>
    <row r="1010" spans="1:7" ht="14.25">
      <c r="A1010" s="141" t="s">
        <v>44</v>
      </c>
      <c r="B1010" s="142"/>
      <c r="C1010" s="142" t="s">
        <v>33</v>
      </c>
      <c r="D1010" s="142" t="s">
        <v>56</v>
      </c>
      <c r="E1010" s="73" t="s">
        <v>533</v>
      </c>
      <c r="F1010" s="142" t="s">
        <v>103</v>
      </c>
      <c r="G1010" s="34">
        <v>3741</v>
      </c>
    </row>
    <row r="1011" spans="1:7" ht="28.5">
      <c r="A1011" s="141" t="s">
        <v>127</v>
      </c>
      <c r="B1011" s="30"/>
      <c r="C1011" s="142" t="s">
        <v>33</v>
      </c>
      <c r="D1011" s="142" t="s">
        <v>56</v>
      </c>
      <c r="E1011" s="73" t="s">
        <v>533</v>
      </c>
      <c r="F1011" s="30" t="s">
        <v>128</v>
      </c>
      <c r="G1011" s="34">
        <v>372</v>
      </c>
    </row>
    <row r="1012" spans="1:7" ht="14.25">
      <c r="A1012" s="141" t="s">
        <v>197</v>
      </c>
      <c r="B1012" s="29"/>
      <c r="C1012" s="30" t="s">
        <v>33</v>
      </c>
      <c r="D1012" s="30" t="s">
        <v>15</v>
      </c>
      <c r="E1012" s="73"/>
      <c r="F1012" s="29"/>
      <c r="G1012" s="37">
        <f>SUM(G1013+G1017+G1024)</f>
        <v>55645.6</v>
      </c>
    </row>
    <row r="1013" spans="1:7" ht="28.5">
      <c r="A1013" s="141" t="s">
        <v>805</v>
      </c>
      <c r="B1013" s="30"/>
      <c r="C1013" s="30" t="s">
        <v>33</v>
      </c>
      <c r="D1013" s="30" t="s">
        <v>15</v>
      </c>
      <c r="E1013" s="72" t="s">
        <v>230</v>
      </c>
      <c r="F1013" s="30"/>
      <c r="G1013" s="37">
        <f>G1014</f>
        <v>12274</v>
      </c>
    </row>
    <row r="1014" spans="1:7" ht="71.25">
      <c r="A1014" s="141" t="s">
        <v>576</v>
      </c>
      <c r="B1014" s="30"/>
      <c r="C1014" s="30" t="s">
        <v>33</v>
      </c>
      <c r="D1014" s="30" t="s">
        <v>15</v>
      </c>
      <c r="E1014" s="72" t="s">
        <v>232</v>
      </c>
      <c r="F1014" s="29"/>
      <c r="G1014" s="37">
        <f>G1015</f>
        <v>12274</v>
      </c>
    </row>
    <row r="1015" spans="1:7" ht="42.75">
      <c r="A1015" s="141" t="s">
        <v>583</v>
      </c>
      <c r="B1015" s="30"/>
      <c r="C1015" s="30" t="s">
        <v>33</v>
      </c>
      <c r="D1015" s="30" t="s">
        <v>15</v>
      </c>
      <c r="E1015" s="72" t="s">
        <v>584</v>
      </c>
      <c r="F1015" s="30"/>
      <c r="G1015" s="37">
        <f>G1016</f>
        <v>12274</v>
      </c>
    </row>
    <row r="1016" spans="1:7" ht="14.25">
      <c r="A1016" s="141" t="s">
        <v>44</v>
      </c>
      <c r="B1016" s="30"/>
      <c r="C1016" s="30" t="s">
        <v>33</v>
      </c>
      <c r="D1016" s="30" t="s">
        <v>15</v>
      </c>
      <c r="E1016" s="72" t="s">
        <v>584</v>
      </c>
      <c r="F1016" s="30" t="s">
        <v>103</v>
      </c>
      <c r="G1016" s="37">
        <v>12274</v>
      </c>
    </row>
    <row r="1017" spans="1:7" ht="28.5">
      <c r="A1017" s="141" t="s">
        <v>560</v>
      </c>
      <c r="B1017" s="30"/>
      <c r="C1017" s="30" t="s">
        <v>33</v>
      </c>
      <c r="D1017" s="30" t="s">
        <v>15</v>
      </c>
      <c r="E1017" s="67" t="s">
        <v>561</v>
      </c>
      <c r="F1017" s="30"/>
      <c r="G1017" s="37">
        <f>G1021+G1018</f>
        <v>40371.6</v>
      </c>
    </row>
    <row r="1018" spans="1:7" ht="42.75">
      <c r="A1018" s="141" t="s">
        <v>556</v>
      </c>
      <c r="B1018" s="30"/>
      <c r="C1018" s="30" t="s">
        <v>33</v>
      </c>
      <c r="D1018" s="30" t="s">
        <v>15</v>
      </c>
      <c r="E1018" s="67" t="s">
        <v>686</v>
      </c>
      <c r="F1018" s="30"/>
      <c r="G1018" s="37">
        <f>SUM(G1019)</f>
        <v>8686.8</v>
      </c>
    </row>
    <row r="1019" spans="1:7" ht="71.25">
      <c r="A1019" s="141" t="s">
        <v>716</v>
      </c>
      <c r="B1019" s="30"/>
      <c r="C1019" s="30" t="s">
        <v>33</v>
      </c>
      <c r="D1019" s="30" t="s">
        <v>15</v>
      </c>
      <c r="E1019" s="67" t="s">
        <v>717</v>
      </c>
      <c r="F1019" s="30"/>
      <c r="G1019" s="37">
        <f>SUM(G1020)</f>
        <v>8686.8</v>
      </c>
    </row>
    <row r="1020" spans="1:7" ht="14.25">
      <c r="A1020" s="141" t="s">
        <v>44</v>
      </c>
      <c r="B1020" s="30"/>
      <c r="C1020" s="30" t="s">
        <v>33</v>
      </c>
      <c r="D1020" s="30" t="s">
        <v>15</v>
      </c>
      <c r="E1020" s="67" t="s">
        <v>717</v>
      </c>
      <c r="F1020" s="30" t="s">
        <v>103</v>
      </c>
      <c r="G1020" s="37">
        <v>8686.8</v>
      </c>
    </row>
    <row r="1021" spans="1:7" ht="71.25">
      <c r="A1021" s="141" t="s">
        <v>576</v>
      </c>
      <c r="B1021" s="30"/>
      <c r="C1021" s="30" t="s">
        <v>33</v>
      </c>
      <c r="D1021" s="30" t="s">
        <v>15</v>
      </c>
      <c r="E1021" s="67" t="s">
        <v>563</v>
      </c>
      <c r="F1021" s="30"/>
      <c r="G1021" s="37">
        <f>G1022</f>
        <v>31684.8</v>
      </c>
    </row>
    <row r="1022" spans="1:7" ht="57">
      <c r="A1022" s="141" t="s">
        <v>585</v>
      </c>
      <c r="B1022" s="30"/>
      <c r="C1022" s="30" t="s">
        <v>33</v>
      </c>
      <c r="D1022" s="30" t="s">
        <v>15</v>
      </c>
      <c r="E1022" s="72" t="s">
        <v>586</v>
      </c>
      <c r="F1022" s="30"/>
      <c r="G1022" s="37">
        <f>G1023</f>
        <v>31684.8</v>
      </c>
    </row>
    <row r="1023" spans="1:7" ht="14.25">
      <c r="A1023" s="141" t="s">
        <v>44</v>
      </c>
      <c r="B1023" s="142"/>
      <c r="C1023" s="30" t="s">
        <v>33</v>
      </c>
      <c r="D1023" s="30" t="s">
        <v>15</v>
      </c>
      <c r="E1023" s="72" t="s">
        <v>586</v>
      </c>
      <c r="F1023" s="30">
        <v>300</v>
      </c>
      <c r="G1023" s="37">
        <v>31684.8</v>
      </c>
    </row>
    <row r="1024" spans="1:7" ht="28.5">
      <c r="A1024" s="141" t="s">
        <v>779</v>
      </c>
      <c r="B1024" s="29"/>
      <c r="C1024" s="30" t="s">
        <v>33</v>
      </c>
      <c r="D1024" s="30" t="s">
        <v>15</v>
      </c>
      <c r="E1024" s="29" t="s">
        <v>408</v>
      </c>
      <c r="F1024" s="29"/>
      <c r="G1024" s="37">
        <f>SUM(G1025)</f>
        <v>3000</v>
      </c>
    </row>
    <row r="1025" spans="1:7" ht="14.25">
      <c r="A1025" s="141" t="s">
        <v>37</v>
      </c>
      <c r="B1025" s="30"/>
      <c r="C1025" s="30" t="s">
        <v>33</v>
      </c>
      <c r="D1025" s="30" t="s">
        <v>15</v>
      </c>
      <c r="E1025" s="31" t="s">
        <v>409</v>
      </c>
      <c r="F1025" s="30"/>
      <c r="G1025" s="34">
        <f>SUM(G1026+G1028)</f>
        <v>3000</v>
      </c>
    </row>
    <row r="1026" spans="1:7" ht="28.5" hidden="1">
      <c r="A1026" s="141" t="s">
        <v>410</v>
      </c>
      <c r="B1026" s="30"/>
      <c r="C1026" s="30" t="s">
        <v>33</v>
      </c>
      <c r="D1026" s="30" t="s">
        <v>15</v>
      </c>
      <c r="E1026" s="29" t="s">
        <v>411</v>
      </c>
      <c r="F1026" s="30"/>
      <c r="G1026" s="34">
        <f>G1027</f>
        <v>0</v>
      </c>
    </row>
    <row r="1027" spans="1:7" ht="14.25" hidden="1">
      <c r="A1027" s="141" t="s">
        <v>44</v>
      </c>
      <c r="B1027" s="30"/>
      <c r="C1027" s="30" t="s">
        <v>33</v>
      </c>
      <c r="D1027" s="30" t="s">
        <v>15</v>
      </c>
      <c r="E1027" s="29" t="s">
        <v>411</v>
      </c>
      <c r="F1027" s="30" t="s">
        <v>103</v>
      </c>
      <c r="G1027" s="34"/>
    </row>
    <row r="1028" spans="1:7" ht="99.75">
      <c r="A1028" s="141" t="s">
        <v>468</v>
      </c>
      <c r="B1028" s="30"/>
      <c r="C1028" s="30" t="s">
        <v>33</v>
      </c>
      <c r="D1028" s="30" t="s">
        <v>15</v>
      </c>
      <c r="E1028" s="29" t="s">
        <v>469</v>
      </c>
      <c r="F1028" s="30"/>
      <c r="G1028" s="34">
        <f>G1029</f>
        <v>3000</v>
      </c>
    </row>
    <row r="1029" spans="1:7" ht="14.25">
      <c r="A1029" s="141" t="s">
        <v>44</v>
      </c>
      <c r="B1029" s="30"/>
      <c r="C1029" s="30" t="s">
        <v>33</v>
      </c>
      <c r="D1029" s="30" t="s">
        <v>15</v>
      </c>
      <c r="E1029" s="29" t="s">
        <v>469</v>
      </c>
      <c r="F1029" s="30" t="s">
        <v>103</v>
      </c>
      <c r="G1029" s="34">
        <v>3000</v>
      </c>
    </row>
    <row r="1030" spans="1:7" ht="14.25" hidden="1">
      <c r="A1030" s="141" t="s">
        <v>79</v>
      </c>
      <c r="B1030" s="107"/>
      <c r="C1030" s="142" t="s">
        <v>33</v>
      </c>
      <c r="D1030" s="142" t="s">
        <v>80</v>
      </c>
      <c r="E1030" s="142"/>
      <c r="F1030" s="41"/>
      <c r="G1030" s="37">
        <f>G1031</f>
        <v>0</v>
      </c>
    </row>
    <row r="1031" spans="1:7" ht="28.5" hidden="1">
      <c r="A1031" s="141" t="s">
        <v>775</v>
      </c>
      <c r="B1031" s="107"/>
      <c r="C1031" s="142" t="s">
        <v>33</v>
      </c>
      <c r="D1031" s="142" t="s">
        <v>80</v>
      </c>
      <c r="E1031" s="29" t="s">
        <v>18</v>
      </c>
      <c r="F1031" s="41"/>
      <c r="G1031" s="37">
        <f>G1032</f>
        <v>0</v>
      </c>
    </row>
    <row r="1032" spans="1:7" ht="14.25" hidden="1">
      <c r="A1032" s="141" t="s">
        <v>88</v>
      </c>
      <c r="B1032" s="107"/>
      <c r="C1032" s="142" t="s">
        <v>33</v>
      </c>
      <c r="D1032" s="142" t="s">
        <v>80</v>
      </c>
      <c r="E1032" s="29" t="s">
        <v>70</v>
      </c>
      <c r="F1032" s="29"/>
      <c r="G1032" s="37">
        <f>SUM(G1034)</f>
        <v>0</v>
      </c>
    </row>
    <row r="1033" spans="1:7" ht="14.25" hidden="1">
      <c r="A1033" s="141" t="s">
        <v>37</v>
      </c>
      <c r="B1033" s="107"/>
      <c r="C1033" s="142" t="s">
        <v>33</v>
      </c>
      <c r="D1033" s="142" t="s">
        <v>80</v>
      </c>
      <c r="E1033" s="29" t="s">
        <v>619</v>
      </c>
      <c r="F1033" s="29"/>
      <c r="G1033" s="37">
        <f>G1034</f>
        <v>0</v>
      </c>
    </row>
    <row r="1034" spans="1:7" ht="14.25" hidden="1">
      <c r="A1034" s="141" t="s">
        <v>39</v>
      </c>
      <c r="B1034" s="107"/>
      <c r="C1034" s="142" t="s">
        <v>33</v>
      </c>
      <c r="D1034" s="142" t="s">
        <v>80</v>
      </c>
      <c r="E1034" s="29" t="s">
        <v>620</v>
      </c>
      <c r="F1034" s="29"/>
      <c r="G1034" s="37">
        <f>G1035</f>
        <v>0</v>
      </c>
    </row>
    <row r="1035" spans="1:7" ht="28.5" hidden="1">
      <c r="A1035" s="64" t="s">
        <v>127</v>
      </c>
      <c r="B1035" s="107"/>
      <c r="C1035" s="142" t="s">
        <v>33</v>
      </c>
      <c r="D1035" s="142" t="s">
        <v>80</v>
      </c>
      <c r="E1035" s="29" t="s">
        <v>620</v>
      </c>
      <c r="F1035" s="29">
        <v>600</v>
      </c>
      <c r="G1035" s="37"/>
    </row>
    <row r="1036" spans="1:7" s="148" customFormat="1" ht="15">
      <c r="A1036" s="153" t="s">
        <v>116</v>
      </c>
      <c r="B1036" s="154" t="s">
        <v>117</v>
      </c>
      <c r="C1036" s="154"/>
      <c r="D1036" s="154"/>
      <c r="E1036" s="154"/>
      <c r="F1036" s="154"/>
      <c r="G1036" s="155">
        <f>G1037+G1055+G1129</f>
        <v>219163.40000000002</v>
      </c>
    </row>
    <row r="1037" spans="1:7" ht="14.25">
      <c r="A1037" s="141" t="s">
        <v>118</v>
      </c>
      <c r="B1037" s="30"/>
      <c r="C1037" s="30" t="s">
        <v>119</v>
      </c>
      <c r="D1037" s="30"/>
      <c r="E1037" s="30"/>
      <c r="F1037" s="30"/>
      <c r="G1037" s="34">
        <f>G1038+G1048</f>
        <v>74941.5</v>
      </c>
    </row>
    <row r="1038" spans="1:7" ht="14.25">
      <c r="A1038" s="141" t="s">
        <v>120</v>
      </c>
      <c r="B1038" s="30"/>
      <c r="C1038" s="30" t="s">
        <v>119</v>
      </c>
      <c r="D1038" s="30" t="s">
        <v>56</v>
      </c>
      <c r="E1038" s="30"/>
      <c r="F1038" s="30"/>
      <c r="G1038" s="34">
        <f>G1039</f>
        <v>74941.5</v>
      </c>
    </row>
    <row r="1039" spans="1:7" ht="14.25">
      <c r="A1039" s="141" t="s">
        <v>785</v>
      </c>
      <c r="B1039" s="30"/>
      <c r="C1039" s="30" t="s">
        <v>119</v>
      </c>
      <c r="D1039" s="30" t="s">
        <v>56</v>
      </c>
      <c r="E1039" s="30" t="s">
        <v>121</v>
      </c>
      <c r="F1039" s="30"/>
      <c r="G1039" s="34">
        <f>SUM(G1040)</f>
        <v>74941.5</v>
      </c>
    </row>
    <row r="1040" spans="1:7" ht="14.25">
      <c r="A1040" s="141" t="s">
        <v>122</v>
      </c>
      <c r="B1040" s="30"/>
      <c r="C1040" s="30" t="s">
        <v>119</v>
      </c>
      <c r="D1040" s="30" t="s">
        <v>56</v>
      </c>
      <c r="E1040" s="30" t="s">
        <v>123</v>
      </c>
      <c r="F1040" s="30"/>
      <c r="G1040" s="34">
        <f>G1041+G1044</f>
        <v>74941.5</v>
      </c>
    </row>
    <row r="1041" spans="1:7" ht="42.75">
      <c r="A1041" s="141" t="s">
        <v>28</v>
      </c>
      <c r="B1041" s="30"/>
      <c r="C1041" s="30" t="s">
        <v>119</v>
      </c>
      <c r="D1041" s="30" t="s">
        <v>56</v>
      </c>
      <c r="E1041" s="30" t="s">
        <v>124</v>
      </c>
      <c r="F1041" s="30"/>
      <c r="G1041" s="34">
        <f>G1042</f>
        <v>74765.4</v>
      </c>
    </row>
    <row r="1042" spans="1:7" ht="14.25">
      <c r="A1042" s="141" t="s">
        <v>125</v>
      </c>
      <c r="B1042" s="30"/>
      <c r="C1042" s="30" t="s">
        <v>119</v>
      </c>
      <c r="D1042" s="30" t="s">
        <v>56</v>
      </c>
      <c r="E1042" s="30" t="s">
        <v>126</v>
      </c>
      <c r="F1042" s="30"/>
      <c r="G1042" s="34">
        <f>G1043</f>
        <v>74765.4</v>
      </c>
    </row>
    <row r="1043" spans="1:7" ht="28.5">
      <c r="A1043" s="141" t="s">
        <v>127</v>
      </c>
      <c r="B1043" s="30"/>
      <c r="C1043" s="30" t="s">
        <v>119</v>
      </c>
      <c r="D1043" s="30" t="s">
        <v>56</v>
      </c>
      <c r="E1043" s="30" t="s">
        <v>126</v>
      </c>
      <c r="F1043" s="30" t="s">
        <v>128</v>
      </c>
      <c r="G1043" s="34">
        <v>74765.4</v>
      </c>
    </row>
    <row r="1044" spans="1:7" ht="14.25">
      <c r="A1044" s="68" t="s">
        <v>159</v>
      </c>
      <c r="B1044" s="58"/>
      <c r="C1044" s="30" t="s">
        <v>119</v>
      </c>
      <c r="D1044" s="30" t="s">
        <v>56</v>
      </c>
      <c r="E1044" s="77" t="s">
        <v>1278</v>
      </c>
      <c r="F1044" s="58"/>
      <c r="G1044" s="59">
        <f>G1045</f>
        <v>176.1</v>
      </c>
    </row>
    <row r="1045" spans="1:7" ht="14.25">
      <c r="A1045" s="68" t="s">
        <v>443</v>
      </c>
      <c r="B1045" s="58"/>
      <c r="C1045" s="30" t="s">
        <v>119</v>
      </c>
      <c r="D1045" s="30" t="s">
        <v>56</v>
      </c>
      <c r="E1045" s="77" t="s">
        <v>1279</v>
      </c>
      <c r="F1045" s="58"/>
      <c r="G1045" s="59">
        <f>G1046</f>
        <v>176.1</v>
      </c>
    </row>
    <row r="1046" spans="1:7" ht="14.25">
      <c r="A1046" s="68" t="s">
        <v>422</v>
      </c>
      <c r="B1046" s="58"/>
      <c r="C1046" s="30" t="s">
        <v>119</v>
      </c>
      <c r="D1046" s="30" t="s">
        <v>56</v>
      </c>
      <c r="E1046" s="77" t="s">
        <v>1280</v>
      </c>
      <c r="F1046" s="58"/>
      <c r="G1046" s="59">
        <f>G1047</f>
        <v>176.1</v>
      </c>
    </row>
    <row r="1047" spans="1:7" ht="28.5">
      <c r="A1047" s="68" t="s">
        <v>74</v>
      </c>
      <c r="B1047" s="58"/>
      <c r="C1047" s="30" t="s">
        <v>119</v>
      </c>
      <c r="D1047" s="30" t="s">
        <v>56</v>
      </c>
      <c r="E1047" s="77" t="s">
        <v>1280</v>
      </c>
      <c r="F1047" s="58" t="s">
        <v>128</v>
      </c>
      <c r="G1047" s="59">
        <v>176.1</v>
      </c>
    </row>
    <row r="1048" spans="1:7" ht="14.25" hidden="1">
      <c r="A1048" s="141" t="s">
        <v>445</v>
      </c>
      <c r="B1048" s="30"/>
      <c r="C1048" s="30" t="s">
        <v>119</v>
      </c>
      <c r="D1048" s="30" t="s">
        <v>119</v>
      </c>
      <c r="E1048" s="29"/>
      <c r="F1048" s="29"/>
      <c r="G1048" s="34">
        <f>SUM(G1049)</f>
        <v>0</v>
      </c>
    </row>
    <row r="1049" spans="1:7" ht="28.5" hidden="1">
      <c r="A1049" s="141" t="s">
        <v>779</v>
      </c>
      <c r="B1049" s="142"/>
      <c r="C1049" s="142" t="s">
        <v>119</v>
      </c>
      <c r="D1049" s="142" t="s">
        <v>119</v>
      </c>
      <c r="E1049" s="29" t="s">
        <v>408</v>
      </c>
      <c r="F1049" s="29"/>
      <c r="G1049" s="34">
        <f>SUM(G1050)</f>
        <v>0</v>
      </c>
    </row>
    <row r="1050" spans="1:7" ht="28.5" hidden="1">
      <c r="A1050" s="141" t="s">
        <v>455</v>
      </c>
      <c r="B1050" s="30"/>
      <c r="C1050" s="30" t="s">
        <v>119</v>
      </c>
      <c r="D1050" s="30" t="s">
        <v>119</v>
      </c>
      <c r="E1050" s="30" t="s">
        <v>456</v>
      </c>
      <c r="F1050" s="30"/>
      <c r="G1050" s="34">
        <f>SUM(G1051)</f>
        <v>0</v>
      </c>
    </row>
    <row r="1051" spans="1:7" ht="14.25" hidden="1">
      <c r="A1051" s="141" t="s">
        <v>37</v>
      </c>
      <c r="B1051" s="30"/>
      <c r="C1051" s="30" t="s">
        <v>119</v>
      </c>
      <c r="D1051" s="30" t="s">
        <v>119</v>
      </c>
      <c r="E1051" s="30" t="s">
        <v>457</v>
      </c>
      <c r="F1051" s="30"/>
      <c r="G1051" s="34">
        <f>SUM(G1052)</f>
        <v>0</v>
      </c>
    </row>
    <row r="1052" spans="1:7" ht="28.5" hidden="1">
      <c r="A1052" s="141" t="s">
        <v>458</v>
      </c>
      <c r="B1052" s="29"/>
      <c r="C1052" s="30" t="s">
        <v>119</v>
      </c>
      <c r="D1052" s="30" t="s">
        <v>119</v>
      </c>
      <c r="E1052" s="30" t="s">
        <v>459</v>
      </c>
      <c r="F1052" s="30"/>
      <c r="G1052" s="34">
        <f>SUM(G1053:G1054)</f>
        <v>0</v>
      </c>
    </row>
    <row r="1053" spans="1:7" ht="28.5" hidden="1">
      <c r="A1053" s="141" t="s">
        <v>54</v>
      </c>
      <c r="B1053" s="30"/>
      <c r="C1053" s="30" t="s">
        <v>119</v>
      </c>
      <c r="D1053" s="30" t="s">
        <v>119</v>
      </c>
      <c r="E1053" s="30" t="s">
        <v>459</v>
      </c>
      <c r="F1053" s="30" t="s">
        <v>95</v>
      </c>
      <c r="G1053" s="37"/>
    </row>
    <row r="1054" spans="1:7" ht="28.5" hidden="1">
      <c r="A1054" s="141" t="s">
        <v>264</v>
      </c>
      <c r="B1054" s="30"/>
      <c r="C1054" s="30" t="s">
        <v>119</v>
      </c>
      <c r="D1054" s="30" t="s">
        <v>119</v>
      </c>
      <c r="E1054" s="30" t="s">
        <v>459</v>
      </c>
      <c r="F1054" s="31">
        <v>600</v>
      </c>
      <c r="G1054" s="34"/>
    </row>
    <row r="1055" spans="1:7" ht="14.25">
      <c r="A1055" s="141" t="s">
        <v>129</v>
      </c>
      <c r="B1055" s="30"/>
      <c r="C1055" s="30" t="s">
        <v>17</v>
      </c>
      <c r="D1055" s="30"/>
      <c r="E1055" s="30"/>
      <c r="F1055" s="30"/>
      <c r="G1055" s="34">
        <f>SUM(G1056+G1108)</f>
        <v>143881.90000000002</v>
      </c>
    </row>
    <row r="1056" spans="1:7" ht="14.25">
      <c r="A1056" s="141" t="s">
        <v>130</v>
      </c>
      <c r="B1056" s="30"/>
      <c r="C1056" s="30" t="s">
        <v>17</v>
      </c>
      <c r="D1056" s="30" t="s">
        <v>36</v>
      </c>
      <c r="E1056" s="30"/>
      <c r="F1056" s="30"/>
      <c r="G1056" s="34">
        <f>G1065+G1057</f>
        <v>131325.80000000002</v>
      </c>
    </row>
    <row r="1057" spans="1:7" ht="28.5">
      <c r="A1057" s="71" t="s">
        <v>841</v>
      </c>
      <c r="B1057" s="58"/>
      <c r="C1057" s="58" t="s">
        <v>17</v>
      </c>
      <c r="D1057" s="58" t="s">
        <v>36</v>
      </c>
      <c r="E1057" s="58" t="s">
        <v>728</v>
      </c>
      <c r="F1057" s="58"/>
      <c r="G1057" s="59">
        <f>G1058</f>
        <v>68.6</v>
      </c>
    </row>
    <row r="1058" spans="1:7" ht="28.5">
      <c r="A1058" s="71" t="s">
        <v>842</v>
      </c>
      <c r="B1058" s="58"/>
      <c r="C1058" s="58" t="s">
        <v>17</v>
      </c>
      <c r="D1058" s="58" t="s">
        <v>36</v>
      </c>
      <c r="E1058" s="58" t="s">
        <v>729</v>
      </c>
      <c r="F1058" s="58"/>
      <c r="G1058" s="59">
        <f>G1059+G1062</f>
        <v>68.6</v>
      </c>
    </row>
    <row r="1059" spans="1:7" ht="42.75">
      <c r="A1059" s="71" t="s">
        <v>556</v>
      </c>
      <c r="B1059" s="58"/>
      <c r="C1059" s="58" t="s">
        <v>17</v>
      </c>
      <c r="D1059" s="58" t="s">
        <v>36</v>
      </c>
      <c r="E1059" s="58" t="s">
        <v>730</v>
      </c>
      <c r="F1059" s="58"/>
      <c r="G1059" s="59">
        <f>G1060</f>
        <v>68.6</v>
      </c>
    </row>
    <row r="1060" spans="1:7" ht="14.25">
      <c r="A1060" s="71" t="s">
        <v>1281</v>
      </c>
      <c r="B1060" s="58"/>
      <c r="C1060" s="58" t="s">
        <v>17</v>
      </c>
      <c r="D1060" s="58" t="s">
        <v>36</v>
      </c>
      <c r="E1060" s="58" t="s">
        <v>1282</v>
      </c>
      <c r="F1060" s="58"/>
      <c r="G1060" s="59">
        <f>G1061</f>
        <v>68.6</v>
      </c>
    </row>
    <row r="1061" spans="1:7" ht="28.5">
      <c r="A1061" s="71" t="s">
        <v>54</v>
      </c>
      <c r="B1061" s="58"/>
      <c r="C1061" s="58" t="s">
        <v>17</v>
      </c>
      <c r="D1061" s="58" t="s">
        <v>36</v>
      </c>
      <c r="E1061" s="58" t="s">
        <v>1282</v>
      </c>
      <c r="F1061" s="58" t="s">
        <v>95</v>
      </c>
      <c r="G1061" s="59">
        <v>68.6</v>
      </c>
    </row>
    <row r="1062" spans="1:7" ht="14.25" hidden="1">
      <c r="A1062" s="71" t="s">
        <v>724</v>
      </c>
      <c r="B1062" s="58"/>
      <c r="C1062" s="58" t="s">
        <v>17</v>
      </c>
      <c r="D1062" s="58" t="s">
        <v>36</v>
      </c>
      <c r="E1062" s="58" t="s">
        <v>725</v>
      </c>
      <c r="F1062" s="58"/>
      <c r="G1062" s="59">
        <f>G1063</f>
        <v>0</v>
      </c>
    </row>
    <row r="1063" spans="1:7" ht="14.25" hidden="1">
      <c r="A1063" s="71" t="s">
        <v>726</v>
      </c>
      <c r="B1063" s="58"/>
      <c r="C1063" s="58" t="s">
        <v>17</v>
      </c>
      <c r="D1063" s="58" t="s">
        <v>36</v>
      </c>
      <c r="E1063" s="58" t="s">
        <v>727</v>
      </c>
      <c r="F1063" s="58"/>
      <c r="G1063" s="59">
        <f>G1064</f>
        <v>0</v>
      </c>
    </row>
    <row r="1064" spans="1:7" ht="42.75" hidden="1">
      <c r="A1064" s="71" t="s">
        <v>53</v>
      </c>
      <c r="B1064" s="58"/>
      <c r="C1064" s="58" t="s">
        <v>17</v>
      </c>
      <c r="D1064" s="58" t="s">
        <v>36</v>
      </c>
      <c r="E1064" s="58" t="s">
        <v>727</v>
      </c>
      <c r="F1064" s="58" t="s">
        <v>93</v>
      </c>
      <c r="G1064" s="59"/>
    </row>
    <row r="1065" spans="1:7" ht="14.25">
      <c r="A1065" s="141" t="s">
        <v>785</v>
      </c>
      <c r="B1065" s="30"/>
      <c r="C1065" s="30" t="s">
        <v>17</v>
      </c>
      <c r="D1065" s="30" t="s">
        <v>36</v>
      </c>
      <c r="E1065" s="30" t="s">
        <v>121</v>
      </c>
      <c r="F1065" s="30"/>
      <c r="G1065" s="34">
        <f>G1066+G1079+G1085+G1093+G1098</f>
        <v>131257.2</v>
      </c>
    </row>
    <row r="1066" spans="1:7" ht="14.25">
      <c r="A1066" s="141" t="s">
        <v>131</v>
      </c>
      <c r="B1066" s="30"/>
      <c r="C1066" s="30" t="s">
        <v>17</v>
      </c>
      <c r="D1066" s="30" t="s">
        <v>36</v>
      </c>
      <c r="E1066" s="30" t="s">
        <v>132</v>
      </c>
      <c r="F1066" s="30"/>
      <c r="G1066" s="34">
        <f>G1067+G1074+G1070</f>
        <v>67910.5</v>
      </c>
    </row>
    <row r="1067" spans="1:7" ht="42.75">
      <c r="A1067" s="141" t="s">
        <v>28</v>
      </c>
      <c r="B1067" s="30"/>
      <c r="C1067" s="30" t="s">
        <v>17</v>
      </c>
      <c r="D1067" s="30" t="s">
        <v>36</v>
      </c>
      <c r="E1067" s="30" t="s">
        <v>133</v>
      </c>
      <c r="F1067" s="30"/>
      <c r="G1067" s="34">
        <f>G1068</f>
        <v>40757.5</v>
      </c>
    </row>
    <row r="1068" spans="1:7" ht="14.25">
      <c r="A1068" s="141" t="s">
        <v>134</v>
      </c>
      <c r="B1068" s="30"/>
      <c r="C1068" s="30" t="s">
        <v>17</v>
      </c>
      <c r="D1068" s="30" t="s">
        <v>36</v>
      </c>
      <c r="E1068" s="30" t="s">
        <v>135</v>
      </c>
      <c r="F1068" s="30"/>
      <c r="G1068" s="34">
        <f>G1069</f>
        <v>40757.5</v>
      </c>
    </row>
    <row r="1069" spans="1:7" ht="28.5">
      <c r="A1069" s="141" t="s">
        <v>127</v>
      </c>
      <c r="B1069" s="30"/>
      <c r="C1069" s="30" t="s">
        <v>17</v>
      </c>
      <c r="D1069" s="30" t="s">
        <v>36</v>
      </c>
      <c r="E1069" s="30" t="s">
        <v>135</v>
      </c>
      <c r="F1069" s="30" t="s">
        <v>128</v>
      </c>
      <c r="G1069" s="34">
        <v>40757.5</v>
      </c>
    </row>
    <row r="1070" spans="1:7" ht="14.25">
      <c r="A1070" s="68" t="s">
        <v>159</v>
      </c>
      <c r="B1070" s="58"/>
      <c r="C1070" s="30" t="s">
        <v>17</v>
      </c>
      <c r="D1070" s="30" t="s">
        <v>36</v>
      </c>
      <c r="E1070" s="77" t="s">
        <v>1283</v>
      </c>
      <c r="F1070" s="58"/>
      <c r="G1070" s="59">
        <f>G1071</f>
        <v>144.9</v>
      </c>
    </row>
    <row r="1071" spans="1:7" ht="14.25">
      <c r="A1071" s="269" t="s">
        <v>134</v>
      </c>
      <c r="B1071" s="58"/>
      <c r="C1071" s="30" t="s">
        <v>17</v>
      </c>
      <c r="D1071" s="30" t="s">
        <v>36</v>
      </c>
      <c r="E1071" s="77" t="s">
        <v>1284</v>
      </c>
      <c r="F1071" s="58"/>
      <c r="G1071" s="59">
        <f>G1072</f>
        <v>144.9</v>
      </c>
    </row>
    <row r="1072" spans="1:7" ht="14.25">
      <c r="A1072" s="68" t="s">
        <v>422</v>
      </c>
      <c r="B1072" s="58"/>
      <c r="C1072" s="30" t="s">
        <v>17</v>
      </c>
      <c r="D1072" s="30" t="s">
        <v>36</v>
      </c>
      <c r="E1072" s="77" t="s">
        <v>1285</v>
      </c>
      <c r="F1072" s="58"/>
      <c r="G1072" s="59">
        <f>G1073</f>
        <v>144.9</v>
      </c>
    </row>
    <row r="1073" spans="1:7" ht="28.5">
      <c r="A1073" s="68" t="s">
        <v>74</v>
      </c>
      <c r="B1073" s="58"/>
      <c r="C1073" s="30" t="s">
        <v>17</v>
      </c>
      <c r="D1073" s="30" t="s">
        <v>36</v>
      </c>
      <c r="E1073" s="77" t="s">
        <v>1285</v>
      </c>
      <c r="F1073" s="58" t="s">
        <v>128</v>
      </c>
      <c r="G1073" s="59">
        <v>144.9</v>
      </c>
    </row>
    <row r="1074" spans="1:7" ht="28.5">
      <c r="A1074" s="141" t="s">
        <v>47</v>
      </c>
      <c r="B1074" s="30"/>
      <c r="C1074" s="30" t="s">
        <v>17</v>
      </c>
      <c r="D1074" s="30" t="s">
        <v>36</v>
      </c>
      <c r="E1074" s="30" t="s">
        <v>136</v>
      </c>
      <c r="F1074" s="30"/>
      <c r="G1074" s="34">
        <f>G1075</f>
        <v>27008.100000000002</v>
      </c>
    </row>
    <row r="1075" spans="1:7" ht="14.25">
      <c r="A1075" s="141" t="s">
        <v>134</v>
      </c>
      <c r="B1075" s="30"/>
      <c r="C1075" s="30" t="s">
        <v>17</v>
      </c>
      <c r="D1075" s="30" t="s">
        <v>36</v>
      </c>
      <c r="E1075" s="30" t="s">
        <v>137</v>
      </c>
      <c r="F1075" s="30"/>
      <c r="G1075" s="34">
        <f>G1076+G1077+G1078</f>
        <v>27008.100000000002</v>
      </c>
    </row>
    <row r="1076" spans="1:7" ht="42.75">
      <c r="A1076" s="141" t="s">
        <v>53</v>
      </c>
      <c r="B1076" s="30"/>
      <c r="C1076" s="30" t="s">
        <v>17</v>
      </c>
      <c r="D1076" s="30" t="s">
        <v>36</v>
      </c>
      <c r="E1076" s="30" t="s">
        <v>137</v>
      </c>
      <c r="F1076" s="30" t="s">
        <v>93</v>
      </c>
      <c r="G1076" s="34">
        <v>23030.4</v>
      </c>
    </row>
    <row r="1077" spans="1:7" ht="28.5">
      <c r="A1077" s="141" t="s">
        <v>54</v>
      </c>
      <c r="B1077" s="30"/>
      <c r="C1077" s="30" t="s">
        <v>17</v>
      </c>
      <c r="D1077" s="30" t="s">
        <v>36</v>
      </c>
      <c r="E1077" s="30" t="s">
        <v>137</v>
      </c>
      <c r="F1077" s="30" t="s">
        <v>95</v>
      </c>
      <c r="G1077" s="37">
        <v>3547.7</v>
      </c>
    </row>
    <row r="1078" spans="1:7" ht="14.25">
      <c r="A1078" s="141" t="s">
        <v>24</v>
      </c>
      <c r="B1078" s="30"/>
      <c r="C1078" s="30" t="s">
        <v>17</v>
      </c>
      <c r="D1078" s="30" t="s">
        <v>36</v>
      </c>
      <c r="E1078" s="30" t="s">
        <v>137</v>
      </c>
      <c r="F1078" s="30" t="s">
        <v>100</v>
      </c>
      <c r="G1078" s="34">
        <v>430</v>
      </c>
    </row>
    <row r="1079" spans="1:7" ht="14.25">
      <c r="A1079" s="141" t="s">
        <v>139</v>
      </c>
      <c r="B1079" s="30"/>
      <c r="C1079" s="30" t="s">
        <v>17</v>
      </c>
      <c r="D1079" s="30" t="s">
        <v>36</v>
      </c>
      <c r="E1079" s="30" t="s">
        <v>140</v>
      </c>
      <c r="F1079" s="30"/>
      <c r="G1079" s="34">
        <f>G1080</f>
        <v>52597.200000000004</v>
      </c>
    </row>
    <row r="1080" spans="1:7" ht="28.5">
      <c r="A1080" s="141" t="s">
        <v>47</v>
      </c>
      <c r="B1080" s="30"/>
      <c r="C1080" s="30" t="s">
        <v>17</v>
      </c>
      <c r="D1080" s="30" t="s">
        <v>36</v>
      </c>
      <c r="E1080" s="30" t="s">
        <v>141</v>
      </c>
      <c r="F1080" s="30"/>
      <c r="G1080" s="34">
        <f>G1081</f>
        <v>52597.200000000004</v>
      </c>
    </row>
    <row r="1081" spans="1:7" ht="14.25">
      <c r="A1081" s="141" t="s">
        <v>142</v>
      </c>
      <c r="B1081" s="30"/>
      <c r="C1081" s="30" t="s">
        <v>17</v>
      </c>
      <c r="D1081" s="30" t="s">
        <v>36</v>
      </c>
      <c r="E1081" s="30" t="s">
        <v>143</v>
      </c>
      <c r="F1081" s="30"/>
      <c r="G1081" s="34">
        <f>G1082+G1083+G1084</f>
        <v>52597.200000000004</v>
      </c>
    </row>
    <row r="1082" spans="1:7" ht="42.75">
      <c r="A1082" s="141" t="s">
        <v>53</v>
      </c>
      <c r="B1082" s="30"/>
      <c r="C1082" s="30" t="s">
        <v>17</v>
      </c>
      <c r="D1082" s="30" t="s">
        <v>36</v>
      </c>
      <c r="E1082" s="30" t="s">
        <v>143</v>
      </c>
      <c r="F1082" s="30" t="s">
        <v>93</v>
      </c>
      <c r="G1082" s="34">
        <v>46254.8</v>
      </c>
    </row>
    <row r="1083" spans="1:7" ht="28.5">
      <c r="A1083" s="141" t="s">
        <v>54</v>
      </c>
      <c r="B1083" s="30"/>
      <c r="C1083" s="30" t="s">
        <v>17</v>
      </c>
      <c r="D1083" s="30" t="s">
        <v>36</v>
      </c>
      <c r="E1083" s="30" t="s">
        <v>143</v>
      </c>
      <c r="F1083" s="30" t="s">
        <v>95</v>
      </c>
      <c r="G1083" s="37">
        <v>5826.3</v>
      </c>
    </row>
    <row r="1084" spans="1:7" ht="14.25">
      <c r="A1084" s="141" t="s">
        <v>24</v>
      </c>
      <c r="B1084" s="30"/>
      <c r="C1084" s="30" t="s">
        <v>17</v>
      </c>
      <c r="D1084" s="30" t="s">
        <v>36</v>
      </c>
      <c r="E1084" s="30" t="s">
        <v>143</v>
      </c>
      <c r="F1084" s="30" t="s">
        <v>100</v>
      </c>
      <c r="G1084" s="34">
        <v>516.1</v>
      </c>
    </row>
    <row r="1085" spans="1:7" ht="14.25">
      <c r="A1085" s="141" t="s">
        <v>144</v>
      </c>
      <c r="B1085" s="30"/>
      <c r="C1085" s="30" t="s">
        <v>17</v>
      </c>
      <c r="D1085" s="30" t="s">
        <v>36</v>
      </c>
      <c r="E1085" s="30" t="s">
        <v>145</v>
      </c>
      <c r="F1085" s="30"/>
      <c r="G1085" s="34">
        <f>G1086+G1089</f>
        <v>8983.1</v>
      </c>
    </row>
    <row r="1086" spans="1:7" ht="42.75">
      <c r="A1086" s="141" t="s">
        <v>28</v>
      </c>
      <c r="B1086" s="30"/>
      <c r="C1086" s="30" t="s">
        <v>17</v>
      </c>
      <c r="D1086" s="30" t="s">
        <v>36</v>
      </c>
      <c r="E1086" s="30" t="s">
        <v>146</v>
      </c>
      <c r="F1086" s="30"/>
      <c r="G1086" s="34">
        <f>G1087</f>
        <v>8886.2</v>
      </c>
    </row>
    <row r="1087" spans="1:7" ht="14.25">
      <c r="A1087" s="141" t="s">
        <v>147</v>
      </c>
      <c r="B1087" s="30"/>
      <c r="C1087" s="30" t="s">
        <v>17</v>
      </c>
      <c r="D1087" s="30" t="s">
        <v>36</v>
      </c>
      <c r="E1087" s="30" t="s">
        <v>148</v>
      </c>
      <c r="F1087" s="30"/>
      <c r="G1087" s="34">
        <f>G1088</f>
        <v>8886.2</v>
      </c>
    </row>
    <row r="1088" spans="1:7" ht="28.5">
      <c r="A1088" s="141" t="s">
        <v>127</v>
      </c>
      <c r="B1088" s="30"/>
      <c r="C1088" s="30" t="s">
        <v>17</v>
      </c>
      <c r="D1088" s="30" t="s">
        <v>36</v>
      </c>
      <c r="E1088" s="30" t="s">
        <v>148</v>
      </c>
      <c r="F1088" s="30" t="s">
        <v>128</v>
      </c>
      <c r="G1088" s="34">
        <v>8886.2</v>
      </c>
    </row>
    <row r="1089" spans="1:7" ht="14.25">
      <c r="A1089" s="44" t="s">
        <v>159</v>
      </c>
      <c r="B1089" s="30"/>
      <c r="C1089" s="30" t="s">
        <v>17</v>
      </c>
      <c r="D1089" s="30" t="s">
        <v>36</v>
      </c>
      <c r="E1089" s="58" t="s">
        <v>1286</v>
      </c>
      <c r="F1089" s="58"/>
      <c r="G1089" s="34">
        <f>SUM(G1090)</f>
        <v>96.9</v>
      </c>
    </row>
    <row r="1090" spans="1:7" ht="14.25">
      <c r="A1090" s="44" t="s">
        <v>147</v>
      </c>
      <c r="B1090" s="30"/>
      <c r="C1090" s="30" t="s">
        <v>17</v>
      </c>
      <c r="D1090" s="30" t="s">
        <v>36</v>
      </c>
      <c r="E1090" s="58" t="s">
        <v>1287</v>
      </c>
      <c r="F1090" s="58"/>
      <c r="G1090" s="34">
        <f>SUM(G1091)</f>
        <v>96.9</v>
      </c>
    </row>
    <row r="1091" spans="1:7" ht="14.25">
      <c r="A1091" s="44" t="s">
        <v>422</v>
      </c>
      <c r="B1091" s="30"/>
      <c r="C1091" s="30" t="s">
        <v>17</v>
      </c>
      <c r="D1091" s="30" t="s">
        <v>36</v>
      </c>
      <c r="E1091" s="58" t="s">
        <v>1288</v>
      </c>
      <c r="F1091" s="58"/>
      <c r="G1091" s="34">
        <f>SUM(G1092)</f>
        <v>96.9</v>
      </c>
    </row>
    <row r="1092" spans="1:7" ht="28.5">
      <c r="A1092" s="44" t="s">
        <v>74</v>
      </c>
      <c r="B1092" s="30"/>
      <c r="C1092" s="30" t="s">
        <v>17</v>
      </c>
      <c r="D1092" s="30" t="s">
        <v>36</v>
      </c>
      <c r="E1092" s="58" t="s">
        <v>1288</v>
      </c>
      <c r="F1092" s="58" t="s">
        <v>128</v>
      </c>
      <c r="G1092" s="34">
        <v>96.9</v>
      </c>
    </row>
    <row r="1093" spans="1:7" ht="28.5">
      <c r="A1093" s="44" t="s">
        <v>157</v>
      </c>
      <c r="B1093" s="75"/>
      <c r="C1093" s="30" t="s">
        <v>17</v>
      </c>
      <c r="D1093" s="30" t="s">
        <v>36</v>
      </c>
      <c r="E1093" s="58" t="s">
        <v>158</v>
      </c>
      <c r="F1093" s="30"/>
      <c r="G1093" s="34">
        <f>SUM(G1094)</f>
        <v>400</v>
      </c>
    </row>
    <row r="1094" spans="1:7" ht="14.25">
      <c r="A1094" s="44" t="s">
        <v>159</v>
      </c>
      <c r="B1094" s="75"/>
      <c r="C1094" s="30" t="s">
        <v>17</v>
      </c>
      <c r="D1094" s="30" t="s">
        <v>36</v>
      </c>
      <c r="E1094" s="58" t="s">
        <v>160</v>
      </c>
      <c r="F1094" s="58"/>
      <c r="G1094" s="34">
        <f>SUM(G1095)</f>
        <v>400</v>
      </c>
    </row>
    <row r="1095" spans="1:7" ht="14.25">
      <c r="A1095" s="44" t="s">
        <v>147</v>
      </c>
      <c r="B1095" s="75"/>
      <c r="C1095" s="30" t="s">
        <v>17</v>
      </c>
      <c r="D1095" s="30" t="s">
        <v>36</v>
      </c>
      <c r="E1095" s="58" t="s">
        <v>599</v>
      </c>
      <c r="F1095" s="58"/>
      <c r="G1095" s="34">
        <f>SUM(G1096)</f>
        <v>400</v>
      </c>
    </row>
    <row r="1096" spans="1:7" ht="14.25">
      <c r="A1096" s="44" t="s">
        <v>422</v>
      </c>
      <c r="B1096" s="75"/>
      <c r="C1096" s="30" t="s">
        <v>17</v>
      </c>
      <c r="D1096" s="30" t="s">
        <v>36</v>
      </c>
      <c r="E1096" s="58" t="s">
        <v>600</v>
      </c>
      <c r="F1096" s="58"/>
      <c r="G1096" s="34">
        <f>SUM(G1097)</f>
        <v>400</v>
      </c>
    </row>
    <row r="1097" spans="1:7" ht="28.5">
      <c r="A1097" s="44" t="s">
        <v>74</v>
      </c>
      <c r="B1097" s="75"/>
      <c r="C1097" s="30" t="s">
        <v>17</v>
      </c>
      <c r="D1097" s="30" t="s">
        <v>36</v>
      </c>
      <c r="E1097" s="58" t="s">
        <v>600</v>
      </c>
      <c r="F1097" s="58" t="s">
        <v>128</v>
      </c>
      <c r="G1097" s="34">
        <v>400</v>
      </c>
    </row>
    <row r="1098" spans="1:7" ht="28.5">
      <c r="A1098" s="44" t="s">
        <v>164</v>
      </c>
      <c r="B1098" s="75"/>
      <c r="C1098" s="30" t="s">
        <v>17</v>
      </c>
      <c r="D1098" s="30" t="s">
        <v>36</v>
      </c>
      <c r="E1098" s="58" t="s">
        <v>165</v>
      </c>
      <c r="F1098" s="30"/>
      <c r="G1098" s="34">
        <f>SUM(G1099)+G1105</f>
        <v>1366.4</v>
      </c>
    </row>
    <row r="1099" spans="1:7" ht="14.25">
      <c r="A1099" s="44" t="s">
        <v>37</v>
      </c>
      <c r="B1099" s="75"/>
      <c r="C1099" s="30" t="s">
        <v>17</v>
      </c>
      <c r="D1099" s="30" t="s">
        <v>36</v>
      </c>
      <c r="E1099" s="58" t="s">
        <v>605</v>
      </c>
      <c r="F1099" s="30"/>
      <c r="G1099" s="34">
        <f>SUM(G1100)</f>
        <v>685.4</v>
      </c>
    </row>
    <row r="1100" spans="1:7" ht="14.25">
      <c r="A1100" s="44" t="s">
        <v>161</v>
      </c>
      <c r="B1100" s="75"/>
      <c r="C1100" s="30" t="s">
        <v>17</v>
      </c>
      <c r="D1100" s="30" t="s">
        <v>36</v>
      </c>
      <c r="E1100" s="58" t="s">
        <v>606</v>
      </c>
      <c r="F1100" s="30"/>
      <c r="G1100" s="34">
        <f>SUM(G1103)+G1101</f>
        <v>685.4</v>
      </c>
    </row>
    <row r="1101" spans="1:7" ht="14.25">
      <c r="A1101" s="269" t="s">
        <v>134</v>
      </c>
      <c r="B1101" s="75"/>
      <c r="C1101" s="30" t="s">
        <v>17</v>
      </c>
      <c r="D1101" s="30" t="s">
        <v>36</v>
      </c>
      <c r="E1101" s="30" t="s">
        <v>607</v>
      </c>
      <c r="F1101" s="30"/>
      <c r="G1101" s="34">
        <f>SUM(G1102)</f>
        <v>321.4</v>
      </c>
    </row>
    <row r="1102" spans="1:7" ht="28.5">
      <c r="A1102" s="44" t="s">
        <v>54</v>
      </c>
      <c r="B1102" s="75"/>
      <c r="C1102" s="30" t="s">
        <v>17</v>
      </c>
      <c r="D1102" s="30" t="s">
        <v>36</v>
      </c>
      <c r="E1102" s="30" t="s">
        <v>607</v>
      </c>
      <c r="F1102" s="30" t="s">
        <v>95</v>
      </c>
      <c r="G1102" s="34">
        <v>321.4</v>
      </c>
    </row>
    <row r="1103" spans="1:7" ht="14.25">
      <c r="A1103" s="44" t="s">
        <v>142</v>
      </c>
      <c r="B1103" s="75"/>
      <c r="C1103" s="30" t="s">
        <v>17</v>
      </c>
      <c r="D1103" s="30" t="s">
        <v>36</v>
      </c>
      <c r="E1103" s="58" t="s">
        <v>608</v>
      </c>
      <c r="F1103" s="58"/>
      <c r="G1103" s="34">
        <f>SUM(G1104)</f>
        <v>364</v>
      </c>
    </row>
    <row r="1104" spans="1:7" ht="28.5">
      <c r="A1104" s="44" t="s">
        <v>54</v>
      </c>
      <c r="B1104" s="75"/>
      <c r="C1104" s="30" t="s">
        <v>17</v>
      </c>
      <c r="D1104" s="30" t="s">
        <v>36</v>
      </c>
      <c r="E1104" s="58" t="s">
        <v>608</v>
      </c>
      <c r="F1104" s="58" t="s">
        <v>95</v>
      </c>
      <c r="G1104" s="34">
        <v>364</v>
      </c>
    </row>
    <row r="1105" spans="1:7" ht="14.25">
      <c r="A1105" s="44" t="s">
        <v>611</v>
      </c>
      <c r="B1105" s="75"/>
      <c r="C1105" s="30" t="s">
        <v>17</v>
      </c>
      <c r="D1105" s="30" t="s">
        <v>36</v>
      </c>
      <c r="E1105" s="58" t="s">
        <v>612</v>
      </c>
      <c r="F1105" s="58"/>
      <c r="G1105" s="34">
        <f>SUM(G1106)</f>
        <v>681</v>
      </c>
    </row>
    <row r="1106" spans="1:7" ht="14.25">
      <c r="A1106" s="141" t="s">
        <v>134</v>
      </c>
      <c r="B1106" s="90"/>
      <c r="C1106" s="30" t="s">
        <v>17</v>
      </c>
      <c r="D1106" s="30" t="s">
        <v>36</v>
      </c>
      <c r="E1106" s="30" t="s">
        <v>639</v>
      </c>
      <c r="F1106" s="30"/>
      <c r="G1106" s="34">
        <f>SUM(G1107)</f>
        <v>681</v>
      </c>
    </row>
    <row r="1107" spans="1:7" ht="28.5">
      <c r="A1107" s="141" t="s">
        <v>127</v>
      </c>
      <c r="B1107" s="90"/>
      <c r="C1107" s="30" t="s">
        <v>17</v>
      </c>
      <c r="D1107" s="30" t="s">
        <v>36</v>
      </c>
      <c r="E1107" s="30" t="s">
        <v>639</v>
      </c>
      <c r="F1107" s="30" t="s">
        <v>128</v>
      </c>
      <c r="G1107" s="34">
        <v>681</v>
      </c>
    </row>
    <row r="1108" spans="1:7" ht="14.25">
      <c r="A1108" s="74" t="s">
        <v>149</v>
      </c>
      <c r="B1108" s="75"/>
      <c r="C1108" s="58" t="s">
        <v>17</v>
      </c>
      <c r="D1108" s="58" t="s">
        <v>15</v>
      </c>
      <c r="E1108" s="58"/>
      <c r="F1108" s="75"/>
      <c r="G1108" s="59">
        <f>G1109</f>
        <v>12556.099999999999</v>
      </c>
    </row>
    <row r="1109" spans="1:7" ht="14.25">
      <c r="A1109" s="44" t="s">
        <v>785</v>
      </c>
      <c r="B1109" s="75"/>
      <c r="C1109" s="58" t="s">
        <v>17</v>
      </c>
      <c r="D1109" s="58" t="s">
        <v>15</v>
      </c>
      <c r="E1109" s="58" t="s">
        <v>121</v>
      </c>
      <c r="F1109" s="75"/>
      <c r="G1109" s="59">
        <f>G1110+G1118+G1123</f>
        <v>12556.099999999999</v>
      </c>
    </row>
    <row r="1110" spans="1:7" ht="28.5" hidden="1">
      <c r="A1110" s="44" t="s">
        <v>157</v>
      </c>
      <c r="B1110" s="75"/>
      <c r="C1110" s="58" t="s">
        <v>17</v>
      </c>
      <c r="D1110" s="58" t="s">
        <v>15</v>
      </c>
      <c r="E1110" s="58" t="s">
        <v>158</v>
      </c>
      <c r="F1110" s="75"/>
      <c r="G1110" s="59">
        <f>G1114+G1111</f>
        <v>0</v>
      </c>
    </row>
    <row r="1111" spans="1:7" ht="14.25" hidden="1">
      <c r="A1111" s="71" t="s">
        <v>37</v>
      </c>
      <c r="B1111" s="75"/>
      <c r="C1111" s="58" t="s">
        <v>17</v>
      </c>
      <c r="D1111" s="58" t="s">
        <v>15</v>
      </c>
      <c r="E1111" s="58" t="s">
        <v>601</v>
      </c>
      <c r="F1111" s="75"/>
      <c r="G1111" s="59">
        <f>G1112</f>
        <v>0</v>
      </c>
    </row>
    <row r="1112" spans="1:7" ht="14.25" hidden="1">
      <c r="A1112" s="71" t="s">
        <v>134</v>
      </c>
      <c r="B1112" s="75"/>
      <c r="C1112" s="58" t="s">
        <v>17</v>
      </c>
      <c r="D1112" s="58" t="s">
        <v>15</v>
      </c>
      <c r="E1112" s="58" t="s">
        <v>602</v>
      </c>
      <c r="F1112" s="75"/>
      <c r="G1112" s="59">
        <f>G1113</f>
        <v>0</v>
      </c>
    </row>
    <row r="1113" spans="1:7" ht="28.5" hidden="1">
      <c r="A1113" s="71" t="s">
        <v>54</v>
      </c>
      <c r="B1113" s="75"/>
      <c r="C1113" s="58" t="s">
        <v>17</v>
      </c>
      <c r="D1113" s="58" t="s">
        <v>15</v>
      </c>
      <c r="E1113" s="58" t="s">
        <v>602</v>
      </c>
      <c r="F1113" s="58" t="s">
        <v>95</v>
      </c>
      <c r="G1113" s="59"/>
    </row>
    <row r="1114" spans="1:7" ht="14.25" hidden="1">
      <c r="A1114" s="44" t="s">
        <v>159</v>
      </c>
      <c r="B1114" s="75"/>
      <c r="C1114" s="58" t="s">
        <v>17</v>
      </c>
      <c r="D1114" s="58" t="s">
        <v>15</v>
      </c>
      <c r="E1114" s="58" t="s">
        <v>160</v>
      </c>
      <c r="F1114" s="58"/>
      <c r="G1114" s="59">
        <f>G1115</f>
        <v>0</v>
      </c>
    </row>
    <row r="1115" spans="1:7" ht="14.25" hidden="1">
      <c r="A1115" s="44" t="s">
        <v>147</v>
      </c>
      <c r="B1115" s="75"/>
      <c r="C1115" s="58" t="s">
        <v>17</v>
      </c>
      <c r="D1115" s="58" t="s">
        <v>15</v>
      </c>
      <c r="E1115" s="58" t="s">
        <v>599</v>
      </c>
      <c r="F1115" s="58"/>
      <c r="G1115" s="59">
        <f>G1116</f>
        <v>0</v>
      </c>
    </row>
    <row r="1116" spans="1:7" ht="14.25" hidden="1">
      <c r="A1116" s="44" t="s">
        <v>422</v>
      </c>
      <c r="B1116" s="75"/>
      <c r="C1116" s="58" t="s">
        <v>17</v>
      </c>
      <c r="D1116" s="58" t="s">
        <v>15</v>
      </c>
      <c r="E1116" s="58" t="s">
        <v>600</v>
      </c>
      <c r="F1116" s="58"/>
      <c r="G1116" s="59">
        <f>G1117</f>
        <v>0</v>
      </c>
    </row>
    <row r="1117" spans="1:7" ht="28.5" hidden="1">
      <c r="A1117" s="44" t="s">
        <v>74</v>
      </c>
      <c r="B1117" s="75"/>
      <c r="C1117" s="58" t="s">
        <v>17</v>
      </c>
      <c r="D1117" s="58" t="s">
        <v>15</v>
      </c>
      <c r="E1117" s="58" t="s">
        <v>600</v>
      </c>
      <c r="F1117" s="58" t="s">
        <v>128</v>
      </c>
      <c r="G1117" s="59"/>
    </row>
    <row r="1118" spans="1:7" ht="14.25">
      <c r="A1118" s="44" t="s">
        <v>162</v>
      </c>
      <c r="B1118" s="75"/>
      <c r="C1118" s="58" t="s">
        <v>17</v>
      </c>
      <c r="D1118" s="58" t="s">
        <v>15</v>
      </c>
      <c r="E1118" s="58" t="s">
        <v>163</v>
      </c>
      <c r="F1118" s="58"/>
      <c r="G1118" s="59">
        <f>G1119</f>
        <v>3376.8</v>
      </c>
    </row>
    <row r="1119" spans="1:7" ht="14.25">
      <c r="A1119" s="44" t="s">
        <v>37</v>
      </c>
      <c r="B1119" s="75"/>
      <c r="C1119" s="58" t="s">
        <v>17</v>
      </c>
      <c r="D1119" s="58" t="s">
        <v>15</v>
      </c>
      <c r="E1119" s="58" t="s">
        <v>603</v>
      </c>
      <c r="F1119" s="58"/>
      <c r="G1119" s="59">
        <f>G1120</f>
        <v>3376.8</v>
      </c>
    </row>
    <row r="1120" spans="1:7" ht="14.25">
      <c r="A1120" s="44" t="s">
        <v>161</v>
      </c>
      <c r="B1120" s="75"/>
      <c r="C1120" s="58" t="s">
        <v>17</v>
      </c>
      <c r="D1120" s="58" t="s">
        <v>15</v>
      </c>
      <c r="E1120" s="58" t="s">
        <v>604</v>
      </c>
      <c r="F1120" s="58"/>
      <c r="G1120" s="59">
        <f>G1121+G1122</f>
        <v>3376.8</v>
      </c>
    </row>
    <row r="1121" spans="1:7" ht="57" hidden="1">
      <c r="A1121" s="44" t="s">
        <v>138</v>
      </c>
      <c r="B1121" s="75"/>
      <c r="C1121" s="58" t="s">
        <v>17</v>
      </c>
      <c r="D1121" s="58" t="s">
        <v>15</v>
      </c>
      <c r="E1121" s="58" t="s">
        <v>604</v>
      </c>
      <c r="F1121" s="58" t="s">
        <v>93</v>
      </c>
      <c r="G1121" s="59"/>
    </row>
    <row r="1122" spans="1:7" ht="28.5">
      <c r="A1122" s="44" t="s">
        <v>54</v>
      </c>
      <c r="B1122" s="75"/>
      <c r="C1122" s="58" t="s">
        <v>17</v>
      </c>
      <c r="D1122" s="58" t="s">
        <v>15</v>
      </c>
      <c r="E1122" s="58" t="s">
        <v>604</v>
      </c>
      <c r="F1122" s="58" t="s">
        <v>95</v>
      </c>
      <c r="G1122" s="59">
        <v>3376.8</v>
      </c>
    </row>
    <row r="1123" spans="1:7" ht="28.5">
      <c r="A1123" s="74" t="s">
        <v>152</v>
      </c>
      <c r="B1123" s="75"/>
      <c r="C1123" s="58" t="s">
        <v>17</v>
      </c>
      <c r="D1123" s="58" t="s">
        <v>15</v>
      </c>
      <c r="E1123" s="58" t="s">
        <v>153</v>
      </c>
      <c r="F1123" s="58"/>
      <c r="G1123" s="59">
        <f>G1124</f>
        <v>9179.3</v>
      </c>
    </row>
    <row r="1124" spans="1:7" ht="28.5">
      <c r="A1124" s="44" t="s">
        <v>47</v>
      </c>
      <c r="B1124" s="75"/>
      <c r="C1124" s="58" t="s">
        <v>17</v>
      </c>
      <c r="D1124" s="58" t="s">
        <v>15</v>
      </c>
      <c r="E1124" s="58" t="s">
        <v>154</v>
      </c>
      <c r="F1124" s="58"/>
      <c r="G1124" s="59">
        <f>G1125</f>
        <v>9179.3</v>
      </c>
    </row>
    <row r="1125" spans="1:7" ht="14.25">
      <c r="A1125" s="74" t="s">
        <v>155</v>
      </c>
      <c r="B1125" s="75"/>
      <c r="C1125" s="58" t="s">
        <v>17</v>
      </c>
      <c r="D1125" s="58" t="s">
        <v>15</v>
      </c>
      <c r="E1125" s="58" t="s">
        <v>156</v>
      </c>
      <c r="F1125" s="58"/>
      <c r="G1125" s="59">
        <f>G1126+G1127+G1128</f>
        <v>9179.3</v>
      </c>
    </row>
    <row r="1126" spans="1:7" ht="63" customHeight="1">
      <c r="A1126" s="44" t="s">
        <v>138</v>
      </c>
      <c r="B1126" s="75"/>
      <c r="C1126" s="58" t="s">
        <v>17</v>
      </c>
      <c r="D1126" s="58" t="s">
        <v>15</v>
      </c>
      <c r="E1126" s="58" t="s">
        <v>156</v>
      </c>
      <c r="F1126" s="58" t="s">
        <v>93</v>
      </c>
      <c r="G1126" s="59">
        <v>8193.8</v>
      </c>
    </row>
    <row r="1127" spans="1:7" ht="42" customHeight="1">
      <c r="A1127" s="44" t="s">
        <v>54</v>
      </c>
      <c r="B1127" s="75"/>
      <c r="C1127" s="58" t="s">
        <v>17</v>
      </c>
      <c r="D1127" s="58" t="s">
        <v>15</v>
      </c>
      <c r="E1127" s="58" t="s">
        <v>156</v>
      </c>
      <c r="F1127" s="58" t="s">
        <v>95</v>
      </c>
      <c r="G1127" s="59">
        <v>978.6</v>
      </c>
    </row>
    <row r="1128" spans="1:7" ht="14.25">
      <c r="A1128" s="44" t="s">
        <v>24</v>
      </c>
      <c r="B1128" s="75"/>
      <c r="C1128" s="58" t="s">
        <v>17</v>
      </c>
      <c r="D1128" s="58" t="s">
        <v>15</v>
      </c>
      <c r="E1128" s="58" t="s">
        <v>156</v>
      </c>
      <c r="F1128" s="58" t="s">
        <v>100</v>
      </c>
      <c r="G1128" s="59">
        <v>6.9</v>
      </c>
    </row>
    <row r="1129" spans="1:7" ht="14.25">
      <c r="A1129" s="141" t="s">
        <v>32</v>
      </c>
      <c r="B1129" s="142"/>
      <c r="C1129" s="142" t="s">
        <v>33</v>
      </c>
      <c r="D1129" s="142" t="s">
        <v>34</v>
      </c>
      <c r="E1129" s="29"/>
      <c r="F1129" s="29"/>
      <c r="G1129" s="37">
        <f>SUM(G1130)</f>
        <v>340</v>
      </c>
    </row>
    <row r="1130" spans="1:7" ht="14.25">
      <c r="A1130" s="141" t="s">
        <v>55</v>
      </c>
      <c r="B1130" s="30"/>
      <c r="C1130" s="30" t="s">
        <v>33</v>
      </c>
      <c r="D1130" s="30" t="s">
        <v>56</v>
      </c>
      <c r="E1130" s="57"/>
      <c r="F1130" s="30"/>
      <c r="G1130" s="34">
        <f>SUM(G1131)</f>
        <v>340</v>
      </c>
    </row>
    <row r="1131" spans="1:7" ht="28.5">
      <c r="A1131" s="71" t="s">
        <v>869</v>
      </c>
      <c r="B1131" s="108"/>
      <c r="C1131" s="88" t="s">
        <v>33</v>
      </c>
      <c r="D1131" s="88" t="s">
        <v>56</v>
      </c>
      <c r="E1131" s="88" t="s">
        <v>487</v>
      </c>
      <c r="F1131" s="93"/>
      <c r="G1131" s="109">
        <f>G1132</f>
        <v>340</v>
      </c>
    </row>
    <row r="1132" spans="1:7" ht="28.5">
      <c r="A1132" s="71" t="s">
        <v>507</v>
      </c>
      <c r="B1132" s="108"/>
      <c r="C1132" s="88" t="s">
        <v>33</v>
      </c>
      <c r="D1132" s="88" t="s">
        <v>56</v>
      </c>
      <c r="E1132" s="88" t="s">
        <v>508</v>
      </c>
      <c r="F1132" s="93"/>
      <c r="G1132" s="109">
        <f>G1133</f>
        <v>340</v>
      </c>
    </row>
    <row r="1133" spans="1:7" ht="71.25">
      <c r="A1133" s="71" t="s">
        <v>295</v>
      </c>
      <c r="B1133" s="108"/>
      <c r="C1133" s="88" t="s">
        <v>33</v>
      </c>
      <c r="D1133" s="88" t="s">
        <v>56</v>
      </c>
      <c r="E1133" s="88" t="s">
        <v>509</v>
      </c>
      <c r="F1133" s="93"/>
      <c r="G1133" s="109">
        <f>SUM(G1134)</f>
        <v>340</v>
      </c>
    </row>
    <row r="1134" spans="1:7" ht="42.75">
      <c r="A1134" s="71" t="s">
        <v>532</v>
      </c>
      <c r="B1134" s="108"/>
      <c r="C1134" s="111" t="s">
        <v>33</v>
      </c>
      <c r="D1134" s="111" t="s">
        <v>56</v>
      </c>
      <c r="E1134" s="111" t="s">
        <v>533</v>
      </c>
      <c r="F1134" s="93"/>
      <c r="G1134" s="112">
        <f>SUM(G1135)</f>
        <v>340</v>
      </c>
    </row>
    <row r="1135" spans="1:7" ht="14.25">
      <c r="A1135" s="71" t="s">
        <v>44</v>
      </c>
      <c r="B1135" s="108"/>
      <c r="C1135" s="88" t="s">
        <v>33</v>
      </c>
      <c r="D1135" s="88" t="s">
        <v>56</v>
      </c>
      <c r="E1135" s="88" t="s">
        <v>533</v>
      </c>
      <c r="F1135" s="93">
        <v>300</v>
      </c>
      <c r="G1135" s="109">
        <v>340</v>
      </c>
    </row>
    <row r="1136" spans="1:7" s="148" customFormat="1" ht="15">
      <c r="A1136" s="156" t="s">
        <v>203</v>
      </c>
      <c r="B1136" s="157"/>
      <c r="C1136" s="158"/>
      <c r="D1136" s="158"/>
      <c r="E1136" s="158"/>
      <c r="F1136" s="158"/>
      <c r="G1136" s="159">
        <f>SUM(G11+G32+G53+G455+G491+G1036+G687)+G786</f>
        <v>4210909.600000001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6" customWidth="1"/>
    <col min="2" max="2" width="21.28125" style="6" customWidth="1"/>
    <col min="3" max="3" width="12.00390625" style="6" customWidth="1"/>
    <col min="4" max="4" width="10.421875" style="6" customWidth="1"/>
    <col min="5" max="5" width="11.8515625" style="6" customWidth="1"/>
    <col min="6" max="6" width="15.140625" style="6" customWidth="1"/>
    <col min="7" max="7" width="20.8515625" style="8" hidden="1" customWidth="1"/>
    <col min="8" max="8" width="13.57421875" style="8" hidden="1" customWidth="1"/>
    <col min="9" max="9" width="11.57421875" style="8" hidden="1" customWidth="1"/>
    <col min="10" max="10" width="12.8515625" style="8" hidden="1" customWidth="1"/>
    <col min="11" max="11" width="13.421875" style="6" customWidth="1"/>
    <col min="12" max="12" width="9.140625" style="6" customWidth="1"/>
    <col min="13" max="13" width="8.7109375" style="6" customWidth="1"/>
    <col min="14" max="14" width="12.8515625" style="6" hidden="1" customWidth="1"/>
    <col min="15" max="16384" width="9.140625" style="6" customWidth="1"/>
  </cols>
  <sheetData>
    <row r="1" spans="3:5" ht="14.25">
      <c r="C1" s="7"/>
      <c r="D1" s="7" t="s">
        <v>1293</v>
      </c>
      <c r="E1" s="7"/>
    </row>
    <row r="2" spans="3:5" ht="14.25">
      <c r="C2" s="9"/>
      <c r="D2" s="23" t="s">
        <v>1291</v>
      </c>
      <c r="E2" s="9"/>
    </row>
    <row r="3" spans="3:5" ht="14.25">
      <c r="C3" s="9"/>
      <c r="D3" s="23" t="s">
        <v>1</v>
      </c>
      <c r="E3" s="9"/>
    </row>
    <row r="4" spans="3:5" ht="14.25">
      <c r="C4" s="9"/>
      <c r="D4" s="23" t="s">
        <v>2</v>
      </c>
      <c r="E4" s="9"/>
    </row>
    <row r="5" spans="3:5" ht="14.25">
      <c r="C5" s="10"/>
      <c r="D5" s="26" t="s">
        <v>1292</v>
      </c>
      <c r="E5" s="9"/>
    </row>
    <row r="8" spans="1:6" ht="72.75" customHeight="1">
      <c r="A8" s="295" t="s">
        <v>749</v>
      </c>
      <c r="B8" s="295"/>
      <c r="C8" s="295"/>
      <c r="D8" s="295"/>
      <c r="E8" s="295"/>
      <c r="F8" s="295"/>
    </row>
    <row r="9" spans="1:6" ht="15">
      <c r="A9" s="11"/>
      <c r="B9" s="11"/>
      <c r="C9" s="11"/>
      <c r="D9" s="11"/>
      <c r="E9" s="11"/>
      <c r="F9" s="11"/>
    </row>
    <row r="10" spans="1:6" ht="42.75">
      <c r="A10" s="78" t="s">
        <v>169</v>
      </c>
      <c r="B10" s="78" t="s">
        <v>170</v>
      </c>
      <c r="C10" s="78" t="s">
        <v>171</v>
      </c>
      <c r="D10" s="78" t="s">
        <v>173</v>
      </c>
      <c r="E10" s="78" t="s">
        <v>174</v>
      </c>
      <c r="F10" s="78" t="s">
        <v>751</v>
      </c>
    </row>
    <row r="11" spans="1:14" s="20" customFormat="1" ht="30">
      <c r="A11" s="145" t="s">
        <v>844</v>
      </c>
      <c r="B11" s="149" t="s">
        <v>230</v>
      </c>
      <c r="C11" s="149"/>
      <c r="D11" s="61"/>
      <c r="E11" s="61"/>
      <c r="F11" s="151">
        <f>SUM(F28)+F12</f>
        <v>815901.3</v>
      </c>
      <c r="G11" s="18"/>
      <c r="H11" s="18">
        <f>SUM(G14:G46)</f>
        <v>815901.3</v>
      </c>
      <c r="I11" s="18"/>
      <c r="J11" s="19">
        <f>SUM(H11-F11)</f>
        <v>0</v>
      </c>
      <c r="N11" s="185">
        <f>SUM(F11+F47+F63+F86+F91+F113+F118+F216+F221+F229)</f>
        <v>2501937.9</v>
      </c>
    </row>
    <row r="12" spans="1:10" ht="42.75">
      <c r="A12" s="44" t="s">
        <v>556</v>
      </c>
      <c r="B12" s="67" t="s">
        <v>689</v>
      </c>
      <c r="C12" s="29"/>
      <c r="D12" s="38"/>
      <c r="E12" s="38"/>
      <c r="F12" s="37">
        <f>SUM(F17)+F22+F26+F13+F20+F24</f>
        <v>26689.3</v>
      </c>
      <c r="H12" s="8">
        <f>SUM(Ведомственная!G61+Ведомственная!G845+Ведомственная!G934+Ведомственная!G977+Ведомственная!G1013)</f>
        <v>815901.3000000002</v>
      </c>
      <c r="I12" s="12">
        <f aca="true" t="shared" si="0" ref="I12:I27">G12-F12</f>
        <v>-26689.3</v>
      </c>
      <c r="J12" s="12"/>
    </row>
    <row r="13" spans="1:10" ht="14.25">
      <c r="A13" s="33" t="s">
        <v>712</v>
      </c>
      <c r="B13" s="30" t="s">
        <v>713</v>
      </c>
      <c r="C13" s="29"/>
      <c r="D13" s="38"/>
      <c r="E13" s="38"/>
      <c r="F13" s="37">
        <f>SUM(F14:F16)</f>
        <v>20122.9</v>
      </c>
      <c r="I13" s="12">
        <f t="shared" si="0"/>
        <v>-20122.9</v>
      </c>
      <c r="J13" s="12"/>
    </row>
    <row r="14" spans="1:10" ht="28.5">
      <c r="A14" s="33" t="s">
        <v>54</v>
      </c>
      <c r="B14" s="30" t="s">
        <v>713</v>
      </c>
      <c r="C14" s="38" t="s">
        <v>95</v>
      </c>
      <c r="D14" s="30" t="s">
        <v>119</v>
      </c>
      <c r="E14" s="30" t="s">
        <v>119</v>
      </c>
      <c r="F14" s="37">
        <v>20122.9</v>
      </c>
      <c r="G14" s="8">
        <f>SUM(Ведомственная!G937)</f>
        <v>20122.9</v>
      </c>
      <c r="I14" s="12">
        <f t="shared" si="0"/>
        <v>0</v>
      </c>
      <c r="J14" s="12"/>
    </row>
    <row r="15" spans="1:10" ht="28.5" hidden="1">
      <c r="A15" s="33" t="s">
        <v>692</v>
      </c>
      <c r="B15" s="30" t="s">
        <v>713</v>
      </c>
      <c r="C15" s="38" t="s">
        <v>128</v>
      </c>
      <c r="D15" s="30" t="s">
        <v>119</v>
      </c>
      <c r="E15" s="30" t="s">
        <v>119</v>
      </c>
      <c r="F15" s="37"/>
      <c r="G15" s="8">
        <f>SUM(Ведомственная!G938)</f>
        <v>0</v>
      </c>
      <c r="I15" s="12">
        <f t="shared" si="0"/>
        <v>0</v>
      </c>
      <c r="J15" s="12"/>
    </row>
    <row r="16" spans="1:10" ht="14.25" hidden="1">
      <c r="A16" s="33" t="s">
        <v>24</v>
      </c>
      <c r="B16" s="30" t="s">
        <v>713</v>
      </c>
      <c r="C16" s="38" t="s">
        <v>100</v>
      </c>
      <c r="D16" s="30" t="s">
        <v>119</v>
      </c>
      <c r="E16" s="30" t="s">
        <v>119</v>
      </c>
      <c r="F16" s="37"/>
      <c r="G16" s="8">
        <f>SUM(Ведомственная!G939)</f>
        <v>0</v>
      </c>
      <c r="I16" s="12">
        <f t="shared" si="0"/>
        <v>0</v>
      </c>
      <c r="J16" s="12"/>
    </row>
    <row r="17" spans="1:10" ht="42.75">
      <c r="A17" s="33" t="s">
        <v>691</v>
      </c>
      <c r="B17" s="67" t="s">
        <v>690</v>
      </c>
      <c r="C17" s="29"/>
      <c r="D17" s="38"/>
      <c r="E17" s="38"/>
      <c r="F17" s="37">
        <f>SUM(F18:F19)</f>
        <v>2927.3</v>
      </c>
      <c r="I17" s="12">
        <f t="shared" si="0"/>
        <v>-2927.3</v>
      </c>
      <c r="J17" s="12"/>
    </row>
    <row r="18" spans="1:10" ht="28.5">
      <c r="A18" s="33" t="s">
        <v>54</v>
      </c>
      <c r="B18" s="67" t="s">
        <v>690</v>
      </c>
      <c r="C18" s="29">
        <v>200</v>
      </c>
      <c r="D18" s="38" t="s">
        <v>119</v>
      </c>
      <c r="E18" s="38" t="s">
        <v>46</v>
      </c>
      <c r="F18" s="37">
        <v>1372.9</v>
      </c>
      <c r="G18" s="8">
        <f>SUM(Ведомственная!G848)</f>
        <v>1372.9</v>
      </c>
      <c r="I18" s="12">
        <f t="shared" si="0"/>
        <v>0</v>
      </c>
      <c r="J18" s="12"/>
    </row>
    <row r="19" spans="1:10" ht="28.5">
      <c r="A19" s="33" t="s">
        <v>74</v>
      </c>
      <c r="B19" s="67" t="s">
        <v>690</v>
      </c>
      <c r="C19" s="29">
        <v>600</v>
      </c>
      <c r="D19" s="38" t="s">
        <v>119</v>
      </c>
      <c r="E19" s="38" t="s">
        <v>46</v>
      </c>
      <c r="F19" s="37">
        <v>1554.4</v>
      </c>
      <c r="G19" s="8">
        <f>SUM(Ведомственная!G849)</f>
        <v>1554.4</v>
      </c>
      <c r="I19" s="12">
        <f t="shared" si="0"/>
        <v>0</v>
      </c>
      <c r="J19" s="12"/>
    </row>
    <row r="20" spans="1:10" ht="28.5">
      <c r="A20" s="33" t="s">
        <v>714</v>
      </c>
      <c r="B20" s="67" t="s">
        <v>715</v>
      </c>
      <c r="C20" s="29"/>
      <c r="D20" s="38"/>
      <c r="E20" s="38"/>
      <c r="F20" s="37">
        <f>SUM(F21)</f>
        <v>1620</v>
      </c>
      <c r="I20" s="12">
        <f t="shared" si="0"/>
        <v>-1620</v>
      </c>
      <c r="J20" s="12"/>
    </row>
    <row r="21" spans="1:10" ht="28.5">
      <c r="A21" s="33" t="s">
        <v>54</v>
      </c>
      <c r="B21" s="67" t="s">
        <v>715</v>
      </c>
      <c r="C21" s="29">
        <v>200</v>
      </c>
      <c r="D21" s="38" t="s">
        <v>119</v>
      </c>
      <c r="E21" s="38" t="s">
        <v>184</v>
      </c>
      <c r="F21" s="37">
        <v>1620</v>
      </c>
      <c r="G21" s="8">
        <f>SUM(Ведомственная!G980)</f>
        <v>1620</v>
      </c>
      <c r="I21" s="12">
        <f t="shared" si="0"/>
        <v>0</v>
      </c>
      <c r="J21" s="12"/>
    </row>
    <row r="22" spans="1:10" ht="42.75">
      <c r="A22" s="33" t="s">
        <v>875</v>
      </c>
      <c r="B22" s="67" t="s">
        <v>709</v>
      </c>
      <c r="C22" s="29"/>
      <c r="D22" s="38"/>
      <c r="E22" s="38"/>
      <c r="F22" s="43">
        <f>F23</f>
        <v>1435.5</v>
      </c>
      <c r="I22" s="12">
        <f t="shared" si="0"/>
        <v>-1435.5</v>
      </c>
      <c r="J22" s="12"/>
    </row>
    <row r="23" spans="1:10" ht="28.5">
      <c r="A23" s="33" t="s">
        <v>74</v>
      </c>
      <c r="B23" s="67" t="s">
        <v>709</v>
      </c>
      <c r="C23" s="29">
        <v>600</v>
      </c>
      <c r="D23" s="38" t="s">
        <v>119</v>
      </c>
      <c r="E23" s="38" t="s">
        <v>46</v>
      </c>
      <c r="F23" s="37">
        <v>1435.5</v>
      </c>
      <c r="G23" s="8">
        <f>SUM(Ведомственная!G851)</f>
        <v>1435.5</v>
      </c>
      <c r="I23" s="12">
        <f t="shared" si="0"/>
        <v>0</v>
      </c>
      <c r="J23" s="12"/>
    </row>
    <row r="24" spans="1:10" ht="99.75">
      <c r="A24" s="44" t="s">
        <v>857</v>
      </c>
      <c r="B24" s="77" t="s">
        <v>858</v>
      </c>
      <c r="C24" s="58"/>
      <c r="D24" s="38"/>
      <c r="E24" s="38"/>
      <c r="F24" s="37">
        <f>SUM(F25)</f>
        <v>583.6</v>
      </c>
      <c r="I24" s="12"/>
      <c r="J24" s="12"/>
    </row>
    <row r="25" spans="1:10" ht="29.25" customHeight="1">
      <c r="A25" s="44" t="s">
        <v>54</v>
      </c>
      <c r="B25" s="77" t="s">
        <v>858</v>
      </c>
      <c r="C25" s="58" t="s">
        <v>95</v>
      </c>
      <c r="D25" s="38" t="s">
        <v>119</v>
      </c>
      <c r="E25" s="38" t="s">
        <v>46</v>
      </c>
      <c r="F25" s="37">
        <v>583.6</v>
      </c>
      <c r="G25" s="8">
        <f>SUM(Ведомственная!G853)</f>
        <v>583.6</v>
      </c>
      <c r="I25" s="12"/>
      <c r="J25" s="12"/>
    </row>
    <row r="26" spans="1:10" ht="57" hidden="1">
      <c r="A26" s="33" t="s">
        <v>710</v>
      </c>
      <c r="B26" s="67" t="s">
        <v>711</v>
      </c>
      <c r="C26" s="29"/>
      <c r="D26" s="38"/>
      <c r="E26" s="38"/>
      <c r="F26" s="43">
        <f>F27</f>
        <v>0</v>
      </c>
      <c r="I26" s="12">
        <f t="shared" si="0"/>
        <v>0</v>
      </c>
      <c r="J26" s="12"/>
    </row>
    <row r="27" spans="1:10" ht="28.5" hidden="1">
      <c r="A27" s="33" t="s">
        <v>54</v>
      </c>
      <c r="B27" s="67" t="s">
        <v>711</v>
      </c>
      <c r="C27" s="29">
        <v>200</v>
      </c>
      <c r="D27" s="38" t="s">
        <v>119</v>
      </c>
      <c r="E27" s="38" t="s">
        <v>46</v>
      </c>
      <c r="F27" s="37"/>
      <c r="G27" s="8">
        <f>SUM(Ведомственная!G855)</f>
        <v>0</v>
      </c>
      <c r="I27" s="12">
        <f t="shared" si="0"/>
        <v>0</v>
      </c>
      <c r="J27" s="12"/>
    </row>
    <row r="28" spans="1:10" ht="85.5">
      <c r="A28" s="39" t="s">
        <v>231</v>
      </c>
      <c r="B28" s="38" t="s">
        <v>232</v>
      </c>
      <c r="C28" s="29"/>
      <c r="D28" s="38"/>
      <c r="E28" s="38"/>
      <c r="F28" s="37">
        <f>SUM(F31)+F38+F40+F43+F35+F29</f>
        <v>789212</v>
      </c>
      <c r="I28" s="12">
        <f aca="true" t="shared" si="1" ref="I28:I122">G28-F28</f>
        <v>-789212</v>
      </c>
      <c r="J28" s="12"/>
    </row>
    <row r="29" spans="1:10" ht="42.75">
      <c r="A29" s="44" t="s">
        <v>583</v>
      </c>
      <c r="B29" s="79" t="s">
        <v>584</v>
      </c>
      <c r="C29" s="58"/>
      <c r="D29" s="58"/>
      <c r="E29" s="58"/>
      <c r="F29" s="43">
        <f>F30</f>
        <v>12274</v>
      </c>
      <c r="I29" s="12">
        <f t="shared" si="1"/>
        <v>-12274</v>
      </c>
      <c r="J29" s="12"/>
    </row>
    <row r="30" spans="1:10" ht="14.25">
      <c r="A30" s="44" t="s">
        <v>44</v>
      </c>
      <c r="B30" s="79" t="s">
        <v>584</v>
      </c>
      <c r="C30" s="58" t="s">
        <v>103</v>
      </c>
      <c r="D30" s="58" t="s">
        <v>33</v>
      </c>
      <c r="E30" s="58" t="s">
        <v>15</v>
      </c>
      <c r="F30" s="43">
        <v>12274</v>
      </c>
      <c r="G30" s="8">
        <f>SUM(Ведомственная!G1016)</f>
        <v>12274</v>
      </c>
      <c r="I30" s="12">
        <f t="shared" si="1"/>
        <v>0</v>
      </c>
      <c r="J30" s="12"/>
    </row>
    <row r="31" spans="1:10" ht="42.75">
      <c r="A31" s="33" t="s">
        <v>82</v>
      </c>
      <c r="B31" s="38" t="s">
        <v>233</v>
      </c>
      <c r="C31" s="29"/>
      <c r="D31" s="38"/>
      <c r="E31" s="38"/>
      <c r="F31" s="37">
        <f>SUM(F32)</f>
        <v>1358.3</v>
      </c>
      <c r="I31" s="12">
        <f t="shared" si="1"/>
        <v>-1358.3</v>
      </c>
      <c r="J31" s="12"/>
    </row>
    <row r="32" spans="1:10" ht="28.5">
      <c r="A32" s="33" t="s">
        <v>234</v>
      </c>
      <c r="B32" s="38" t="s">
        <v>235</v>
      </c>
      <c r="C32" s="29"/>
      <c r="D32" s="38"/>
      <c r="E32" s="38"/>
      <c r="F32" s="37">
        <f>SUM(F33:F34)</f>
        <v>1358.3</v>
      </c>
      <c r="I32" s="12">
        <f t="shared" si="1"/>
        <v>-1358.3</v>
      </c>
      <c r="J32" s="12"/>
    </row>
    <row r="33" spans="1:10" ht="57">
      <c r="A33" s="44" t="s">
        <v>53</v>
      </c>
      <c r="B33" s="38" t="s">
        <v>235</v>
      </c>
      <c r="C33" s="38" t="s">
        <v>93</v>
      </c>
      <c r="D33" s="38" t="s">
        <v>36</v>
      </c>
      <c r="E33" s="38" t="s">
        <v>15</v>
      </c>
      <c r="F33" s="37">
        <v>1334.7</v>
      </c>
      <c r="G33" s="8">
        <f>SUM(Ведомственная!G65)</f>
        <v>1334.7</v>
      </c>
      <c r="I33" s="12">
        <f t="shared" si="1"/>
        <v>0</v>
      </c>
      <c r="J33" s="12"/>
    </row>
    <row r="34" spans="1:10" ht="28.5">
      <c r="A34" s="33" t="s">
        <v>54</v>
      </c>
      <c r="B34" s="38" t="s">
        <v>235</v>
      </c>
      <c r="C34" s="38" t="s">
        <v>95</v>
      </c>
      <c r="D34" s="38" t="s">
        <v>36</v>
      </c>
      <c r="E34" s="38" t="s">
        <v>15</v>
      </c>
      <c r="F34" s="37">
        <v>23.6</v>
      </c>
      <c r="G34" s="8">
        <f>SUM(Ведомственная!G66)</f>
        <v>23.6</v>
      </c>
      <c r="I34" s="12">
        <f t="shared" si="1"/>
        <v>0</v>
      </c>
      <c r="J34" s="12"/>
    </row>
    <row r="35" spans="1:10" ht="57">
      <c r="A35" s="44" t="s">
        <v>577</v>
      </c>
      <c r="B35" s="69" t="s">
        <v>578</v>
      </c>
      <c r="C35" s="58"/>
      <c r="D35" s="58"/>
      <c r="E35" s="58"/>
      <c r="F35" s="43">
        <f>F36+F37</f>
        <v>2961.3999999999996</v>
      </c>
      <c r="I35" s="12">
        <f t="shared" si="1"/>
        <v>-2961.3999999999996</v>
      </c>
      <c r="J35" s="12"/>
    </row>
    <row r="36" spans="1:10" ht="57">
      <c r="A36" s="44" t="s">
        <v>53</v>
      </c>
      <c r="B36" s="69" t="s">
        <v>578</v>
      </c>
      <c r="C36" s="58" t="s">
        <v>93</v>
      </c>
      <c r="D36" s="58" t="s">
        <v>119</v>
      </c>
      <c r="E36" s="58" t="s">
        <v>184</v>
      </c>
      <c r="F36" s="43">
        <v>2237.1</v>
      </c>
      <c r="G36" s="8">
        <f>SUM(Ведомственная!G983)</f>
        <v>2237.1</v>
      </c>
      <c r="I36" s="12">
        <f t="shared" si="1"/>
        <v>0</v>
      </c>
      <c r="J36" s="12"/>
    </row>
    <row r="37" spans="1:10" ht="28.5">
      <c r="A37" s="44" t="s">
        <v>54</v>
      </c>
      <c r="B37" s="69" t="s">
        <v>578</v>
      </c>
      <c r="C37" s="58" t="s">
        <v>95</v>
      </c>
      <c r="D37" s="58" t="s">
        <v>119</v>
      </c>
      <c r="E37" s="58" t="s">
        <v>184</v>
      </c>
      <c r="F37" s="43">
        <v>724.3</v>
      </c>
      <c r="G37" s="8">
        <f>SUM(Ведомственная!G984)</f>
        <v>724.3</v>
      </c>
      <c r="I37" s="12">
        <f t="shared" si="1"/>
        <v>0</v>
      </c>
      <c r="J37" s="12"/>
    </row>
    <row r="38" spans="1:10" ht="42.75">
      <c r="A38" s="44" t="s">
        <v>567</v>
      </c>
      <c r="B38" s="79" t="s">
        <v>568</v>
      </c>
      <c r="C38" s="58"/>
      <c r="D38" s="58"/>
      <c r="E38" s="58"/>
      <c r="F38" s="59">
        <f>F39</f>
        <v>6950.5</v>
      </c>
      <c r="I38" s="12">
        <f t="shared" si="1"/>
        <v>-6950.5</v>
      </c>
      <c r="J38" s="12"/>
    </row>
    <row r="39" spans="1:10" ht="28.5">
      <c r="A39" s="44" t="s">
        <v>127</v>
      </c>
      <c r="B39" s="79" t="s">
        <v>568</v>
      </c>
      <c r="C39" s="58" t="s">
        <v>128</v>
      </c>
      <c r="D39" s="58" t="s">
        <v>119</v>
      </c>
      <c r="E39" s="58" t="s">
        <v>46</v>
      </c>
      <c r="F39" s="59">
        <v>6950.5</v>
      </c>
      <c r="G39" s="8">
        <f>SUM(Ведомственная!G858)</f>
        <v>6950.5</v>
      </c>
      <c r="I39" s="12">
        <f t="shared" si="1"/>
        <v>0</v>
      </c>
      <c r="J39" s="12"/>
    </row>
    <row r="40" spans="1:10" ht="85.5">
      <c r="A40" s="44" t="s">
        <v>569</v>
      </c>
      <c r="B40" s="79" t="s">
        <v>570</v>
      </c>
      <c r="C40" s="58"/>
      <c r="D40" s="58"/>
      <c r="E40" s="58"/>
      <c r="F40" s="59">
        <f>F41+F42</f>
        <v>47087.3</v>
      </c>
      <c r="I40" s="12">
        <f t="shared" si="1"/>
        <v>-47087.3</v>
      </c>
      <c r="J40" s="12"/>
    </row>
    <row r="41" spans="1:10" ht="57">
      <c r="A41" s="33" t="s">
        <v>53</v>
      </c>
      <c r="B41" s="79" t="s">
        <v>570</v>
      </c>
      <c r="C41" s="58" t="s">
        <v>93</v>
      </c>
      <c r="D41" s="58" t="s">
        <v>119</v>
      </c>
      <c r="E41" s="58" t="s">
        <v>46</v>
      </c>
      <c r="F41" s="59">
        <v>43829</v>
      </c>
      <c r="G41" s="8">
        <f>SUM(Ведомственная!G860)</f>
        <v>43829</v>
      </c>
      <c r="I41" s="12">
        <f t="shared" si="1"/>
        <v>0</v>
      </c>
      <c r="J41" s="12"/>
    </row>
    <row r="42" spans="1:10" ht="28.5">
      <c r="A42" s="44" t="s">
        <v>54</v>
      </c>
      <c r="B42" s="79" t="s">
        <v>570</v>
      </c>
      <c r="C42" s="58" t="s">
        <v>95</v>
      </c>
      <c r="D42" s="58" t="s">
        <v>119</v>
      </c>
      <c r="E42" s="58" t="s">
        <v>46</v>
      </c>
      <c r="F42" s="59">
        <v>3258.3</v>
      </c>
      <c r="G42" s="8">
        <f>SUM(Ведомственная!G861)</f>
        <v>3258.3</v>
      </c>
      <c r="I42" s="12">
        <f t="shared" si="1"/>
        <v>0</v>
      </c>
      <c r="J42" s="12"/>
    </row>
    <row r="43" spans="1:10" ht="71.25">
      <c r="A43" s="44" t="s">
        <v>571</v>
      </c>
      <c r="B43" s="79" t="s">
        <v>572</v>
      </c>
      <c r="C43" s="58"/>
      <c r="D43" s="58"/>
      <c r="E43" s="58"/>
      <c r="F43" s="59">
        <f>F44+F45+F46</f>
        <v>718580.5</v>
      </c>
      <c r="I43" s="12">
        <f t="shared" si="1"/>
        <v>-718580.5</v>
      </c>
      <c r="J43" s="12"/>
    </row>
    <row r="44" spans="1:10" ht="57">
      <c r="A44" s="44" t="s">
        <v>53</v>
      </c>
      <c r="B44" s="79" t="s">
        <v>572</v>
      </c>
      <c r="C44" s="58" t="s">
        <v>93</v>
      </c>
      <c r="D44" s="58" t="s">
        <v>119</v>
      </c>
      <c r="E44" s="58" t="s">
        <v>46</v>
      </c>
      <c r="F44" s="59">
        <v>310054.9</v>
      </c>
      <c r="G44" s="8">
        <f>SUM(Ведомственная!G863)</f>
        <v>310054.9</v>
      </c>
      <c r="I44" s="12">
        <f t="shared" si="1"/>
        <v>0</v>
      </c>
      <c r="J44" s="12"/>
    </row>
    <row r="45" spans="1:10" ht="28.5">
      <c r="A45" s="44" t="s">
        <v>54</v>
      </c>
      <c r="B45" s="79" t="s">
        <v>572</v>
      </c>
      <c r="C45" s="58" t="s">
        <v>95</v>
      </c>
      <c r="D45" s="58" t="s">
        <v>119</v>
      </c>
      <c r="E45" s="58" t="s">
        <v>46</v>
      </c>
      <c r="F45" s="59">
        <v>3891</v>
      </c>
      <c r="G45" s="8">
        <f>SUM(Ведомственная!G864)</f>
        <v>3891</v>
      </c>
      <c r="I45" s="12">
        <f t="shared" si="1"/>
        <v>0</v>
      </c>
      <c r="J45" s="12"/>
    </row>
    <row r="46" spans="1:10" ht="28.5">
      <c r="A46" s="44" t="s">
        <v>127</v>
      </c>
      <c r="B46" s="79" t="s">
        <v>572</v>
      </c>
      <c r="C46" s="58" t="s">
        <v>128</v>
      </c>
      <c r="D46" s="58" t="s">
        <v>119</v>
      </c>
      <c r="E46" s="58" t="s">
        <v>46</v>
      </c>
      <c r="F46" s="59">
        <v>404634.6</v>
      </c>
      <c r="G46" s="8">
        <f>SUM(Ведомственная!G865)</f>
        <v>404634.6</v>
      </c>
      <c r="I46" s="12">
        <f t="shared" si="1"/>
        <v>0</v>
      </c>
      <c r="J46" s="12"/>
    </row>
    <row r="47" spans="1:10" s="20" customFormat="1" ht="44.25" customHeight="1">
      <c r="A47" s="160" t="s">
        <v>560</v>
      </c>
      <c r="B47" s="161" t="s">
        <v>561</v>
      </c>
      <c r="C47" s="162"/>
      <c r="D47" s="163"/>
      <c r="E47" s="163"/>
      <c r="F47" s="102">
        <f>F56+F48+F54</f>
        <v>535124.2000000001</v>
      </c>
      <c r="G47" s="18"/>
      <c r="H47" s="164">
        <f>SUM(G48:G62)</f>
        <v>535124.2000000001</v>
      </c>
      <c r="I47" s="19">
        <f t="shared" si="1"/>
        <v>-535124.2000000001</v>
      </c>
      <c r="J47" s="19"/>
    </row>
    <row r="48" spans="1:10" ht="42.75" hidden="1">
      <c r="A48" s="44" t="s">
        <v>556</v>
      </c>
      <c r="B48" s="67" t="s">
        <v>686</v>
      </c>
      <c r="C48" s="81"/>
      <c r="D48" s="82"/>
      <c r="E48" s="82"/>
      <c r="F48" s="59">
        <f>SUM(F49)+F51</f>
        <v>1363.3</v>
      </c>
      <c r="H48" s="13">
        <f>SUM(Ведомственная!G1017+Ведомственная!G789)</f>
        <v>535124.2</v>
      </c>
      <c r="I48" s="12">
        <f t="shared" si="1"/>
        <v>-1363.3</v>
      </c>
      <c r="J48" s="12"/>
    </row>
    <row r="49" spans="1:10" ht="57" hidden="1">
      <c r="A49" s="33" t="s">
        <v>688</v>
      </c>
      <c r="B49" s="67" t="s">
        <v>687</v>
      </c>
      <c r="C49" s="81"/>
      <c r="D49" s="82"/>
      <c r="E49" s="82"/>
      <c r="F49" s="59">
        <f>SUM(F50)</f>
        <v>0</v>
      </c>
      <c r="H49" s="13"/>
      <c r="I49" s="12">
        <f t="shared" si="1"/>
        <v>0</v>
      </c>
      <c r="J49" s="12"/>
    </row>
    <row r="50" spans="1:10" ht="28.5" hidden="1">
      <c r="A50" s="44" t="s">
        <v>264</v>
      </c>
      <c r="B50" s="67" t="s">
        <v>687</v>
      </c>
      <c r="C50" s="81">
        <v>600</v>
      </c>
      <c r="D50" s="58" t="s">
        <v>119</v>
      </c>
      <c r="E50" s="58" t="s">
        <v>36</v>
      </c>
      <c r="F50" s="59"/>
      <c r="G50" s="8">
        <f>SUM(Ведомственная!G792)</f>
        <v>0</v>
      </c>
      <c r="H50" s="13"/>
      <c r="I50" s="12">
        <f t="shared" si="1"/>
        <v>0</v>
      </c>
      <c r="J50" s="12"/>
    </row>
    <row r="51" spans="1:10" ht="85.5">
      <c r="A51" s="68" t="s">
        <v>846</v>
      </c>
      <c r="B51" s="69" t="s">
        <v>847</v>
      </c>
      <c r="C51" s="70"/>
      <c r="D51" s="58"/>
      <c r="E51" s="58"/>
      <c r="F51" s="59">
        <f>SUM(F52:F53)</f>
        <v>1363.3</v>
      </c>
      <c r="H51" s="13"/>
      <c r="I51" s="12"/>
      <c r="J51" s="12"/>
    </row>
    <row r="52" spans="1:10" ht="28.5">
      <c r="A52" s="71" t="s">
        <v>54</v>
      </c>
      <c r="B52" s="69" t="s">
        <v>847</v>
      </c>
      <c r="C52" s="70">
        <v>200</v>
      </c>
      <c r="D52" s="58" t="s">
        <v>119</v>
      </c>
      <c r="E52" s="58" t="s">
        <v>36</v>
      </c>
      <c r="F52" s="59">
        <v>1200</v>
      </c>
      <c r="G52" s="8">
        <f>SUM(Ведомственная!G794)</f>
        <v>1200</v>
      </c>
      <c r="H52" s="13"/>
      <c r="I52" s="12"/>
      <c r="J52" s="12"/>
    </row>
    <row r="53" spans="1:10" ht="28.5">
      <c r="A53" s="68" t="s">
        <v>264</v>
      </c>
      <c r="B53" s="69" t="s">
        <v>847</v>
      </c>
      <c r="C53" s="70">
        <v>600</v>
      </c>
      <c r="D53" s="58" t="s">
        <v>119</v>
      </c>
      <c r="E53" s="58" t="s">
        <v>36</v>
      </c>
      <c r="F53" s="59">
        <v>163.3</v>
      </c>
      <c r="G53" s="8">
        <f>SUM(Ведомственная!G795)</f>
        <v>163.3</v>
      </c>
      <c r="H53" s="13"/>
      <c r="I53" s="12"/>
      <c r="J53" s="12"/>
    </row>
    <row r="54" spans="1:10" ht="71.25">
      <c r="A54" s="33" t="s">
        <v>716</v>
      </c>
      <c r="B54" s="67" t="s">
        <v>717</v>
      </c>
      <c r="C54" s="81"/>
      <c r="D54" s="58"/>
      <c r="E54" s="58"/>
      <c r="F54" s="59">
        <f>SUM(F55)</f>
        <v>8686.8</v>
      </c>
      <c r="H54" s="13"/>
      <c r="I54" s="12">
        <f t="shared" si="1"/>
        <v>-8686.8</v>
      </c>
      <c r="J54" s="12"/>
    </row>
    <row r="55" spans="1:10" ht="14.25">
      <c r="A55" s="33" t="s">
        <v>44</v>
      </c>
      <c r="B55" s="67" t="s">
        <v>717</v>
      </c>
      <c r="C55" s="81">
        <v>300</v>
      </c>
      <c r="D55" s="58" t="s">
        <v>33</v>
      </c>
      <c r="E55" s="58" t="s">
        <v>15</v>
      </c>
      <c r="F55" s="59">
        <v>8686.8</v>
      </c>
      <c r="G55" s="8">
        <f>SUM(Ведомственная!G1020)</f>
        <v>8686.8</v>
      </c>
      <c r="H55" s="13"/>
      <c r="I55" s="12">
        <f t="shared" si="1"/>
        <v>0</v>
      </c>
      <c r="J55" s="12"/>
    </row>
    <row r="56" spans="1:10" ht="85.5">
      <c r="A56" s="44" t="s">
        <v>562</v>
      </c>
      <c r="B56" s="80" t="s">
        <v>563</v>
      </c>
      <c r="C56" s="81"/>
      <c r="D56" s="82"/>
      <c r="E56" s="82"/>
      <c r="F56" s="59">
        <f>F57+F61</f>
        <v>525074.1</v>
      </c>
      <c r="I56" s="12">
        <f t="shared" si="1"/>
        <v>-525074.1</v>
      </c>
      <c r="J56" s="12"/>
    </row>
    <row r="57" spans="1:10" ht="42.75">
      <c r="A57" s="44" t="s">
        <v>564</v>
      </c>
      <c r="B57" s="80" t="s">
        <v>565</v>
      </c>
      <c r="C57" s="81"/>
      <c r="D57" s="82"/>
      <c r="E57" s="82"/>
      <c r="F57" s="59">
        <f>F58+F59+F60</f>
        <v>493389.3</v>
      </c>
      <c r="I57" s="12">
        <f t="shared" si="1"/>
        <v>-493389.3</v>
      </c>
      <c r="J57" s="12"/>
    </row>
    <row r="58" spans="1:10" ht="57">
      <c r="A58" s="44" t="s">
        <v>53</v>
      </c>
      <c r="B58" s="79" t="s">
        <v>565</v>
      </c>
      <c r="C58" s="58" t="s">
        <v>93</v>
      </c>
      <c r="D58" s="58" t="s">
        <v>119</v>
      </c>
      <c r="E58" s="58" t="s">
        <v>36</v>
      </c>
      <c r="F58" s="59">
        <v>62116.7</v>
      </c>
      <c r="G58" s="8">
        <f>SUM(Ведомственная!G798)</f>
        <v>62116.7</v>
      </c>
      <c r="I58" s="12">
        <f t="shared" si="1"/>
        <v>0</v>
      </c>
      <c r="J58" s="12"/>
    </row>
    <row r="59" spans="1:10" ht="28.5">
      <c r="A59" s="44" t="s">
        <v>54</v>
      </c>
      <c r="B59" s="79" t="s">
        <v>565</v>
      </c>
      <c r="C59" s="58" t="s">
        <v>95</v>
      </c>
      <c r="D59" s="58" t="s">
        <v>119</v>
      </c>
      <c r="E59" s="58" t="s">
        <v>36</v>
      </c>
      <c r="F59" s="59">
        <v>1622.4</v>
      </c>
      <c r="G59" s="8">
        <f>SUM(Ведомственная!G799)</f>
        <v>1622.4</v>
      </c>
      <c r="I59" s="12">
        <f t="shared" si="1"/>
        <v>0</v>
      </c>
      <c r="J59" s="12"/>
    </row>
    <row r="60" spans="1:10" ht="28.5">
      <c r="A60" s="44" t="s">
        <v>264</v>
      </c>
      <c r="B60" s="79" t="s">
        <v>565</v>
      </c>
      <c r="C60" s="58" t="s">
        <v>128</v>
      </c>
      <c r="D60" s="58" t="s">
        <v>119</v>
      </c>
      <c r="E60" s="58" t="s">
        <v>36</v>
      </c>
      <c r="F60" s="59">
        <v>429650.2</v>
      </c>
      <c r="G60" s="8">
        <f>SUM(Ведомственная!G800)</f>
        <v>429650.2</v>
      </c>
      <c r="I60" s="12">
        <f t="shared" si="1"/>
        <v>0</v>
      </c>
      <c r="J60" s="12"/>
    </row>
    <row r="61" spans="1:10" ht="71.25">
      <c r="A61" s="44" t="s">
        <v>585</v>
      </c>
      <c r="B61" s="79" t="s">
        <v>586</v>
      </c>
      <c r="C61" s="58"/>
      <c r="D61" s="58"/>
      <c r="E61" s="58"/>
      <c r="F61" s="43">
        <f>F62</f>
        <v>31684.8</v>
      </c>
      <c r="I61" s="12">
        <f t="shared" si="1"/>
        <v>-31684.8</v>
      </c>
      <c r="J61" s="12"/>
    </row>
    <row r="62" spans="1:10" ht="13.5" customHeight="1">
      <c r="A62" s="44" t="s">
        <v>44</v>
      </c>
      <c r="B62" s="79" t="s">
        <v>586</v>
      </c>
      <c r="C62" s="58">
        <v>300</v>
      </c>
      <c r="D62" s="58" t="s">
        <v>33</v>
      </c>
      <c r="E62" s="58" t="s">
        <v>15</v>
      </c>
      <c r="F62" s="43">
        <v>31684.8</v>
      </c>
      <c r="G62" s="8">
        <f>SUM(Ведомственная!G1023)</f>
        <v>31684.8</v>
      </c>
      <c r="I62" s="12">
        <f t="shared" si="1"/>
        <v>0</v>
      </c>
      <c r="J62" s="12"/>
    </row>
    <row r="63" spans="1:10" s="20" customFormat="1" ht="30" hidden="1">
      <c r="A63" s="145" t="s">
        <v>848</v>
      </c>
      <c r="B63" s="165" t="s">
        <v>849</v>
      </c>
      <c r="C63" s="32"/>
      <c r="D63" s="152"/>
      <c r="E63" s="152"/>
      <c r="F63" s="147">
        <f>F64</f>
        <v>0</v>
      </c>
      <c r="G63" s="18"/>
      <c r="H63" s="18">
        <f>SUM(G64:G66)</f>
        <v>0</v>
      </c>
      <c r="I63" s="19"/>
      <c r="J63" s="19"/>
    </row>
    <row r="64" spans="1:10" ht="42.75" hidden="1">
      <c r="A64" s="104" t="s">
        <v>556</v>
      </c>
      <c r="B64" s="73" t="s">
        <v>850</v>
      </c>
      <c r="C64" s="30"/>
      <c r="D64" s="58"/>
      <c r="E64" s="58"/>
      <c r="F64" s="34">
        <f>F65</f>
        <v>0</v>
      </c>
      <c r="H64" s="8">
        <f>SUM(Ведомственная!G801)</f>
        <v>0</v>
      </c>
      <c r="I64" s="12"/>
      <c r="J64" s="12"/>
    </row>
    <row r="65" spans="1:10" ht="42.75" hidden="1">
      <c r="A65" s="104" t="s">
        <v>851</v>
      </c>
      <c r="B65" s="73" t="s">
        <v>852</v>
      </c>
      <c r="C65" s="30"/>
      <c r="D65" s="58"/>
      <c r="E65" s="58"/>
      <c r="F65" s="34">
        <f>F66</f>
        <v>0</v>
      </c>
      <c r="I65" s="12"/>
      <c r="J65" s="12"/>
    </row>
    <row r="66" spans="1:10" ht="28.5" hidden="1">
      <c r="A66" s="33" t="s">
        <v>127</v>
      </c>
      <c r="B66" s="73" t="s">
        <v>852</v>
      </c>
      <c r="C66" s="30" t="s">
        <v>128</v>
      </c>
      <c r="D66" s="58" t="s">
        <v>119</v>
      </c>
      <c r="E66" s="58" t="s">
        <v>36</v>
      </c>
      <c r="F66" s="34"/>
      <c r="G66" s="8">
        <f>SUM(Ведомственная!G804)</f>
        <v>0</v>
      </c>
      <c r="I66" s="12"/>
      <c r="J66" s="12"/>
    </row>
    <row r="67" spans="1:10" ht="60">
      <c r="A67" s="264" t="s">
        <v>668</v>
      </c>
      <c r="B67" s="157" t="s">
        <v>671</v>
      </c>
      <c r="C67" s="152"/>
      <c r="D67" s="152"/>
      <c r="E67" s="152"/>
      <c r="F67" s="179">
        <f>SUM(F68)+F82+F74+F78</f>
        <v>27000</v>
      </c>
      <c r="H67" s="8">
        <f>SUM(G71:G85)</f>
        <v>27000</v>
      </c>
      <c r="I67" s="12">
        <f>SUM(F67-H67)</f>
        <v>0</v>
      </c>
      <c r="J67" s="12"/>
    </row>
    <row r="68" spans="1:10" ht="28.5">
      <c r="A68" s="55" t="s">
        <v>331</v>
      </c>
      <c r="B68" s="42" t="s">
        <v>672</v>
      </c>
      <c r="C68" s="58"/>
      <c r="D68" s="58"/>
      <c r="E68" s="58"/>
      <c r="F68" s="43">
        <f>SUM(F69)</f>
        <v>27000</v>
      </c>
      <c r="I68" s="12">
        <f t="shared" si="1"/>
        <v>-27000</v>
      </c>
      <c r="J68" s="12"/>
    </row>
    <row r="69" spans="1:10" ht="42.75">
      <c r="A69" s="44" t="s">
        <v>556</v>
      </c>
      <c r="B69" s="42" t="s">
        <v>673</v>
      </c>
      <c r="C69" s="58"/>
      <c r="D69" s="58"/>
      <c r="E69" s="58"/>
      <c r="F69" s="43">
        <f>SUM(F70)+F72</f>
        <v>27000</v>
      </c>
      <c r="I69" s="12">
        <f t="shared" si="1"/>
        <v>-27000</v>
      </c>
      <c r="J69" s="12"/>
    </row>
    <row r="70" spans="1:10" ht="14.25">
      <c r="A70" s="36" t="s">
        <v>675</v>
      </c>
      <c r="B70" s="42" t="s">
        <v>674</v>
      </c>
      <c r="C70" s="58"/>
      <c r="D70" s="58"/>
      <c r="E70" s="58"/>
      <c r="F70" s="43">
        <f>SUM(F71)</f>
        <v>10000</v>
      </c>
      <c r="I70" s="12">
        <f t="shared" si="1"/>
        <v>-10000</v>
      </c>
      <c r="J70" s="12"/>
    </row>
    <row r="71" spans="1:10" ht="28.5">
      <c r="A71" s="36" t="s">
        <v>330</v>
      </c>
      <c r="B71" s="42" t="s">
        <v>674</v>
      </c>
      <c r="C71" s="58" t="s">
        <v>292</v>
      </c>
      <c r="D71" s="58" t="s">
        <v>180</v>
      </c>
      <c r="E71" s="58" t="s">
        <v>180</v>
      </c>
      <c r="F71" s="43">
        <v>10000</v>
      </c>
      <c r="G71" s="8">
        <f>SUM(Ведомственная!G326)</f>
        <v>10000</v>
      </c>
      <c r="I71" s="12">
        <f t="shared" si="1"/>
        <v>0</v>
      </c>
      <c r="J71" s="12"/>
    </row>
    <row r="72" spans="1:10" ht="57">
      <c r="A72" s="36" t="s">
        <v>680</v>
      </c>
      <c r="B72" s="42" t="s">
        <v>679</v>
      </c>
      <c r="C72" s="58"/>
      <c r="D72" s="58"/>
      <c r="E72" s="58"/>
      <c r="F72" s="43">
        <f>SUM(F73)</f>
        <v>17000</v>
      </c>
      <c r="I72" s="12">
        <f t="shared" si="1"/>
        <v>-17000</v>
      </c>
      <c r="J72" s="12"/>
    </row>
    <row r="73" spans="1:10" ht="28.5">
      <c r="A73" s="36" t="s">
        <v>54</v>
      </c>
      <c r="B73" s="42" t="s">
        <v>679</v>
      </c>
      <c r="C73" s="58" t="s">
        <v>95</v>
      </c>
      <c r="D73" s="58" t="s">
        <v>180</v>
      </c>
      <c r="E73" s="58" t="s">
        <v>46</v>
      </c>
      <c r="F73" s="43">
        <v>17000</v>
      </c>
      <c r="G73" s="8">
        <f>SUM(Ведомственная!G259)</f>
        <v>17000</v>
      </c>
      <c r="I73" s="12">
        <f t="shared" si="1"/>
        <v>0</v>
      </c>
      <c r="J73" s="12"/>
    </row>
    <row r="74" spans="1:10" ht="28.5" hidden="1">
      <c r="A74" s="52" t="s">
        <v>699</v>
      </c>
      <c r="B74" s="29" t="s">
        <v>700</v>
      </c>
      <c r="C74" s="58"/>
      <c r="D74" s="58"/>
      <c r="E74" s="58"/>
      <c r="F74" s="43">
        <f>SUM(F75)</f>
        <v>0</v>
      </c>
      <c r="I74" s="12">
        <f t="shared" si="1"/>
        <v>0</v>
      </c>
      <c r="J74" s="12"/>
    </row>
    <row r="75" spans="1:10" ht="42.75" hidden="1">
      <c r="A75" s="33" t="s">
        <v>638</v>
      </c>
      <c r="B75" s="29" t="s">
        <v>701</v>
      </c>
      <c r="C75" s="58"/>
      <c r="D75" s="58"/>
      <c r="E75" s="58"/>
      <c r="F75" s="43">
        <f>SUM(F76)</f>
        <v>0</v>
      </c>
      <c r="I75" s="12">
        <f t="shared" si="1"/>
        <v>0</v>
      </c>
      <c r="J75" s="12"/>
    </row>
    <row r="76" spans="1:10" ht="42.75" hidden="1">
      <c r="A76" s="33" t="s">
        <v>702</v>
      </c>
      <c r="B76" s="29" t="s">
        <v>703</v>
      </c>
      <c r="C76" s="58"/>
      <c r="D76" s="58"/>
      <c r="E76" s="58"/>
      <c r="F76" s="43">
        <f>SUM(F77)</f>
        <v>0</v>
      </c>
      <c r="I76" s="12">
        <f t="shared" si="1"/>
        <v>0</v>
      </c>
      <c r="J76" s="12"/>
    </row>
    <row r="77" spans="1:10" ht="28.5" hidden="1">
      <c r="A77" s="44" t="s">
        <v>291</v>
      </c>
      <c r="B77" s="29" t="s">
        <v>703</v>
      </c>
      <c r="C77" s="58" t="s">
        <v>292</v>
      </c>
      <c r="D77" s="58" t="s">
        <v>180</v>
      </c>
      <c r="E77" s="58" t="s">
        <v>36</v>
      </c>
      <c r="F77" s="43"/>
      <c r="G77" s="8">
        <f>SUM(Ведомственная!G246)</f>
        <v>0</v>
      </c>
      <c r="I77" s="12">
        <f t="shared" si="1"/>
        <v>0</v>
      </c>
      <c r="J77" s="12"/>
    </row>
    <row r="78" spans="1:10" ht="28.5" hidden="1">
      <c r="A78" s="33" t="s">
        <v>704</v>
      </c>
      <c r="B78" s="29" t="s">
        <v>705</v>
      </c>
      <c r="C78" s="58"/>
      <c r="D78" s="58"/>
      <c r="E78" s="58"/>
      <c r="F78" s="43">
        <f>SUM(F79)</f>
        <v>0</v>
      </c>
      <c r="I78" s="12">
        <f t="shared" si="1"/>
        <v>0</v>
      </c>
      <c r="J78" s="12"/>
    </row>
    <row r="79" spans="1:10" ht="42.75" hidden="1">
      <c r="A79" s="33" t="s">
        <v>638</v>
      </c>
      <c r="B79" s="29" t="s">
        <v>706</v>
      </c>
      <c r="C79" s="58"/>
      <c r="D79" s="58"/>
      <c r="E79" s="58"/>
      <c r="F79" s="43">
        <f>SUM(F80)</f>
        <v>0</v>
      </c>
      <c r="I79" s="12">
        <f t="shared" si="1"/>
        <v>0</v>
      </c>
      <c r="J79" s="12"/>
    </row>
    <row r="80" spans="1:10" ht="57" hidden="1">
      <c r="A80" s="33" t="s">
        <v>707</v>
      </c>
      <c r="B80" s="29" t="s">
        <v>708</v>
      </c>
      <c r="C80" s="58"/>
      <c r="D80" s="58"/>
      <c r="E80" s="58"/>
      <c r="F80" s="43">
        <f>SUM(F81)</f>
        <v>0</v>
      </c>
      <c r="I80" s="12">
        <f t="shared" si="1"/>
        <v>0</v>
      </c>
      <c r="J80" s="12"/>
    </row>
    <row r="81" spans="1:10" ht="14.25" hidden="1">
      <c r="A81" s="33" t="s">
        <v>44</v>
      </c>
      <c r="B81" s="29" t="s">
        <v>708</v>
      </c>
      <c r="C81" s="58" t="s">
        <v>103</v>
      </c>
      <c r="D81" s="58" t="s">
        <v>33</v>
      </c>
      <c r="E81" s="58" t="s">
        <v>56</v>
      </c>
      <c r="F81" s="43"/>
      <c r="G81" s="8">
        <f>SUM(Ведомственная!G391)</f>
        <v>0</v>
      </c>
      <c r="I81" s="12">
        <f t="shared" si="1"/>
        <v>0</v>
      </c>
      <c r="J81" s="12"/>
    </row>
    <row r="82" spans="1:10" ht="28.5" hidden="1">
      <c r="A82" s="36" t="s">
        <v>682</v>
      </c>
      <c r="B82" s="30" t="s">
        <v>681</v>
      </c>
      <c r="C82" s="58"/>
      <c r="D82" s="58"/>
      <c r="E82" s="58"/>
      <c r="F82" s="34">
        <f>SUM(F83)</f>
        <v>0</v>
      </c>
      <c r="I82" s="12">
        <f t="shared" si="1"/>
        <v>0</v>
      </c>
      <c r="J82" s="12"/>
    </row>
    <row r="83" spans="1:10" ht="42.75" hidden="1">
      <c r="A83" s="44" t="s">
        <v>556</v>
      </c>
      <c r="B83" s="30" t="s">
        <v>683</v>
      </c>
      <c r="C83" s="58"/>
      <c r="D83" s="58"/>
      <c r="E83" s="58"/>
      <c r="F83" s="34">
        <f>SUM(F84)</f>
        <v>0</v>
      </c>
      <c r="I83" s="12">
        <f t="shared" si="1"/>
        <v>0</v>
      </c>
      <c r="J83" s="12"/>
    </row>
    <row r="84" spans="1:10" ht="28.5" hidden="1">
      <c r="A84" s="36" t="s">
        <v>685</v>
      </c>
      <c r="B84" s="30" t="s">
        <v>684</v>
      </c>
      <c r="C84" s="58"/>
      <c r="D84" s="58"/>
      <c r="E84" s="58"/>
      <c r="F84" s="34">
        <f>SUM(F85)</f>
        <v>0</v>
      </c>
      <c r="I84" s="12">
        <f t="shared" si="1"/>
        <v>0</v>
      </c>
      <c r="J84" s="12"/>
    </row>
    <row r="85" spans="1:10" ht="28.5" hidden="1">
      <c r="A85" s="36" t="s">
        <v>54</v>
      </c>
      <c r="B85" s="30" t="s">
        <v>684</v>
      </c>
      <c r="C85" s="58" t="s">
        <v>95</v>
      </c>
      <c r="D85" s="58" t="s">
        <v>180</v>
      </c>
      <c r="E85" s="58" t="s">
        <v>56</v>
      </c>
      <c r="F85" s="34"/>
      <c r="G85" s="8">
        <f>SUM(Ведомственная!G290)</f>
        <v>0</v>
      </c>
      <c r="I85" s="12">
        <f t="shared" si="1"/>
        <v>0</v>
      </c>
      <c r="J85" s="12"/>
    </row>
    <row r="86" spans="1:10" s="20" customFormat="1" ht="30">
      <c r="A86" s="166" t="s">
        <v>795</v>
      </c>
      <c r="B86" s="32" t="s">
        <v>798</v>
      </c>
      <c r="C86" s="152"/>
      <c r="D86" s="152"/>
      <c r="E86" s="152"/>
      <c r="F86" s="147">
        <f>SUM(F87)</f>
        <v>43388.4</v>
      </c>
      <c r="G86" s="18"/>
      <c r="H86" s="18">
        <f>SUM(Ведомственная!G189)</f>
        <v>43388.4</v>
      </c>
      <c r="I86" s="19"/>
      <c r="J86" s="19"/>
    </row>
    <row r="87" spans="1:10" ht="28.5">
      <c r="A87" s="36" t="s">
        <v>796</v>
      </c>
      <c r="B87" s="30" t="s">
        <v>799</v>
      </c>
      <c r="C87" s="58"/>
      <c r="D87" s="58"/>
      <c r="E87" s="58"/>
      <c r="F87" s="34">
        <f>SUM(F88)</f>
        <v>43388.4</v>
      </c>
      <c r="I87" s="12"/>
      <c r="J87" s="12"/>
    </row>
    <row r="88" spans="1:10" ht="42.75">
      <c r="A88" s="36" t="s">
        <v>556</v>
      </c>
      <c r="B88" s="30" t="s">
        <v>800</v>
      </c>
      <c r="C88" s="58"/>
      <c r="D88" s="58"/>
      <c r="E88" s="58"/>
      <c r="F88" s="34">
        <f>SUM(F89)</f>
        <v>43388.4</v>
      </c>
      <c r="I88" s="12"/>
      <c r="J88" s="12"/>
    </row>
    <row r="89" spans="1:10" ht="28.5">
      <c r="A89" s="36" t="s">
        <v>797</v>
      </c>
      <c r="B89" s="30" t="s">
        <v>801</v>
      </c>
      <c r="C89" s="58"/>
      <c r="D89" s="58"/>
      <c r="E89" s="58"/>
      <c r="F89" s="34">
        <f>SUM(F90)</f>
        <v>43388.4</v>
      </c>
      <c r="I89" s="12"/>
      <c r="J89" s="12"/>
    </row>
    <row r="90" spans="1:10" ht="28.5">
      <c r="A90" s="36" t="s">
        <v>54</v>
      </c>
      <c r="B90" s="30" t="s">
        <v>801</v>
      </c>
      <c r="C90" s="58" t="s">
        <v>95</v>
      </c>
      <c r="D90" s="58" t="s">
        <v>15</v>
      </c>
      <c r="E90" s="58" t="s">
        <v>184</v>
      </c>
      <c r="F90" s="34">
        <v>43388.4</v>
      </c>
      <c r="G90" s="8">
        <f>SUM(Ведомственная!G193)</f>
        <v>43388.4</v>
      </c>
      <c r="I90" s="12"/>
      <c r="J90" s="12"/>
    </row>
    <row r="91" spans="1:10" s="20" customFormat="1" ht="45">
      <c r="A91" s="167" t="s">
        <v>790</v>
      </c>
      <c r="B91" s="32" t="s">
        <v>628</v>
      </c>
      <c r="C91" s="32"/>
      <c r="D91" s="152"/>
      <c r="E91" s="152"/>
      <c r="F91" s="102">
        <f>SUM(F92+F99+F104)</f>
        <v>16170.1</v>
      </c>
      <c r="G91" s="18"/>
      <c r="H91" s="164">
        <f>SUM(G92:G112)</f>
        <v>16170.1</v>
      </c>
      <c r="I91" s="19">
        <f t="shared" si="1"/>
        <v>-16170.1</v>
      </c>
      <c r="J91" s="19"/>
    </row>
    <row r="92" spans="1:10" ht="28.5">
      <c r="A92" s="64" t="s">
        <v>629</v>
      </c>
      <c r="B92" s="30" t="s">
        <v>630</v>
      </c>
      <c r="C92" s="30"/>
      <c r="D92" s="58"/>
      <c r="E92" s="58"/>
      <c r="F92" s="34">
        <f>SUM(F93)</f>
        <v>8630.7</v>
      </c>
      <c r="H92" s="8">
        <f>SUM(Ведомственная!G760+Ведомственная!G778)</f>
        <v>16170.1</v>
      </c>
      <c r="I92" s="12">
        <f t="shared" si="1"/>
        <v>-8630.7</v>
      </c>
      <c r="J92" s="12"/>
    </row>
    <row r="93" spans="1:10" ht="57">
      <c r="A93" s="64" t="s">
        <v>819</v>
      </c>
      <c r="B93" s="30" t="s">
        <v>631</v>
      </c>
      <c r="C93" s="30"/>
      <c r="D93" s="58"/>
      <c r="E93" s="58"/>
      <c r="F93" s="34">
        <f>SUM(F94)</f>
        <v>8630.7</v>
      </c>
      <c r="I93" s="12">
        <f t="shared" si="1"/>
        <v>-8630.7</v>
      </c>
      <c r="J93" s="12"/>
    </row>
    <row r="94" spans="1:10" ht="28.5">
      <c r="A94" s="64" t="s">
        <v>632</v>
      </c>
      <c r="B94" s="30" t="s">
        <v>633</v>
      </c>
      <c r="C94" s="30"/>
      <c r="D94" s="58"/>
      <c r="E94" s="58"/>
      <c r="F94" s="34">
        <f>SUM(F95+F97)</f>
        <v>8630.7</v>
      </c>
      <c r="I94" s="12">
        <f t="shared" si="1"/>
        <v>-8630.7</v>
      </c>
      <c r="J94" s="12"/>
    </row>
    <row r="95" spans="1:10" ht="42.75">
      <c r="A95" s="64" t="s">
        <v>820</v>
      </c>
      <c r="B95" s="30" t="s">
        <v>821</v>
      </c>
      <c r="C95" s="30"/>
      <c r="D95" s="58"/>
      <c r="E95" s="58"/>
      <c r="F95" s="34">
        <f>SUM(F96)</f>
        <v>1585.7</v>
      </c>
      <c r="I95" s="12">
        <f t="shared" si="1"/>
        <v>-1585.7</v>
      </c>
      <c r="J95" s="12"/>
    </row>
    <row r="96" spans="1:10" ht="28.5">
      <c r="A96" s="64" t="s">
        <v>74</v>
      </c>
      <c r="B96" s="30" t="s">
        <v>821</v>
      </c>
      <c r="C96" s="30" t="s">
        <v>128</v>
      </c>
      <c r="D96" s="58" t="s">
        <v>181</v>
      </c>
      <c r="E96" s="58" t="s">
        <v>46</v>
      </c>
      <c r="F96" s="34">
        <v>1585.7</v>
      </c>
      <c r="G96" s="8">
        <f>SUM(Ведомственная!G765)</f>
        <v>1585.7</v>
      </c>
      <c r="I96" s="12">
        <f t="shared" si="1"/>
        <v>0</v>
      </c>
      <c r="J96" s="12"/>
    </row>
    <row r="97" spans="1:10" ht="28.5">
      <c r="A97" s="64" t="s">
        <v>822</v>
      </c>
      <c r="B97" s="30" t="s">
        <v>823</v>
      </c>
      <c r="C97" s="30"/>
      <c r="D97" s="58"/>
      <c r="E97" s="58"/>
      <c r="F97" s="34">
        <f>SUM(F98)</f>
        <v>7045</v>
      </c>
      <c r="I97" s="12">
        <f t="shared" si="1"/>
        <v>-7045</v>
      </c>
      <c r="J97" s="12"/>
    </row>
    <row r="98" spans="1:10" ht="28.5">
      <c r="A98" s="64" t="s">
        <v>74</v>
      </c>
      <c r="B98" s="30" t="s">
        <v>823</v>
      </c>
      <c r="C98" s="30" t="s">
        <v>128</v>
      </c>
      <c r="D98" s="58" t="s">
        <v>181</v>
      </c>
      <c r="E98" s="58" t="s">
        <v>46</v>
      </c>
      <c r="F98" s="34">
        <v>7045</v>
      </c>
      <c r="G98" s="8">
        <f>SUM(Ведомственная!G767)</f>
        <v>7045</v>
      </c>
      <c r="I98" s="12">
        <f t="shared" si="1"/>
        <v>0</v>
      </c>
      <c r="J98" s="12"/>
    </row>
    <row r="99" spans="1:10" ht="28.5">
      <c r="A99" s="64" t="s">
        <v>634</v>
      </c>
      <c r="B99" s="30" t="s">
        <v>635</v>
      </c>
      <c r="C99" s="30"/>
      <c r="D99" s="58"/>
      <c r="E99" s="58"/>
      <c r="F99" s="34">
        <f>SUM(F100)</f>
        <v>880.4</v>
      </c>
      <c r="I99" s="12">
        <f t="shared" si="1"/>
        <v>-880.4</v>
      </c>
      <c r="J99" s="12"/>
    </row>
    <row r="100" spans="1:10" ht="42.75">
      <c r="A100" s="64" t="s">
        <v>556</v>
      </c>
      <c r="B100" s="30" t="s">
        <v>636</v>
      </c>
      <c r="C100" s="30"/>
      <c r="D100" s="58"/>
      <c r="E100" s="58"/>
      <c r="F100" s="34">
        <f>F101</f>
        <v>880.4</v>
      </c>
      <c r="I100" s="12">
        <f t="shared" si="1"/>
        <v>-880.4</v>
      </c>
      <c r="J100" s="12"/>
    </row>
    <row r="101" spans="1:10" ht="28.5">
      <c r="A101" s="64" t="s">
        <v>632</v>
      </c>
      <c r="B101" s="30" t="s">
        <v>637</v>
      </c>
      <c r="C101" s="30"/>
      <c r="D101" s="58"/>
      <c r="E101" s="58"/>
      <c r="F101" s="34">
        <f>+F102</f>
        <v>880.4</v>
      </c>
      <c r="I101" s="12">
        <f t="shared" si="1"/>
        <v>-880.4</v>
      </c>
      <c r="J101" s="12"/>
    </row>
    <row r="102" spans="1:10" ht="42.75">
      <c r="A102" s="64" t="s">
        <v>824</v>
      </c>
      <c r="B102" s="30" t="s">
        <v>825</v>
      </c>
      <c r="C102" s="30"/>
      <c r="D102" s="58"/>
      <c r="E102" s="58"/>
      <c r="F102" s="59">
        <f>+F103</f>
        <v>880.4</v>
      </c>
      <c r="I102" s="12">
        <f t="shared" si="1"/>
        <v>-880.4</v>
      </c>
      <c r="J102" s="12"/>
    </row>
    <row r="103" spans="1:10" ht="28.5">
      <c r="A103" s="64" t="s">
        <v>74</v>
      </c>
      <c r="B103" s="30" t="s">
        <v>825</v>
      </c>
      <c r="C103" s="30" t="s">
        <v>128</v>
      </c>
      <c r="D103" s="58" t="s">
        <v>181</v>
      </c>
      <c r="E103" s="58" t="s">
        <v>46</v>
      </c>
      <c r="F103" s="59">
        <v>880.4</v>
      </c>
      <c r="G103" s="8">
        <f>SUM(Ведомственная!G772)</f>
        <v>880.4</v>
      </c>
      <c r="I103" s="12">
        <f t="shared" si="1"/>
        <v>0</v>
      </c>
      <c r="J103" s="12"/>
    </row>
    <row r="104" spans="1:10" ht="14.25">
      <c r="A104" s="64" t="s">
        <v>826</v>
      </c>
      <c r="B104" s="30" t="s">
        <v>676</v>
      </c>
      <c r="C104" s="30"/>
      <c r="D104" s="58"/>
      <c r="E104" s="58"/>
      <c r="F104" s="59">
        <f>SUM(F105)</f>
        <v>6659</v>
      </c>
      <c r="I104" s="12">
        <f t="shared" si="1"/>
        <v>-6659</v>
      </c>
      <c r="J104" s="12"/>
    </row>
    <row r="105" spans="1:10" ht="42.75">
      <c r="A105" s="64" t="s">
        <v>556</v>
      </c>
      <c r="B105" s="30" t="s">
        <v>677</v>
      </c>
      <c r="C105" s="30"/>
      <c r="D105" s="58"/>
      <c r="E105" s="58"/>
      <c r="F105" s="59">
        <f>SUM(F106+F109+F111)</f>
        <v>6659</v>
      </c>
      <c r="I105" s="12">
        <f t="shared" si="1"/>
        <v>-6659</v>
      </c>
      <c r="J105" s="12"/>
    </row>
    <row r="106" spans="1:10" ht="28.5">
      <c r="A106" s="64" t="s">
        <v>632</v>
      </c>
      <c r="B106" s="30" t="s">
        <v>678</v>
      </c>
      <c r="C106" s="30"/>
      <c r="D106" s="58"/>
      <c r="E106" s="58"/>
      <c r="F106" s="59">
        <f>SUM(F107)</f>
        <v>2505</v>
      </c>
      <c r="I106" s="12"/>
      <c r="J106" s="12"/>
    </row>
    <row r="107" spans="1:10" ht="28.5">
      <c r="A107" s="64" t="s">
        <v>829</v>
      </c>
      <c r="B107" s="30" t="s">
        <v>830</v>
      </c>
      <c r="C107" s="30"/>
      <c r="D107" s="58"/>
      <c r="E107" s="58"/>
      <c r="F107" s="59">
        <f>SUM(F108)</f>
        <v>2505</v>
      </c>
      <c r="I107" s="12"/>
      <c r="J107" s="12"/>
    </row>
    <row r="108" spans="1:10" ht="28.5">
      <c r="A108" s="64" t="s">
        <v>74</v>
      </c>
      <c r="B108" s="30" t="s">
        <v>830</v>
      </c>
      <c r="C108" s="30" t="s">
        <v>128</v>
      </c>
      <c r="D108" s="58" t="s">
        <v>181</v>
      </c>
      <c r="E108" s="58" t="s">
        <v>56</v>
      </c>
      <c r="F108" s="59">
        <v>2505</v>
      </c>
      <c r="G108" s="8">
        <f>SUM(Ведомственная!G783)</f>
        <v>2505</v>
      </c>
      <c r="I108" s="12"/>
      <c r="J108" s="12"/>
    </row>
    <row r="109" spans="1:10" ht="42.75">
      <c r="A109" s="64" t="s">
        <v>831</v>
      </c>
      <c r="B109" s="65" t="s">
        <v>695</v>
      </c>
      <c r="C109" s="66"/>
      <c r="D109" s="58"/>
      <c r="E109" s="58"/>
      <c r="F109" s="59">
        <f>SUM(F110)</f>
        <v>1654</v>
      </c>
      <c r="I109" s="12"/>
      <c r="J109" s="12"/>
    </row>
    <row r="110" spans="1:10" ht="28.5">
      <c r="A110" s="64" t="s">
        <v>74</v>
      </c>
      <c r="B110" s="65" t="s">
        <v>695</v>
      </c>
      <c r="C110" s="30" t="s">
        <v>128</v>
      </c>
      <c r="D110" s="58" t="s">
        <v>181</v>
      </c>
      <c r="E110" s="58" t="s">
        <v>56</v>
      </c>
      <c r="F110" s="59">
        <v>1654</v>
      </c>
      <c r="G110" s="8">
        <f>SUM(Ведомственная!G785)</f>
        <v>1654</v>
      </c>
      <c r="I110" s="12"/>
      <c r="J110" s="12"/>
    </row>
    <row r="111" spans="1:10" ht="42.75">
      <c r="A111" s="105" t="s">
        <v>827</v>
      </c>
      <c r="B111" s="65" t="s">
        <v>828</v>
      </c>
      <c r="C111" s="30"/>
      <c r="D111" s="58"/>
      <c r="E111" s="58"/>
      <c r="F111" s="59">
        <f>SUM(F112)</f>
        <v>2500</v>
      </c>
      <c r="I111" s="12">
        <f t="shared" si="1"/>
        <v>-2500</v>
      </c>
      <c r="J111" s="12"/>
    </row>
    <row r="112" spans="1:10" ht="28.5">
      <c r="A112" s="64" t="s">
        <v>74</v>
      </c>
      <c r="B112" s="65" t="s">
        <v>828</v>
      </c>
      <c r="C112" s="30" t="s">
        <v>128</v>
      </c>
      <c r="D112" s="58" t="s">
        <v>181</v>
      </c>
      <c r="E112" s="58" t="s">
        <v>46</v>
      </c>
      <c r="F112" s="59">
        <v>2500</v>
      </c>
      <c r="G112" s="8">
        <f>SUM(Ведомственная!G776)</f>
        <v>2500</v>
      </c>
      <c r="I112" s="12">
        <f t="shared" si="1"/>
        <v>0</v>
      </c>
      <c r="J112" s="12"/>
    </row>
    <row r="113" spans="1:10" s="20" customFormat="1" ht="45">
      <c r="A113" s="168" t="s">
        <v>863</v>
      </c>
      <c r="B113" s="169" t="s">
        <v>864</v>
      </c>
      <c r="C113" s="152"/>
      <c r="D113" s="152"/>
      <c r="E113" s="152"/>
      <c r="F113" s="102">
        <f>F114</f>
        <v>338.6</v>
      </c>
      <c r="G113" s="18"/>
      <c r="H113" s="18">
        <f>SUM(Ведомственная!G940)</f>
        <v>338.6</v>
      </c>
      <c r="I113" s="19"/>
      <c r="J113" s="19"/>
    </row>
    <row r="114" spans="1:10" ht="42.75">
      <c r="A114" s="68" t="s">
        <v>556</v>
      </c>
      <c r="B114" s="77" t="s">
        <v>865</v>
      </c>
      <c r="C114" s="58"/>
      <c r="D114" s="58"/>
      <c r="E114" s="58"/>
      <c r="F114" s="59">
        <f>F115</f>
        <v>338.6</v>
      </c>
      <c r="I114" s="12"/>
      <c r="J114" s="12"/>
    </row>
    <row r="115" spans="1:10" ht="14.25">
      <c r="A115" s="68" t="s">
        <v>866</v>
      </c>
      <c r="B115" s="77" t="s">
        <v>867</v>
      </c>
      <c r="C115" s="58"/>
      <c r="D115" s="58"/>
      <c r="E115" s="58"/>
      <c r="F115" s="59">
        <f>F117+F116</f>
        <v>338.6</v>
      </c>
      <c r="I115" s="12"/>
      <c r="J115" s="12"/>
    </row>
    <row r="116" spans="1:10" ht="42.75">
      <c r="A116" s="68" t="s">
        <v>556</v>
      </c>
      <c r="B116" s="77" t="s">
        <v>867</v>
      </c>
      <c r="C116" s="58" t="s">
        <v>93</v>
      </c>
      <c r="D116" s="58" t="s">
        <v>119</v>
      </c>
      <c r="E116" s="58" t="s">
        <v>119</v>
      </c>
      <c r="F116" s="59">
        <v>35</v>
      </c>
      <c r="G116" s="8">
        <f>SUM(Ведомственная!G943)</f>
        <v>35</v>
      </c>
      <c r="I116" s="12"/>
      <c r="J116" s="12"/>
    </row>
    <row r="117" spans="1:10" ht="28.5">
      <c r="A117" s="68" t="s">
        <v>54</v>
      </c>
      <c r="B117" s="77" t="s">
        <v>867</v>
      </c>
      <c r="C117" s="58" t="s">
        <v>95</v>
      </c>
      <c r="D117" s="58" t="s">
        <v>119</v>
      </c>
      <c r="E117" s="58" t="s">
        <v>119</v>
      </c>
      <c r="F117" s="59">
        <v>303.6</v>
      </c>
      <c r="G117" s="8">
        <f>SUM(Ведомственная!G944)</f>
        <v>303.6</v>
      </c>
      <c r="I117" s="12"/>
      <c r="J117" s="12"/>
    </row>
    <row r="118" spans="1:10" s="20" customFormat="1" ht="45">
      <c r="A118" s="145" t="s">
        <v>840</v>
      </c>
      <c r="B118" s="61" t="s">
        <v>487</v>
      </c>
      <c r="C118" s="61"/>
      <c r="D118" s="61"/>
      <c r="E118" s="61"/>
      <c r="F118" s="151">
        <f>SUM(F119)+F204+F150</f>
        <v>1083891.4</v>
      </c>
      <c r="G118" s="18"/>
      <c r="H118" s="164">
        <f>SUM(G120:G215)</f>
        <v>1083891.4000000004</v>
      </c>
      <c r="I118" s="19">
        <f t="shared" si="1"/>
        <v>-1083891.4</v>
      </c>
      <c r="J118" s="19">
        <f>SUM(H118-F118)</f>
        <v>4.656612873077393E-10</v>
      </c>
    </row>
    <row r="119" spans="1:10" ht="14.25">
      <c r="A119" s="33" t="s">
        <v>589</v>
      </c>
      <c r="B119" s="38" t="s">
        <v>488</v>
      </c>
      <c r="C119" s="38"/>
      <c r="D119" s="38"/>
      <c r="E119" s="38"/>
      <c r="F119" s="37">
        <f>SUM(F120)</f>
        <v>326597.4</v>
      </c>
      <c r="H119" s="8" t="e">
        <f>SUM(Ведомственная!G520+Ведомственная!G540+Ведомственная!G633+Ведомственная!G665+Ведомственная!G1006+Ведомственная!#REF!)</f>
        <v>#REF!</v>
      </c>
      <c r="I119" s="12">
        <f t="shared" si="1"/>
        <v>-326597.4</v>
      </c>
      <c r="J119" s="12" t="e">
        <f>SUM(H119-F119)</f>
        <v>#REF!</v>
      </c>
    </row>
    <row r="120" spans="1:10" ht="85.5">
      <c r="A120" s="33" t="s">
        <v>485</v>
      </c>
      <c r="B120" s="38" t="s">
        <v>489</v>
      </c>
      <c r="C120" s="38"/>
      <c r="D120" s="38"/>
      <c r="E120" s="38"/>
      <c r="F120" s="37">
        <f>SUM(F121+F126+F129+F132+F135+F138+F144)+F141+F147</f>
        <v>326597.4</v>
      </c>
      <c r="I120" s="12">
        <f t="shared" si="1"/>
        <v>-326597.4</v>
      </c>
      <c r="J120" s="12">
        <f>SUM(H120-F120)</f>
        <v>-326597.4</v>
      </c>
    </row>
    <row r="121" spans="1:10" ht="42.75">
      <c r="A121" s="33" t="s">
        <v>540</v>
      </c>
      <c r="B121" s="29" t="s">
        <v>541</v>
      </c>
      <c r="C121" s="29"/>
      <c r="D121" s="38"/>
      <c r="E121" s="38"/>
      <c r="F121" s="37">
        <f>F122+F123+F125+F124</f>
        <v>66664.5</v>
      </c>
      <c r="I121" s="12">
        <f t="shared" si="1"/>
        <v>-66664.5</v>
      </c>
      <c r="J121" s="12"/>
    </row>
    <row r="122" spans="1:10" ht="57">
      <c r="A122" s="33" t="s">
        <v>53</v>
      </c>
      <c r="B122" s="29" t="s">
        <v>541</v>
      </c>
      <c r="C122" s="29">
        <v>100</v>
      </c>
      <c r="D122" s="38" t="s">
        <v>33</v>
      </c>
      <c r="E122" s="38" t="s">
        <v>15</v>
      </c>
      <c r="F122" s="37">
        <v>46740.1</v>
      </c>
      <c r="G122" s="8">
        <f>SUM(Ведомственная!G637)</f>
        <v>46740.1</v>
      </c>
      <c r="I122" s="12">
        <f t="shared" si="1"/>
        <v>0</v>
      </c>
      <c r="J122" s="12"/>
    </row>
    <row r="123" spans="1:10" ht="28.5">
      <c r="A123" s="33" t="s">
        <v>54</v>
      </c>
      <c r="B123" s="29" t="s">
        <v>541</v>
      </c>
      <c r="C123" s="29">
        <v>200</v>
      </c>
      <c r="D123" s="38" t="s">
        <v>33</v>
      </c>
      <c r="E123" s="38" t="s">
        <v>15</v>
      </c>
      <c r="F123" s="37">
        <v>18944.2</v>
      </c>
      <c r="G123" s="8">
        <f>SUM(Ведомственная!G638)</f>
        <v>18944.2</v>
      </c>
      <c r="I123" s="12">
        <f aca="true" t="shared" si="2" ref="I123:I187">G123-F123</f>
        <v>0</v>
      </c>
      <c r="J123" s="12"/>
    </row>
    <row r="124" spans="1:10" ht="14.25">
      <c r="A124" s="33" t="s">
        <v>44</v>
      </c>
      <c r="B124" s="29" t="s">
        <v>541</v>
      </c>
      <c r="C124" s="29">
        <v>200</v>
      </c>
      <c r="D124" s="38" t="s">
        <v>33</v>
      </c>
      <c r="E124" s="38" t="s">
        <v>15</v>
      </c>
      <c r="F124" s="37">
        <v>306.3</v>
      </c>
      <c r="G124" s="8">
        <f>SUM(Ведомственная!G639)</f>
        <v>306.3</v>
      </c>
      <c r="I124" s="12">
        <f t="shared" si="2"/>
        <v>0</v>
      </c>
      <c r="J124" s="12"/>
    </row>
    <row r="125" spans="1:10" ht="14.25">
      <c r="A125" s="33" t="s">
        <v>24</v>
      </c>
      <c r="B125" s="29" t="s">
        <v>541</v>
      </c>
      <c r="C125" s="29">
        <v>800</v>
      </c>
      <c r="D125" s="38" t="s">
        <v>33</v>
      </c>
      <c r="E125" s="38" t="s">
        <v>15</v>
      </c>
      <c r="F125" s="37">
        <v>673.9</v>
      </c>
      <c r="G125" s="8">
        <f>SUM(Ведомственная!G640)</f>
        <v>673.9</v>
      </c>
      <c r="I125" s="12">
        <f t="shared" si="2"/>
        <v>0</v>
      </c>
      <c r="J125" s="12"/>
    </row>
    <row r="126" spans="1:10" ht="57" hidden="1">
      <c r="A126" s="33" t="s">
        <v>542</v>
      </c>
      <c r="B126" s="29" t="s">
        <v>543</v>
      </c>
      <c r="C126" s="29"/>
      <c r="D126" s="38"/>
      <c r="E126" s="38"/>
      <c r="F126" s="37">
        <f>F127+F128</f>
        <v>0</v>
      </c>
      <c r="I126" s="12">
        <f t="shared" si="2"/>
        <v>0</v>
      </c>
      <c r="J126" s="12"/>
    </row>
    <row r="127" spans="1:10" ht="28.5" hidden="1">
      <c r="A127" s="33" t="s">
        <v>54</v>
      </c>
      <c r="B127" s="29" t="s">
        <v>543</v>
      </c>
      <c r="C127" s="29">
        <v>200</v>
      </c>
      <c r="D127" s="38" t="s">
        <v>33</v>
      </c>
      <c r="E127" s="38" t="s">
        <v>15</v>
      </c>
      <c r="F127" s="37"/>
      <c r="G127" s="8">
        <f>SUM(Ведомственная!G642)</f>
        <v>0</v>
      </c>
      <c r="I127" s="12">
        <f t="shared" si="2"/>
        <v>0</v>
      </c>
      <c r="J127" s="12"/>
    </row>
    <row r="128" spans="1:10" ht="14.25" hidden="1">
      <c r="A128" s="33" t="s">
        <v>44</v>
      </c>
      <c r="B128" s="29" t="s">
        <v>543</v>
      </c>
      <c r="C128" s="29">
        <v>300</v>
      </c>
      <c r="D128" s="38" t="s">
        <v>33</v>
      </c>
      <c r="E128" s="38" t="s">
        <v>15</v>
      </c>
      <c r="F128" s="37"/>
      <c r="G128" s="8">
        <f>SUM(Ведомственная!G643)</f>
        <v>0</v>
      </c>
      <c r="I128" s="12">
        <f t="shared" si="2"/>
        <v>0</v>
      </c>
      <c r="J128" s="12"/>
    </row>
    <row r="129" spans="1:10" ht="28.5">
      <c r="A129" s="33" t="s">
        <v>544</v>
      </c>
      <c r="B129" s="29" t="s">
        <v>545</v>
      </c>
      <c r="C129" s="29"/>
      <c r="D129" s="38"/>
      <c r="E129" s="38"/>
      <c r="F129" s="37">
        <f>F130+F131</f>
        <v>52760.6</v>
      </c>
      <c r="I129" s="12">
        <f t="shared" si="2"/>
        <v>-52760.6</v>
      </c>
      <c r="J129" s="12"/>
    </row>
    <row r="130" spans="1:10" ht="28.5">
      <c r="A130" s="33" t="s">
        <v>54</v>
      </c>
      <c r="B130" s="29" t="s">
        <v>545</v>
      </c>
      <c r="C130" s="29">
        <v>200</v>
      </c>
      <c r="D130" s="38" t="s">
        <v>33</v>
      </c>
      <c r="E130" s="38" t="s">
        <v>15</v>
      </c>
      <c r="F130" s="37">
        <v>783.7</v>
      </c>
      <c r="G130" s="8">
        <f>SUM(Ведомственная!G645)</f>
        <v>783.7</v>
      </c>
      <c r="I130" s="12">
        <f t="shared" si="2"/>
        <v>0</v>
      </c>
      <c r="J130" s="12"/>
    </row>
    <row r="131" spans="1:10" ht="14.25">
      <c r="A131" s="33" t="s">
        <v>44</v>
      </c>
      <c r="B131" s="29" t="s">
        <v>545</v>
      </c>
      <c r="C131" s="29">
        <v>300</v>
      </c>
      <c r="D131" s="38" t="s">
        <v>33</v>
      </c>
      <c r="E131" s="38" t="s">
        <v>15</v>
      </c>
      <c r="F131" s="37">
        <v>51976.9</v>
      </c>
      <c r="G131" s="8">
        <f>SUM(Ведомственная!G646)</f>
        <v>51976.9</v>
      </c>
      <c r="I131" s="12">
        <f t="shared" si="2"/>
        <v>0</v>
      </c>
      <c r="J131" s="12"/>
    </row>
    <row r="132" spans="1:10" ht="42.75">
      <c r="A132" s="33" t="s">
        <v>546</v>
      </c>
      <c r="B132" s="29" t="s">
        <v>547</v>
      </c>
      <c r="C132" s="29"/>
      <c r="D132" s="38"/>
      <c r="E132" s="38"/>
      <c r="F132" s="37">
        <f>F133+F134</f>
        <v>5901.6</v>
      </c>
      <c r="I132" s="12">
        <f t="shared" si="2"/>
        <v>-5901.6</v>
      </c>
      <c r="J132" s="12"/>
    </row>
    <row r="133" spans="1:10" ht="28.5">
      <c r="A133" s="33" t="s">
        <v>54</v>
      </c>
      <c r="B133" s="29" t="s">
        <v>547</v>
      </c>
      <c r="C133" s="29">
        <v>200</v>
      </c>
      <c r="D133" s="38" t="s">
        <v>33</v>
      </c>
      <c r="E133" s="38" t="s">
        <v>15</v>
      </c>
      <c r="F133" s="37">
        <v>87.6</v>
      </c>
      <c r="G133" s="8">
        <f>SUM(Ведомственная!G648)</f>
        <v>87.6</v>
      </c>
      <c r="I133" s="12">
        <f t="shared" si="2"/>
        <v>0</v>
      </c>
      <c r="J133" s="12"/>
    </row>
    <row r="134" spans="1:10" ht="14.25">
      <c r="A134" s="33" t="s">
        <v>44</v>
      </c>
      <c r="B134" s="29" t="s">
        <v>547</v>
      </c>
      <c r="C134" s="29">
        <v>300</v>
      </c>
      <c r="D134" s="38" t="s">
        <v>33</v>
      </c>
      <c r="E134" s="38" t="s">
        <v>15</v>
      </c>
      <c r="F134" s="37">
        <v>5814</v>
      </c>
      <c r="G134" s="8">
        <f>SUM(Ведомственная!G649)</f>
        <v>5814</v>
      </c>
      <c r="I134" s="12">
        <f t="shared" si="2"/>
        <v>0</v>
      </c>
      <c r="J134" s="12"/>
    </row>
    <row r="135" spans="1:10" ht="85.5">
      <c r="A135" s="33" t="s">
        <v>548</v>
      </c>
      <c r="B135" s="29" t="s">
        <v>549</v>
      </c>
      <c r="C135" s="29"/>
      <c r="D135" s="38"/>
      <c r="E135" s="38"/>
      <c r="F135" s="37">
        <f>F136+F137</f>
        <v>56885</v>
      </c>
      <c r="I135" s="12">
        <f t="shared" si="2"/>
        <v>-56885</v>
      </c>
      <c r="J135" s="12"/>
    </row>
    <row r="136" spans="1:10" ht="28.5">
      <c r="A136" s="33" t="s">
        <v>54</v>
      </c>
      <c r="B136" s="29" t="s">
        <v>549</v>
      </c>
      <c r="C136" s="29">
        <v>200</v>
      </c>
      <c r="D136" s="38" t="s">
        <v>33</v>
      </c>
      <c r="E136" s="38" t="s">
        <v>15</v>
      </c>
      <c r="F136" s="37">
        <v>840.4</v>
      </c>
      <c r="G136" s="8">
        <f>SUM(Ведомственная!G651)</f>
        <v>840.4</v>
      </c>
      <c r="I136" s="12">
        <f t="shared" si="2"/>
        <v>0</v>
      </c>
      <c r="J136" s="12"/>
    </row>
    <row r="137" spans="1:10" ht="14.25">
      <c r="A137" s="33" t="s">
        <v>44</v>
      </c>
      <c r="B137" s="29" t="s">
        <v>549</v>
      </c>
      <c r="C137" s="29">
        <v>300</v>
      </c>
      <c r="D137" s="38" t="s">
        <v>33</v>
      </c>
      <c r="E137" s="38" t="s">
        <v>15</v>
      </c>
      <c r="F137" s="37">
        <v>56044.6</v>
      </c>
      <c r="G137" s="8">
        <f>SUM(Ведомственная!G652)</f>
        <v>56044.6</v>
      </c>
      <c r="I137" s="12">
        <f t="shared" si="2"/>
        <v>0</v>
      </c>
      <c r="J137" s="12"/>
    </row>
    <row r="138" spans="1:10" ht="57">
      <c r="A138" s="33" t="s">
        <v>550</v>
      </c>
      <c r="B138" s="29" t="s">
        <v>551</v>
      </c>
      <c r="C138" s="29"/>
      <c r="D138" s="38"/>
      <c r="E138" s="38"/>
      <c r="F138" s="37">
        <f>F139+F140</f>
        <v>15135</v>
      </c>
      <c r="I138" s="12">
        <f t="shared" si="2"/>
        <v>-15135</v>
      </c>
      <c r="J138" s="12"/>
    </row>
    <row r="139" spans="1:10" ht="28.5">
      <c r="A139" s="33" t="s">
        <v>54</v>
      </c>
      <c r="B139" s="29" t="s">
        <v>551</v>
      </c>
      <c r="C139" s="29">
        <v>200</v>
      </c>
      <c r="D139" s="38" t="s">
        <v>33</v>
      </c>
      <c r="E139" s="38" t="s">
        <v>15</v>
      </c>
      <c r="F139" s="37">
        <v>224.7</v>
      </c>
      <c r="G139" s="8">
        <f>SUM(Ведомственная!G654)</f>
        <v>224.7</v>
      </c>
      <c r="I139" s="12">
        <f t="shared" si="2"/>
        <v>0</v>
      </c>
      <c r="J139" s="12"/>
    </row>
    <row r="140" spans="1:10" ht="14.25">
      <c r="A140" s="33" t="s">
        <v>44</v>
      </c>
      <c r="B140" s="29" t="s">
        <v>551</v>
      </c>
      <c r="C140" s="29">
        <v>300</v>
      </c>
      <c r="D140" s="38" t="s">
        <v>33</v>
      </c>
      <c r="E140" s="38" t="s">
        <v>15</v>
      </c>
      <c r="F140" s="37">
        <v>14910.3</v>
      </c>
      <c r="G140" s="8">
        <f>SUM(Ведомственная!G655)</f>
        <v>14910.3</v>
      </c>
      <c r="I140" s="12">
        <f t="shared" si="2"/>
        <v>0</v>
      </c>
      <c r="J140" s="12"/>
    </row>
    <row r="141" spans="1:10" ht="28.5">
      <c r="A141" s="33" t="s">
        <v>552</v>
      </c>
      <c r="B141" s="29" t="s">
        <v>553</v>
      </c>
      <c r="C141" s="29"/>
      <c r="D141" s="38"/>
      <c r="E141" s="38"/>
      <c r="F141" s="37">
        <f>F142+F143</f>
        <v>5528</v>
      </c>
      <c r="I141" s="12">
        <f t="shared" si="2"/>
        <v>-5528</v>
      </c>
      <c r="J141" s="12"/>
    </row>
    <row r="142" spans="1:10" ht="57">
      <c r="A142" s="33" t="s">
        <v>53</v>
      </c>
      <c r="B142" s="29" t="s">
        <v>553</v>
      </c>
      <c r="C142" s="29">
        <v>100</v>
      </c>
      <c r="D142" s="38" t="s">
        <v>33</v>
      </c>
      <c r="E142" s="38" t="s">
        <v>80</v>
      </c>
      <c r="F142" s="37">
        <v>4948.6</v>
      </c>
      <c r="G142" s="8">
        <f>SUM(Ведомственная!G669)</f>
        <v>4948.6</v>
      </c>
      <c r="I142" s="12">
        <f t="shared" si="2"/>
        <v>0</v>
      </c>
      <c r="J142" s="12"/>
    </row>
    <row r="143" spans="1:10" ht="28.5">
      <c r="A143" s="33" t="s">
        <v>54</v>
      </c>
      <c r="B143" s="29" t="s">
        <v>553</v>
      </c>
      <c r="C143" s="29">
        <v>200</v>
      </c>
      <c r="D143" s="38" t="s">
        <v>33</v>
      </c>
      <c r="E143" s="38" t="s">
        <v>80</v>
      </c>
      <c r="F143" s="37">
        <v>579.4</v>
      </c>
      <c r="G143" s="8">
        <f>SUM(Ведомственная!G670)</f>
        <v>579.4</v>
      </c>
      <c r="I143" s="12">
        <f t="shared" si="2"/>
        <v>0</v>
      </c>
      <c r="J143" s="12"/>
    </row>
    <row r="144" spans="1:10" ht="114">
      <c r="A144" s="33" t="s">
        <v>505</v>
      </c>
      <c r="B144" s="38" t="s">
        <v>506</v>
      </c>
      <c r="C144" s="29"/>
      <c r="D144" s="38"/>
      <c r="E144" s="38"/>
      <c r="F144" s="37">
        <f>SUM(F145:F146)</f>
        <v>91268.7</v>
      </c>
      <c r="I144" s="12">
        <f t="shared" si="2"/>
        <v>-91268.7</v>
      </c>
      <c r="J144" s="12"/>
    </row>
    <row r="145" spans="1:10" ht="28.5">
      <c r="A145" s="33" t="s">
        <v>54</v>
      </c>
      <c r="B145" s="38" t="s">
        <v>506</v>
      </c>
      <c r="C145" s="29">
        <v>200</v>
      </c>
      <c r="D145" s="38" t="s">
        <v>33</v>
      </c>
      <c r="E145" s="38" t="s">
        <v>56</v>
      </c>
      <c r="F145" s="37">
        <v>1296.8</v>
      </c>
      <c r="G145" s="8">
        <f>SUM(Ведомственная!G544)</f>
        <v>1296.8</v>
      </c>
      <c r="I145" s="12">
        <f t="shared" si="2"/>
        <v>0</v>
      </c>
      <c r="J145" s="12"/>
    </row>
    <row r="146" spans="1:10" ht="14.25">
      <c r="A146" s="33" t="s">
        <v>44</v>
      </c>
      <c r="B146" s="38" t="s">
        <v>506</v>
      </c>
      <c r="C146" s="29">
        <v>300</v>
      </c>
      <c r="D146" s="38" t="s">
        <v>33</v>
      </c>
      <c r="E146" s="38" t="s">
        <v>56</v>
      </c>
      <c r="F146" s="37">
        <v>89971.9</v>
      </c>
      <c r="G146" s="8">
        <f>SUM(Ведомственная!G545)</f>
        <v>89971.9</v>
      </c>
      <c r="I146" s="12">
        <f t="shared" si="2"/>
        <v>0</v>
      </c>
      <c r="J146" s="12"/>
    </row>
    <row r="147" spans="1:10" ht="42.75">
      <c r="A147" s="212" t="s">
        <v>1263</v>
      </c>
      <c r="B147" s="29" t="s">
        <v>1264</v>
      </c>
      <c r="C147" s="29"/>
      <c r="D147" s="213"/>
      <c r="E147" s="213"/>
      <c r="F147" s="37">
        <f>SUM(F148:F149)</f>
        <v>32454</v>
      </c>
      <c r="I147" s="12"/>
      <c r="J147" s="12"/>
    </row>
    <row r="148" spans="1:10" ht="28.5">
      <c r="A148" s="212" t="s">
        <v>54</v>
      </c>
      <c r="B148" s="29" t="s">
        <v>1264</v>
      </c>
      <c r="C148" s="29">
        <v>200</v>
      </c>
      <c r="D148" s="213" t="s">
        <v>33</v>
      </c>
      <c r="E148" s="213" t="s">
        <v>15</v>
      </c>
      <c r="F148" s="37">
        <v>479.1</v>
      </c>
      <c r="G148" s="8">
        <f>SUM(Ведомственная!G657)</f>
        <v>479.1</v>
      </c>
      <c r="I148" s="12"/>
      <c r="J148" s="12"/>
    </row>
    <row r="149" spans="1:10" ht="14.25">
      <c r="A149" s="212" t="s">
        <v>44</v>
      </c>
      <c r="B149" s="29" t="s">
        <v>1264</v>
      </c>
      <c r="C149" s="29">
        <v>300</v>
      </c>
      <c r="D149" s="213" t="s">
        <v>33</v>
      </c>
      <c r="E149" s="213" t="s">
        <v>15</v>
      </c>
      <c r="F149" s="37">
        <v>31974.9</v>
      </c>
      <c r="G149" s="8">
        <f>SUM(Ведомственная!G658)</f>
        <v>31974.9</v>
      </c>
      <c r="I149" s="12"/>
      <c r="J149" s="12"/>
    </row>
    <row r="150" spans="1:10" ht="28.5">
      <c r="A150" s="33" t="s">
        <v>507</v>
      </c>
      <c r="B150" s="38" t="s">
        <v>508</v>
      </c>
      <c r="C150" s="29"/>
      <c r="D150" s="38"/>
      <c r="E150" s="38"/>
      <c r="F150" s="37">
        <f>F154+F151</f>
        <v>677443.6</v>
      </c>
      <c r="I150" s="12">
        <f t="shared" si="2"/>
        <v>-677443.6</v>
      </c>
      <c r="J150" s="12"/>
    </row>
    <row r="151" spans="1:10" ht="42.75">
      <c r="A151" s="33" t="s">
        <v>554</v>
      </c>
      <c r="B151" s="29" t="s">
        <v>555</v>
      </c>
      <c r="C151" s="29"/>
      <c r="D151" s="38"/>
      <c r="E151" s="38"/>
      <c r="F151" s="37">
        <f>F152+F153</f>
        <v>4237.2</v>
      </c>
      <c r="I151" s="12">
        <f t="shared" si="2"/>
        <v>-4237.2</v>
      </c>
      <c r="J151" s="12"/>
    </row>
    <row r="152" spans="1:10" ht="57">
      <c r="A152" s="33" t="s">
        <v>53</v>
      </c>
      <c r="B152" s="29" t="s">
        <v>555</v>
      </c>
      <c r="C152" s="29">
        <v>100</v>
      </c>
      <c r="D152" s="38" t="s">
        <v>33</v>
      </c>
      <c r="E152" s="38" t="s">
        <v>80</v>
      </c>
      <c r="F152" s="37">
        <v>3602.4</v>
      </c>
      <c r="G152" s="8">
        <f>SUM(Ведомственная!G673)</f>
        <v>3602.4</v>
      </c>
      <c r="I152" s="12">
        <f t="shared" si="2"/>
        <v>0</v>
      </c>
      <c r="J152" s="12"/>
    </row>
    <row r="153" spans="1:10" ht="28.5">
      <c r="A153" s="33" t="s">
        <v>54</v>
      </c>
      <c r="B153" s="29" t="s">
        <v>555</v>
      </c>
      <c r="C153" s="29">
        <v>200</v>
      </c>
      <c r="D153" s="38" t="s">
        <v>33</v>
      </c>
      <c r="E153" s="38" t="s">
        <v>80</v>
      </c>
      <c r="F153" s="37">
        <v>634.8</v>
      </c>
      <c r="G153" s="8">
        <f>SUM(Ведомственная!G674)</f>
        <v>634.8</v>
      </c>
      <c r="I153" s="12">
        <f t="shared" si="2"/>
        <v>0</v>
      </c>
      <c r="J153" s="12"/>
    </row>
    <row r="154" spans="1:10" ht="85.5">
      <c r="A154" s="33" t="s">
        <v>295</v>
      </c>
      <c r="B154" s="38" t="s">
        <v>509</v>
      </c>
      <c r="C154" s="29"/>
      <c r="D154" s="38"/>
      <c r="E154" s="38"/>
      <c r="F154" s="37">
        <f>F155+F158+F161+F164+F167+F170+F173+F176+F179+F182+F185+F188+F192+F195+F198+F201</f>
        <v>673206.4</v>
      </c>
      <c r="I154" s="12">
        <f t="shared" si="2"/>
        <v>-673206.4</v>
      </c>
      <c r="J154" s="12"/>
    </row>
    <row r="155" spans="1:10" ht="42.75">
      <c r="A155" s="33" t="s">
        <v>510</v>
      </c>
      <c r="B155" s="38" t="s">
        <v>511</v>
      </c>
      <c r="C155" s="29"/>
      <c r="D155" s="38"/>
      <c r="E155" s="38"/>
      <c r="F155" s="37">
        <f>F156+F157</f>
        <v>190954.2</v>
      </c>
      <c r="I155" s="12">
        <f t="shared" si="2"/>
        <v>-190954.2</v>
      </c>
      <c r="J155" s="12"/>
    </row>
    <row r="156" spans="1:10" ht="28.5">
      <c r="A156" s="33" t="s">
        <v>54</v>
      </c>
      <c r="B156" s="38" t="s">
        <v>511</v>
      </c>
      <c r="C156" s="29">
        <v>200</v>
      </c>
      <c r="D156" s="38" t="s">
        <v>33</v>
      </c>
      <c r="E156" s="38" t="s">
        <v>56</v>
      </c>
      <c r="F156" s="37">
        <v>2852.2</v>
      </c>
      <c r="G156" s="8">
        <f>SUM(Ведомственная!G549)</f>
        <v>2852.2</v>
      </c>
      <c r="I156" s="12">
        <f t="shared" si="2"/>
        <v>0</v>
      </c>
      <c r="J156" s="12"/>
    </row>
    <row r="157" spans="1:10" ht="14.25">
      <c r="A157" s="33" t="s">
        <v>44</v>
      </c>
      <c r="B157" s="38" t="s">
        <v>511</v>
      </c>
      <c r="C157" s="29">
        <v>300</v>
      </c>
      <c r="D157" s="38" t="s">
        <v>33</v>
      </c>
      <c r="E157" s="38" t="s">
        <v>56</v>
      </c>
      <c r="F157" s="37">
        <v>188102</v>
      </c>
      <c r="G157" s="8">
        <f>SUM(Ведомственная!G550)</f>
        <v>188102</v>
      </c>
      <c r="I157" s="12">
        <f t="shared" si="2"/>
        <v>0</v>
      </c>
      <c r="J157" s="12"/>
    </row>
    <row r="158" spans="1:10" ht="42.75">
      <c r="A158" s="33" t="s">
        <v>512</v>
      </c>
      <c r="B158" s="38" t="s">
        <v>513</v>
      </c>
      <c r="C158" s="38"/>
      <c r="D158" s="38"/>
      <c r="E158" s="38"/>
      <c r="F158" s="37">
        <f>F159+F160</f>
        <v>9850</v>
      </c>
      <c r="I158" s="12">
        <f t="shared" si="2"/>
        <v>-9850</v>
      </c>
      <c r="J158" s="12"/>
    </row>
    <row r="159" spans="1:10" ht="28.5">
      <c r="A159" s="33" t="s">
        <v>54</v>
      </c>
      <c r="B159" s="38" t="s">
        <v>513</v>
      </c>
      <c r="C159" s="38" t="s">
        <v>95</v>
      </c>
      <c r="D159" s="38" t="s">
        <v>33</v>
      </c>
      <c r="E159" s="38" t="s">
        <v>56</v>
      </c>
      <c r="F159" s="37">
        <v>147.4</v>
      </c>
      <c r="G159" s="8">
        <f>SUM(Ведомственная!G552)</f>
        <v>147.4</v>
      </c>
      <c r="I159" s="12">
        <f t="shared" si="2"/>
        <v>0</v>
      </c>
      <c r="J159" s="12"/>
    </row>
    <row r="160" spans="1:10" ht="14.25">
      <c r="A160" s="33" t="s">
        <v>44</v>
      </c>
      <c r="B160" s="38" t="s">
        <v>513</v>
      </c>
      <c r="C160" s="38" t="s">
        <v>103</v>
      </c>
      <c r="D160" s="38" t="s">
        <v>33</v>
      </c>
      <c r="E160" s="38" t="s">
        <v>56</v>
      </c>
      <c r="F160" s="37">
        <v>9702.6</v>
      </c>
      <c r="G160" s="8">
        <f>SUM(Ведомственная!G553)</f>
        <v>9702.6</v>
      </c>
      <c r="I160" s="12">
        <f t="shared" si="2"/>
        <v>0</v>
      </c>
      <c r="J160" s="12"/>
    </row>
    <row r="161" spans="1:10" ht="42.75">
      <c r="A161" s="33" t="s">
        <v>514</v>
      </c>
      <c r="B161" s="38" t="s">
        <v>515</v>
      </c>
      <c r="C161" s="38"/>
      <c r="D161" s="38"/>
      <c r="E161" s="38"/>
      <c r="F161" s="37">
        <f>F162+F163</f>
        <v>114851.9</v>
      </c>
      <c r="I161" s="12">
        <f t="shared" si="2"/>
        <v>-114851.9</v>
      </c>
      <c r="J161" s="12"/>
    </row>
    <row r="162" spans="1:10" ht="28.5">
      <c r="A162" s="33" t="s">
        <v>54</v>
      </c>
      <c r="B162" s="38" t="s">
        <v>515</v>
      </c>
      <c r="C162" s="38" t="s">
        <v>95</v>
      </c>
      <c r="D162" s="38" t="s">
        <v>33</v>
      </c>
      <c r="E162" s="38" t="s">
        <v>56</v>
      </c>
      <c r="F162" s="37">
        <v>1709.4</v>
      </c>
      <c r="G162" s="8">
        <f>SUM(Ведомственная!G555)</f>
        <v>1709.4</v>
      </c>
      <c r="I162" s="12">
        <f t="shared" si="2"/>
        <v>0</v>
      </c>
      <c r="J162" s="12"/>
    </row>
    <row r="163" spans="1:10" ht="14.25">
      <c r="A163" s="33" t="s">
        <v>44</v>
      </c>
      <c r="B163" s="38" t="s">
        <v>515</v>
      </c>
      <c r="C163" s="38" t="s">
        <v>103</v>
      </c>
      <c r="D163" s="38" t="s">
        <v>33</v>
      </c>
      <c r="E163" s="38" t="s">
        <v>56</v>
      </c>
      <c r="F163" s="37">
        <v>113142.5</v>
      </c>
      <c r="G163" s="8">
        <f>SUM(Ведомственная!G556)</f>
        <v>113142.5</v>
      </c>
      <c r="I163" s="12">
        <f t="shared" si="2"/>
        <v>0</v>
      </c>
      <c r="J163" s="12"/>
    </row>
    <row r="164" spans="1:10" ht="57">
      <c r="A164" s="33" t="s">
        <v>516</v>
      </c>
      <c r="B164" s="38" t="s">
        <v>517</v>
      </c>
      <c r="C164" s="38"/>
      <c r="D164" s="38"/>
      <c r="E164" s="38"/>
      <c r="F164" s="37">
        <f>F165+F166</f>
        <v>557.9</v>
      </c>
      <c r="I164" s="12">
        <f t="shared" si="2"/>
        <v>-557.9</v>
      </c>
      <c r="J164" s="12"/>
    </row>
    <row r="165" spans="1:10" ht="28.5">
      <c r="A165" s="33" t="s">
        <v>54</v>
      </c>
      <c r="B165" s="38" t="s">
        <v>517</v>
      </c>
      <c r="C165" s="38" t="s">
        <v>95</v>
      </c>
      <c r="D165" s="38" t="s">
        <v>33</v>
      </c>
      <c r="E165" s="38" t="s">
        <v>56</v>
      </c>
      <c r="F165" s="37">
        <v>8.5</v>
      </c>
      <c r="G165" s="8">
        <f>SUM(Ведомственная!G558)</f>
        <v>8.5</v>
      </c>
      <c r="I165" s="12">
        <f t="shared" si="2"/>
        <v>0</v>
      </c>
      <c r="J165" s="12"/>
    </row>
    <row r="166" spans="1:10" ht="14.25">
      <c r="A166" s="33" t="s">
        <v>44</v>
      </c>
      <c r="B166" s="38" t="s">
        <v>517</v>
      </c>
      <c r="C166" s="38" t="s">
        <v>103</v>
      </c>
      <c r="D166" s="38" t="s">
        <v>33</v>
      </c>
      <c r="E166" s="38" t="s">
        <v>56</v>
      </c>
      <c r="F166" s="37">
        <v>549.4</v>
      </c>
      <c r="G166" s="8">
        <f>SUM(Ведомственная!G559)</f>
        <v>549.4</v>
      </c>
      <c r="I166" s="12">
        <f t="shared" si="2"/>
        <v>0</v>
      </c>
      <c r="J166" s="12"/>
    </row>
    <row r="167" spans="1:10" ht="57">
      <c r="A167" s="33" t="s">
        <v>518</v>
      </c>
      <c r="B167" s="38" t="s">
        <v>519</v>
      </c>
      <c r="C167" s="38"/>
      <c r="D167" s="38"/>
      <c r="E167" s="38"/>
      <c r="F167" s="37">
        <f>F168+F169</f>
        <v>73.8</v>
      </c>
      <c r="I167" s="12">
        <f t="shared" si="2"/>
        <v>-73.8</v>
      </c>
      <c r="J167" s="12"/>
    </row>
    <row r="168" spans="1:10" ht="28.5">
      <c r="A168" s="33" t="s">
        <v>54</v>
      </c>
      <c r="B168" s="38" t="s">
        <v>519</v>
      </c>
      <c r="C168" s="38" t="s">
        <v>95</v>
      </c>
      <c r="D168" s="38" t="s">
        <v>33</v>
      </c>
      <c r="E168" s="38" t="s">
        <v>56</v>
      </c>
      <c r="F168" s="37">
        <v>1.3</v>
      </c>
      <c r="G168" s="8">
        <f>SUM(Ведомственная!G561)</f>
        <v>1.3</v>
      </c>
      <c r="I168" s="12">
        <f t="shared" si="2"/>
        <v>0</v>
      </c>
      <c r="J168" s="12"/>
    </row>
    <row r="169" spans="1:10" ht="14.25">
      <c r="A169" s="33" t="s">
        <v>44</v>
      </c>
      <c r="B169" s="38" t="s">
        <v>519</v>
      </c>
      <c r="C169" s="38" t="s">
        <v>103</v>
      </c>
      <c r="D169" s="38" t="s">
        <v>33</v>
      </c>
      <c r="E169" s="38" t="s">
        <v>56</v>
      </c>
      <c r="F169" s="37">
        <v>72.5</v>
      </c>
      <c r="G169" s="8">
        <f>SUM(Ведомственная!G562)</f>
        <v>72.5</v>
      </c>
      <c r="I169" s="12">
        <f t="shared" si="2"/>
        <v>0</v>
      </c>
      <c r="J169" s="12"/>
    </row>
    <row r="170" spans="1:10" ht="71.25">
      <c r="A170" s="33" t="s">
        <v>520</v>
      </c>
      <c r="B170" s="38" t="s">
        <v>521</v>
      </c>
      <c r="C170" s="38"/>
      <c r="D170" s="38"/>
      <c r="E170" s="38"/>
      <c r="F170" s="37">
        <f>F171+F172</f>
        <v>7594.1</v>
      </c>
      <c r="I170" s="12">
        <f t="shared" si="2"/>
        <v>-7594.1</v>
      </c>
      <c r="J170" s="12"/>
    </row>
    <row r="171" spans="1:10" ht="28.5">
      <c r="A171" s="33" t="s">
        <v>54</v>
      </c>
      <c r="B171" s="38" t="s">
        <v>521</v>
      </c>
      <c r="C171" s="38" t="s">
        <v>95</v>
      </c>
      <c r="D171" s="38" t="s">
        <v>33</v>
      </c>
      <c r="E171" s="38" t="s">
        <v>56</v>
      </c>
      <c r="F171" s="37">
        <v>473.8</v>
      </c>
      <c r="G171" s="8">
        <f>SUM(Ведомственная!G564)</f>
        <v>473.8</v>
      </c>
      <c r="I171" s="12">
        <f t="shared" si="2"/>
        <v>0</v>
      </c>
      <c r="J171" s="12"/>
    </row>
    <row r="172" spans="1:10" ht="14.25">
      <c r="A172" s="33" t="s">
        <v>44</v>
      </c>
      <c r="B172" s="38" t="s">
        <v>521</v>
      </c>
      <c r="C172" s="38" t="s">
        <v>103</v>
      </c>
      <c r="D172" s="38" t="s">
        <v>33</v>
      </c>
      <c r="E172" s="38" t="s">
        <v>56</v>
      </c>
      <c r="F172" s="37">
        <v>7120.3</v>
      </c>
      <c r="G172" s="8">
        <f>SUM(Ведомственная!G565)</f>
        <v>7120.3</v>
      </c>
      <c r="I172" s="12">
        <f t="shared" si="2"/>
        <v>0</v>
      </c>
      <c r="J172" s="12"/>
    </row>
    <row r="173" spans="1:10" ht="28.5">
      <c r="A173" s="33" t="s">
        <v>522</v>
      </c>
      <c r="B173" s="38" t="s">
        <v>523</v>
      </c>
      <c r="C173" s="38"/>
      <c r="D173" s="38"/>
      <c r="E173" s="38"/>
      <c r="F173" s="37">
        <f>F174+F175</f>
        <v>205590.5</v>
      </c>
      <c r="I173" s="12">
        <f t="shared" si="2"/>
        <v>-205590.5</v>
      </c>
      <c r="J173" s="12"/>
    </row>
    <row r="174" spans="1:10" ht="28.5">
      <c r="A174" s="33" t="s">
        <v>54</v>
      </c>
      <c r="B174" s="38" t="s">
        <v>523</v>
      </c>
      <c r="C174" s="38" t="s">
        <v>95</v>
      </c>
      <c r="D174" s="38" t="s">
        <v>33</v>
      </c>
      <c r="E174" s="38" t="s">
        <v>56</v>
      </c>
      <c r="F174" s="37">
        <v>3050.6</v>
      </c>
      <c r="G174" s="8">
        <f>SUM(Ведомственная!G567)</f>
        <v>3050.6</v>
      </c>
      <c r="I174" s="12">
        <f t="shared" si="2"/>
        <v>0</v>
      </c>
      <c r="J174" s="12"/>
    </row>
    <row r="175" spans="1:10" ht="14.25">
      <c r="A175" s="33" t="s">
        <v>44</v>
      </c>
      <c r="B175" s="38" t="s">
        <v>523</v>
      </c>
      <c r="C175" s="38" t="s">
        <v>103</v>
      </c>
      <c r="D175" s="38" t="s">
        <v>33</v>
      </c>
      <c r="E175" s="38" t="s">
        <v>56</v>
      </c>
      <c r="F175" s="37">
        <v>202539.9</v>
      </c>
      <c r="G175" s="8">
        <f>SUM(Ведомственная!G568)</f>
        <v>202539.9</v>
      </c>
      <c r="I175" s="12">
        <f t="shared" si="2"/>
        <v>0</v>
      </c>
      <c r="J175" s="12"/>
    </row>
    <row r="176" spans="1:10" ht="42.75">
      <c r="A176" s="33" t="s">
        <v>524</v>
      </c>
      <c r="B176" s="38" t="s">
        <v>525</v>
      </c>
      <c r="C176" s="38"/>
      <c r="D176" s="38"/>
      <c r="E176" s="38"/>
      <c r="F176" s="37">
        <f>F177+F178</f>
        <v>2166.6</v>
      </c>
      <c r="I176" s="12">
        <f t="shared" si="2"/>
        <v>-2166.6</v>
      </c>
      <c r="J176" s="12"/>
    </row>
    <row r="177" spans="1:10" ht="28.5">
      <c r="A177" s="33" t="s">
        <v>54</v>
      </c>
      <c r="B177" s="38" t="s">
        <v>525</v>
      </c>
      <c r="C177" s="38" t="s">
        <v>95</v>
      </c>
      <c r="D177" s="38" t="s">
        <v>33</v>
      </c>
      <c r="E177" s="38" t="s">
        <v>56</v>
      </c>
      <c r="F177" s="37">
        <v>31.9</v>
      </c>
      <c r="G177" s="8">
        <f>SUM(Ведомственная!G570)</f>
        <v>31.9</v>
      </c>
      <c r="I177" s="12">
        <f t="shared" si="2"/>
        <v>0</v>
      </c>
      <c r="J177" s="12"/>
    </row>
    <row r="178" spans="1:10" ht="14.25">
      <c r="A178" s="33" t="s">
        <v>44</v>
      </c>
      <c r="B178" s="38" t="s">
        <v>525</v>
      </c>
      <c r="C178" s="38" t="s">
        <v>103</v>
      </c>
      <c r="D178" s="38" t="s">
        <v>33</v>
      </c>
      <c r="E178" s="38" t="s">
        <v>56</v>
      </c>
      <c r="F178" s="37">
        <v>2134.7</v>
      </c>
      <c r="G178" s="8">
        <f>SUM(Ведомственная!G571)</f>
        <v>2134.7</v>
      </c>
      <c r="I178" s="12">
        <f t="shared" si="2"/>
        <v>0</v>
      </c>
      <c r="J178" s="12"/>
    </row>
    <row r="179" spans="1:10" ht="42.75">
      <c r="A179" s="33" t="s">
        <v>526</v>
      </c>
      <c r="B179" s="38" t="s">
        <v>527</v>
      </c>
      <c r="C179" s="38"/>
      <c r="D179" s="38"/>
      <c r="E179" s="38"/>
      <c r="F179" s="37">
        <f>F180+F181</f>
        <v>13878</v>
      </c>
      <c r="I179" s="12">
        <f t="shared" si="2"/>
        <v>-13878</v>
      </c>
      <c r="J179" s="12"/>
    </row>
    <row r="180" spans="1:10" ht="28.5">
      <c r="A180" s="33" t="s">
        <v>54</v>
      </c>
      <c r="B180" s="38" t="s">
        <v>527</v>
      </c>
      <c r="C180" s="38" t="s">
        <v>95</v>
      </c>
      <c r="D180" s="38" t="s">
        <v>33</v>
      </c>
      <c r="E180" s="38" t="s">
        <v>56</v>
      </c>
      <c r="F180" s="37">
        <v>210.9</v>
      </c>
      <c r="G180" s="8">
        <f>SUM(Ведомственная!G573)</f>
        <v>210.9</v>
      </c>
      <c r="I180" s="12">
        <f t="shared" si="2"/>
        <v>0</v>
      </c>
      <c r="J180" s="12"/>
    </row>
    <row r="181" spans="1:10" ht="14.25">
      <c r="A181" s="33" t="s">
        <v>44</v>
      </c>
      <c r="B181" s="38" t="s">
        <v>527</v>
      </c>
      <c r="C181" s="38" t="s">
        <v>103</v>
      </c>
      <c r="D181" s="38" t="s">
        <v>33</v>
      </c>
      <c r="E181" s="38" t="s">
        <v>56</v>
      </c>
      <c r="F181" s="37">
        <v>13667.1</v>
      </c>
      <c r="G181" s="8">
        <f>SUM(Ведомственная!G574)</f>
        <v>13667.1</v>
      </c>
      <c r="I181" s="12">
        <f t="shared" si="2"/>
        <v>0</v>
      </c>
      <c r="J181" s="12"/>
    </row>
    <row r="182" spans="1:10" ht="28.5">
      <c r="A182" s="33" t="s">
        <v>528</v>
      </c>
      <c r="B182" s="38" t="s">
        <v>529</v>
      </c>
      <c r="C182" s="38"/>
      <c r="D182" s="38"/>
      <c r="E182" s="38"/>
      <c r="F182" s="37">
        <f>F183+F184</f>
        <v>106579.8</v>
      </c>
      <c r="I182" s="12">
        <f t="shared" si="2"/>
        <v>-106579.8</v>
      </c>
      <c r="J182" s="12"/>
    </row>
    <row r="183" spans="1:10" ht="28.5">
      <c r="A183" s="33" t="s">
        <v>54</v>
      </c>
      <c r="B183" s="38" t="s">
        <v>529</v>
      </c>
      <c r="C183" s="38" t="s">
        <v>95</v>
      </c>
      <c r="D183" s="38" t="s">
        <v>33</v>
      </c>
      <c r="E183" s="38" t="s">
        <v>56</v>
      </c>
      <c r="F183" s="37">
        <v>1575</v>
      </c>
      <c r="G183" s="8">
        <f>SUM(Ведомственная!G576)</f>
        <v>1575</v>
      </c>
      <c r="I183" s="12">
        <f t="shared" si="2"/>
        <v>0</v>
      </c>
      <c r="J183" s="12"/>
    </row>
    <row r="184" spans="1:10" ht="14.25">
      <c r="A184" s="33" t="s">
        <v>44</v>
      </c>
      <c r="B184" s="38" t="s">
        <v>529</v>
      </c>
      <c r="C184" s="38" t="s">
        <v>103</v>
      </c>
      <c r="D184" s="38" t="s">
        <v>33</v>
      </c>
      <c r="E184" s="38" t="s">
        <v>56</v>
      </c>
      <c r="F184" s="37">
        <v>105004.8</v>
      </c>
      <c r="G184" s="8">
        <f>SUM(Ведомственная!G577)</f>
        <v>105004.8</v>
      </c>
      <c r="I184" s="12">
        <f t="shared" si="2"/>
        <v>0</v>
      </c>
      <c r="J184" s="12"/>
    </row>
    <row r="185" spans="1:10" ht="99.75">
      <c r="A185" s="33" t="s">
        <v>530</v>
      </c>
      <c r="B185" s="38" t="s">
        <v>531</v>
      </c>
      <c r="C185" s="38"/>
      <c r="D185" s="38"/>
      <c r="E185" s="38"/>
      <c r="F185" s="37">
        <f>F186+F187</f>
        <v>29.4</v>
      </c>
      <c r="I185" s="12">
        <f t="shared" si="2"/>
        <v>-29.4</v>
      </c>
      <c r="J185" s="12"/>
    </row>
    <row r="186" spans="1:10" ht="28.5">
      <c r="A186" s="33" t="s">
        <v>54</v>
      </c>
      <c r="B186" s="38" t="s">
        <v>531</v>
      </c>
      <c r="C186" s="38" t="s">
        <v>95</v>
      </c>
      <c r="D186" s="38" t="s">
        <v>33</v>
      </c>
      <c r="E186" s="38" t="s">
        <v>56</v>
      </c>
      <c r="F186" s="37">
        <v>0.4</v>
      </c>
      <c r="G186" s="8">
        <f>SUM(Ведомственная!G579)</f>
        <v>0.4</v>
      </c>
      <c r="I186" s="12">
        <f t="shared" si="2"/>
        <v>0</v>
      </c>
      <c r="J186" s="12"/>
    </row>
    <row r="187" spans="1:10" ht="14.25">
      <c r="A187" s="33" t="s">
        <v>44</v>
      </c>
      <c r="B187" s="38" t="s">
        <v>531</v>
      </c>
      <c r="C187" s="38" t="s">
        <v>103</v>
      </c>
      <c r="D187" s="38" t="s">
        <v>33</v>
      </c>
      <c r="E187" s="38" t="s">
        <v>56</v>
      </c>
      <c r="F187" s="37">
        <v>29</v>
      </c>
      <c r="G187" s="8">
        <f>SUM(Ведомственная!G580)</f>
        <v>29</v>
      </c>
      <c r="I187" s="12">
        <f t="shared" si="2"/>
        <v>0</v>
      </c>
      <c r="J187" s="12"/>
    </row>
    <row r="188" spans="1:10" ht="42.75">
      <c r="A188" s="33" t="s">
        <v>532</v>
      </c>
      <c r="B188" s="38" t="s">
        <v>533</v>
      </c>
      <c r="C188" s="38"/>
      <c r="D188" s="38"/>
      <c r="E188" s="38"/>
      <c r="F188" s="37">
        <f>F189+F190+F191</f>
        <v>6460.8</v>
      </c>
      <c r="I188" s="12">
        <f aca="true" t="shared" si="3" ref="I188:I268">G188-F188</f>
        <v>-6460.8</v>
      </c>
      <c r="J188" s="12"/>
    </row>
    <row r="189" spans="1:10" ht="28.5">
      <c r="A189" s="33" t="s">
        <v>54</v>
      </c>
      <c r="B189" s="38" t="s">
        <v>533</v>
      </c>
      <c r="C189" s="38" t="s">
        <v>95</v>
      </c>
      <c r="D189" s="38" t="s">
        <v>33</v>
      </c>
      <c r="E189" s="38" t="s">
        <v>56</v>
      </c>
      <c r="F189" s="37">
        <v>25.5</v>
      </c>
      <c r="G189" s="8">
        <f>SUM(Ведомственная!G582)</f>
        <v>25.5</v>
      </c>
      <c r="I189" s="12">
        <f t="shared" si="3"/>
        <v>0</v>
      </c>
      <c r="J189" s="12"/>
    </row>
    <row r="190" spans="1:10" ht="14.25">
      <c r="A190" s="33" t="s">
        <v>44</v>
      </c>
      <c r="B190" s="38" t="s">
        <v>533</v>
      </c>
      <c r="C190" s="38" t="s">
        <v>103</v>
      </c>
      <c r="D190" s="38" t="s">
        <v>33</v>
      </c>
      <c r="E190" s="38" t="s">
        <v>56</v>
      </c>
      <c r="F190" s="37">
        <v>6063.3</v>
      </c>
      <c r="G190" s="8">
        <f>SUM(Ведомственная!G583+Ведомственная!G1010)+Ведомственная!G1135</f>
        <v>6063.3</v>
      </c>
      <c r="I190" s="12">
        <f t="shared" si="3"/>
        <v>0</v>
      </c>
      <c r="J190" s="12"/>
    </row>
    <row r="191" spans="1:10" ht="28.5">
      <c r="A191" s="33" t="s">
        <v>127</v>
      </c>
      <c r="B191" s="38" t="s">
        <v>533</v>
      </c>
      <c r="C191" s="38" t="s">
        <v>128</v>
      </c>
      <c r="D191" s="38" t="s">
        <v>33</v>
      </c>
      <c r="E191" s="38" t="s">
        <v>56</v>
      </c>
      <c r="F191" s="37">
        <v>372</v>
      </c>
      <c r="G191" s="8">
        <f>Ведомственная!G1011</f>
        <v>372</v>
      </c>
      <c r="I191" s="12">
        <f t="shared" si="3"/>
        <v>0</v>
      </c>
      <c r="J191" s="12"/>
    </row>
    <row r="192" spans="1:10" ht="57">
      <c r="A192" s="33" t="s">
        <v>534</v>
      </c>
      <c r="B192" s="38" t="s">
        <v>535</v>
      </c>
      <c r="C192" s="38"/>
      <c r="D192" s="38"/>
      <c r="E192" s="38"/>
      <c r="F192" s="37">
        <f>F193+F194</f>
        <v>2290.7000000000003</v>
      </c>
      <c r="I192" s="12">
        <f t="shared" si="3"/>
        <v>-2290.7000000000003</v>
      </c>
      <c r="J192" s="12"/>
    </row>
    <row r="193" spans="1:10" ht="28.5">
      <c r="A193" s="33" t="s">
        <v>54</v>
      </c>
      <c r="B193" s="38" t="s">
        <v>535</v>
      </c>
      <c r="C193" s="38" t="s">
        <v>95</v>
      </c>
      <c r="D193" s="38" t="s">
        <v>33</v>
      </c>
      <c r="E193" s="38" t="s">
        <v>56</v>
      </c>
      <c r="F193" s="37">
        <v>39.8</v>
      </c>
      <c r="G193" s="8">
        <f>SUM(Ведомственная!G585)</f>
        <v>39.8</v>
      </c>
      <c r="I193" s="12">
        <f t="shared" si="3"/>
        <v>0</v>
      </c>
      <c r="J193" s="12"/>
    </row>
    <row r="194" spans="1:10" ht="14.25">
      <c r="A194" s="33" t="s">
        <v>44</v>
      </c>
      <c r="B194" s="38" t="s">
        <v>535</v>
      </c>
      <c r="C194" s="38" t="s">
        <v>103</v>
      </c>
      <c r="D194" s="38" t="s">
        <v>33</v>
      </c>
      <c r="E194" s="38" t="s">
        <v>56</v>
      </c>
      <c r="F194" s="37">
        <v>2250.9</v>
      </c>
      <c r="G194" s="8">
        <f>SUM(Ведомственная!G586)</f>
        <v>2250.9</v>
      </c>
      <c r="I194" s="12">
        <f t="shared" si="3"/>
        <v>0</v>
      </c>
      <c r="J194" s="12"/>
    </row>
    <row r="195" spans="1:10" ht="28.5">
      <c r="A195" s="33" t="s">
        <v>536</v>
      </c>
      <c r="B195" s="38" t="s">
        <v>537</v>
      </c>
      <c r="C195" s="38"/>
      <c r="D195" s="38"/>
      <c r="E195" s="38"/>
      <c r="F195" s="37">
        <f>F196+F197</f>
        <v>69.3</v>
      </c>
      <c r="I195" s="12">
        <f t="shared" si="3"/>
        <v>-69.3</v>
      </c>
      <c r="J195" s="12"/>
    </row>
    <row r="196" spans="1:10" ht="28.5">
      <c r="A196" s="33" t="s">
        <v>54</v>
      </c>
      <c r="B196" s="38" t="s">
        <v>537</v>
      </c>
      <c r="C196" s="38" t="s">
        <v>95</v>
      </c>
      <c r="D196" s="38" t="s">
        <v>33</v>
      </c>
      <c r="E196" s="38" t="s">
        <v>56</v>
      </c>
      <c r="F196" s="37">
        <v>1</v>
      </c>
      <c r="G196" s="8">
        <f>SUM(Ведомственная!G588)</f>
        <v>1</v>
      </c>
      <c r="I196" s="12">
        <f t="shared" si="3"/>
        <v>0</v>
      </c>
      <c r="J196" s="12"/>
    </row>
    <row r="197" spans="1:10" ht="14.25">
      <c r="A197" s="33" t="s">
        <v>44</v>
      </c>
      <c r="B197" s="38" t="s">
        <v>537</v>
      </c>
      <c r="C197" s="38" t="s">
        <v>103</v>
      </c>
      <c r="D197" s="38" t="s">
        <v>33</v>
      </c>
      <c r="E197" s="38" t="s">
        <v>56</v>
      </c>
      <c r="F197" s="37">
        <v>68.3</v>
      </c>
      <c r="G197" s="8">
        <f>SUM(Ведомственная!G589)</f>
        <v>68.3</v>
      </c>
      <c r="I197" s="12">
        <f t="shared" si="3"/>
        <v>0</v>
      </c>
      <c r="J197" s="12"/>
    </row>
    <row r="198" spans="1:10" ht="57">
      <c r="A198" s="33" t="s">
        <v>538</v>
      </c>
      <c r="B198" s="38" t="s">
        <v>539</v>
      </c>
      <c r="C198" s="38"/>
      <c r="D198" s="38"/>
      <c r="E198" s="38"/>
      <c r="F198" s="37">
        <f>F199+F200</f>
        <v>747</v>
      </c>
      <c r="I198" s="12">
        <f t="shared" si="3"/>
        <v>-747</v>
      </c>
      <c r="J198" s="12"/>
    </row>
    <row r="199" spans="1:10" ht="28.5">
      <c r="A199" s="33" t="s">
        <v>54</v>
      </c>
      <c r="B199" s="38" t="s">
        <v>539</v>
      </c>
      <c r="C199" s="38" t="s">
        <v>95</v>
      </c>
      <c r="D199" s="38" t="s">
        <v>33</v>
      </c>
      <c r="E199" s="38" t="s">
        <v>56</v>
      </c>
      <c r="F199" s="37">
        <v>9.1</v>
      </c>
      <c r="G199" s="8">
        <f>SUM(Ведомственная!G591)</f>
        <v>9.1</v>
      </c>
      <c r="I199" s="12">
        <f t="shared" si="3"/>
        <v>0</v>
      </c>
      <c r="J199" s="12"/>
    </row>
    <row r="200" spans="1:10" ht="14.25">
      <c r="A200" s="33" t="s">
        <v>44</v>
      </c>
      <c r="B200" s="38" t="s">
        <v>539</v>
      </c>
      <c r="C200" s="38" t="s">
        <v>103</v>
      </c>
      <c r="D200" s="38" t="s">
        <v>33</v>
      </c>
      <c r="E200" s="38" t="s">
        <v>56</v>
      </c>
      <c r="F200" s="37">
        <v>737.9</v>
      </c>
      <c r="G200" s="8">
        <f>SUM(Ведомственная!G592)</f>
        <v>737.9</v>
      </c>
      <c r="I200" s="12">
        <f t="shared" si="3"/>
        <v>0</v>
      </c>
      <c r="J200" s="12"/>
    </row>
    <row r="201" spans="1:10" ht="28.5">
      <c r="A201" s="33" t="s">
        <v>643</v>
      </c>
      <c r="B201" s="38" t="s">
        <v>644</v>
      </c>
      <c r="C201" s="38"/>
      <c r="D201" s="38"/>
      <c r="E201" s="38"/>
      <c r="F201" s="37">
        <f>SUM(F202:F203)</f>
        <v>11512.4</v>
      </c>
      <c r="I201" s="12">
        <f t="shared" si="3"/>
        <v>-11512.4</v>
      </c>
      <c r="J201" s="12"/>
    </row>
    <row r="202" spans="1:10" ht="28.5" hidden="1">
      <c r="A202" s="33" t="s">
        <v>54</v>
      </c>
      <c r="B202" s="38" t="s">
        <v>644</v>
      </c>
      <c r="C202" s="38" t="s">
        <v>95</v>
      </c>
      <c r="D202" s="38" t="s">
        <v>33</v>
      </c>
      <c r="E202" s="38" t="s">
        <v>56</v>
      </c>
      <c r="F202" s="37"/>
      <c r="G202" s="8">
        <f>SUM(Ведомственная!G594)</f>
        <v>0</v>
      </c>
      <c r="I202" s="12">
        <f t="shared" si="3"/>
        <v>0</v>
      </c>
      <c r="J202" s="12"/>
    </row>
    <row r="203" spans="1:10" ht="20.25" customHeight="1">
      <c r="A203" s="33" t="s">
        <v>44</v>
      </c>
      <c r="B203" s="38" t="s">
        <v>644</v>
      </c>
      <c r="C203" s="38" t="s">
        <v>103</v>
      </c>
      <c r="D203" s="38" t="s">
        <v>33</v>
      </c>
      <c r="E203" s="38" t="s">
        <v>56</v>
      </c>
      <c r="F203" s="37">
        <v>11512.4</v>
      </c>
      <c r="G203" s="8">
        <f>SUM(Ведомственная!G595)</f>
        <v>11512.4</v>
      </c>
      <c r="I203" s="12">
        <f t="shared" si="3"/>
        <v>0</v>
      </c>
      <c r="J203" s="12"/>
    </row>
    <row r="204" spans="1:10" ht="42.75">
      <c r="A204" s="33" t="s">
        <v>499</v>
      </c>
      <c r="B204" s="38" t="s">
        <v>500</v>
      </c>
      <c r="C204" s="29"/>
      <c r="D204" s="38"/>
      <c r="E204" s="38"/>
      <c r="F204" s="37">
        <f>F210+F205</f>
        <v>79850.40000000001</v>
      </c>
      <c r="I204" s="12">
        <f t="shared" si="3"/>
        <v>-79850.40000000001</v>
      </c>
      <c r="J204" s="12"/>
    </row>
    <row r="205" spans="1:10" ht="42.75">
      <c r="A205" s="33" t="s">
        <v>556</v>
      </c>
      <c r="B205" s="29" t="s">
        <v>557</v>
      </c>
      <c r="C205" s="29"/>
      <c r="D205" s="38"/>
      <c r="E205" s="38"/>
      <c r="F205" s="37">
        <f>F206</f>
        <v>17319.100000000002</v>
      </c>
      <c r="I205" s="12">
        <f t="shared" si="3"/>
        <v>-17319.100000000002</v>
      </c>
      <c r="J205" s="12"/>
    </row>
    <row r="206" spans="1:10" ht="28.5">
      <c r="A206" s="33" t="s">
        <v>558</v>
      </c>
      <c r="B206" s="29" t="s">
        <v>559</v>
      </c>
      <c r="C206" s="29"/>
      <c r="D206" s="38"/>
      <c r="E206" s="38"/>
      <c r="F206" s="37">
        <f>F207+F208+F209</f>
        <v>17319.100000000002</v>
      </c>
      <c r="I206" s="12">
        <f t="shared" si="3"/>
        <v>-17319.100000000002</v>
      </c>
      <c r="J206" s="12"/>
    </row>
    <row r="207" spans="1:10" ht="57">
      <c r="A207" s="33" t="s">
        <v>53</v>
      </c>
      <c r="B207" s="29" t="s">
        <v>559</v>
      </c>
      <c r="C207" s="29">
        <v>100</v>
      </c>
      <c r="D207" s="38" t="s">
        <v>33</v>
      </c>
      <c r="E207" s="38" t="s">
        <v>80</v>
      </c>
      <c r="F207" s="37">
        <v>14583.1</v>
      </c>
      <c r="G207" s="8">
        <f>SUM(Ведомственная!G678)</f>
        <v>14583.1</v>
      </c>
      <c r="I207" s="12">
        <f t="shared" si="3"/>
        <v>0</v>
      </c>
      <c r="J207" s="12"/>
    </row>
    <row r="208" spans="1:10" ht="28.5">
      <c r="A208" s="33" t="s">
        <v>54</v>
      </c>
      <c r="B208" s="29" t="s">
        <v>559</v>
      </c>
      <c r="C208" s="29">
        <v>200</v>
      </c>
      <c r="D208" s="38" t="s">
        <v>33</v>
      </c>
      <c r="E208" s="38" t="s">
        <v>80</v>
      </c>
      <c r="F208" s="37">
        <v>2682.3</v>
      </c>
      <c r="G208" s="8">
        <f>SUM(Ведомственная!G679)</f>
        <v>2682.3</v>
      </c>
      <c r="I208" s="12">
        <f t="shared" si="3"/>
        <v>0</v>
      </c>
      <c r="J208" s="12"/>
    </row>
    <row r="209" spans="1:10" ht="14.25">
      <c r="A209" s="33" t="s">
        <v>24</v>
      </c>
      <c r="B209" s="29" t="s">
        <v>559</v>
      </c>
      <c r="C209" s="29">
        <v>800</v>
      </c>
      <c r="D209" s="38" t="s">
        <v>33</v>
      </c>
      <c r="E209" s="38" t="s">
        <v>80</v>
      </c>
      <c r="F209" s="37">
        <v>53.7</v>
      </c>
      <c r="G209" s="8">
        <f>SUM(Ведомственная!G680)</f>
        <v>53.7</v>
      </c>
      <c r="I209" s="12">
        <f t="shared" si="3"/>
        <v>0</v>
      </c>
      <c r="J209" s="12"/>
    </row>
    <row r="210" spans="1:10" ht="85.5">
      <c r="A210" s="33" t="s">
        <v>295</v>
      </c>
      <c r="B210" s="38" t="s">
        <v>501</v>
      </c>
      <c r="C210" s="29"/>
      <c r="D210" s="38"/>
      <c r="E210" s="38"/>
      <c r="F210" s="37">
        <f>F211</f>
        <v>62531.3</v>
      </c>
      <c r="I210" s="12">
        <f t="shared" si="3"/>
        <v>-62531.3</v>
      </c>
      <c r="J210" s="12"/>
    </row>
    <row r="211" spans="1:10" ht="28.5">
      <c r="A211" s="33" t="s">
        <v>502</v>
      </c>
      <c r="B211" s="38" t="s">
        <v>503</v>
      </c>
      <c r="C211" s="29"/>
      <c r="D211" s="38"/>
      <c r="E211" s="38"/>
      <c r="F211" s="37">
        <f>F212+F213+F215+F214</f>
        <v>62531.3</v>
      </c>
      <c r="I211" s="12">
        <f t="shared" si="3"/>
        <v>-62531.3</v>
      </c>
      <c r="J211" s="12"/>
    </row>
    <row r="212" spans="1:10" ht="57">
      <c r="A212" s="33" t="s">
        <v>53</v>
      </c>
      <c r="B212" s="38" t="s">
        <v>503</v>
      </c>
      <c r="C212" s="29">
        <v>100</v>
      </c>
      <c r="D212" s="38" t="s">
        <v>33</v>
      </c>
      <c r="E212" s="38" t="s">
        <v>46</v>
      </c>
      <c r="F212" s="37">
        <v>54421.3</v>
      </c>
      <c r="G212" s="8">
        <f>SUM(Ведомственная!G524)</f>
        <v>54421.3</v>
      </c>
      <c r="I212" s="12">
        <f t="shared" si="3"/>
        <v>0</v>
      </c>
      <c r="J212" s="12"/>
    </row>
    <row r="213" spans="1:10" ht="28.5">
      <c r="A213" s="33" t="s">
        <v>54</v>
      </c>
      <c r="B213" s="38" t="s">
        <v>503</v>
      </c>
      <c r="C213" s="29">
        <v>200</v>
      </c>
      <c r="D213" s="38" t="s">
        <v>33</v>
      </c>
      <c r="E213" s="38" t="s">
        <v>46</v>
      </c>
      <c r="F213" s="37">
        <v>7944.2</v>
      </c>
      <c r="G213" s="8">
        <f>SUM(Ведомственная!G525)</f>
        <v>7944.2</v>
      </c>
      <c r="I213" s="12">
        <f t="shared" si="3"/>
        <v>0</v>
      </c>
      <c r="J213" s="12"/>
    </row>
    <row r="214" spans="1:10" ht="17.25" customHeight="1" hidden="1">
      <c r="A214" s="33" t="s">
        <v>44</v>
      </c>
      <c r="B214" s="38" t="s">
        <v>503</v>
      </c>
      <c r="C214" s="29">
        <v>300</v>
      </c>
      <c r="D214" s="38" t="s">
        <v>33</v>
      </c>
      <c r="E214" s="38" t="s">
        <v>46</v>
      </c>
      <c r="F214" s="37"/>
      <c r="G214" s="8">
        <f>SUM(Ведомственная!G526)</f>
        <v>0</v>
      </c>
      <c r="I214" s="12">
        <f t="shared" si="3"/>
        <v>0</v>
      </c>
      <c r="J214" s="12"/>
    </row>
    <row r="215" spans="1:10" ht="14.25">
      <c r="A215" s="33" t="s">
        <v>24</v>
      </c>
      <c r="B215" s="38" t="s">
        <v>503</v>
      </c>
      <c r="C215" s="29">
        <v>800</v>
      </c>
      <c r="D215" s="38" t="s">
        <v>33</v>
      </c>
      <c r="E215" s="38" t="s">
        <v>46</v>
      </c>
      <c r="F215" s="37">
        <v>165.8</v>
      </c>
      <c r="G215" s="8">
        <f>SUM(Ведомственная!G527)</f>
        <v>165.8</v>
      </c>
      <c r="I215" s="12">
        <f t="shared" si="3"/>
        <v>0</v>
      </c>
      <c r="J215" s="12"/>
    </row>
    <row r="216" spans="1:10" s="20" customFormat="1" ht="45">
      <c r="A216" s="170" t="s">
        <v>833</v>
      </c>
      <c r="B216" s="171" t="s">
        <v>834</v>
      </c>
      <c r="C216" s="171"/>
      <c r="D216" s="61"/>
      <c r="E216" s="61"/>
      <c r="F216" s="151">
        <f>SUM(F217)</f>
        <v>198.4</v>
      </c>
      <c r="G216" s="18"/>
      <c r="H216" s="18">
        <f>SUM(Ведомственная!G175)</f>
        <v>198.4</v>
      </c>
      <c r="I216" s="19"/>
      <c r="J216" s="19"/>
    </row>
    <row r="217" spans="1:10" ht="42.75">
      <c r="A217" s="46" t="s">
        <v>835</v>
      </c>
      <c r="B217" s="47" t="s">
        <v>836</v>
      </c>
      <c r="C217" s="47"/>
      <c r="D217" s="38"/>
      <c r="E217" s="38"/>
      <c r="F217" s="37">
        <f>SUM(F218)</f>
        <v>198.4</v>
      </c>
      <c r="I217" s="12"/>
      <c r="J217" s="12"/>
    </row>
    <row r="218" spans="1:10" ht="85.5">
      <c r="A218" s="49" t="s">
        <v>295</v>
      </c>
      <c r="B218" s="47" t="s">
        <v>837</v>
      </c>
      <c r="C218" s="47"/>
      <c r="D218" s="38"/>
      <c r="E218" s="38"/>
      <c r="F218" s="37">
        <f>SUM(F219)</f>
        <v>198.4</v>
      </c>
      <c r="I218" s="12"/>
      <c r="J218" s="12"/>
    </row>
    <row r="219" spans="1:10" ht="57">
      <c r="A219" s="49" t="s">
        <v>838</v>
      </c>
      <c r="B219" s="47" t="s">
        <v>839</v>
      </c>
      <c r="C219" s="47"/>
      <c r="D219" s="38"/>
      <c r="E219" s="38"/>
      <c r="F219" s="37">
        <f>SUM(F220)</f>
        <v>198.4</v>
      </c>
      <c r="I219" s="12"/>
      <c r="J219" s="12"/>
    </row>
    <row r="220" spans="1:10" ht="28.5">
      <c r="A220" s="46" t="s">
        <v>54</v>
      </c>
      <c r="B220" s="47" t="s">
        <v>839</v>
      </c>
      <c r="C220" s="47" t="s">
        <v>95</v>
      </c>
      <c r="D220" s="38" t="s">
        <v>15</v>
      </c>
      <c r="E220" s="38" t="s">
        <v>180</v>
      </c>
      <c r="F220" s="37">
        <v>198.4</v>
      </c>
      <c r="G220" s="8">
        <f>SUM(Ведомственная!G179)</f>
        <v>198.4</v>
      </c>
      <c r="I220" s="12"/>
      <c r="J220" s="12"/>
    </row>
    <row r="221" spans="1:10" s="20" customFormat="1" ht="30">
      <c r="A221" s="172" t="s">
        <v>841</v>
      </c>
      <c r="B221" s="152" t="s">
        <v>728</v>
      </c>
      <c r="C221" s="152"/>
      <c r="D221" s="61"/>
      <c r="E221" s="61"/>
      <c r="F221" s="102">
        <f>F222</f>
        <v>68.6</v>
      </c>
      <c r="G221" s="18"/>
      <c r="H221" s="164">
        <f>SUM(G222:G228)</f>
        <v>68.6</v>
      </c>
      <c r="I221" s="19">
        <f aca="true" t="shared" si="4" ref="I221:I228">G221-F221</f>
        <v>-68.6</v>
      </c>
      <c r="J221" s="19">
        <f aca="true" t="shared" si="5" ref="J221:J228">SUM(H221-F221)</f>
        <v>0</v>
      </c>
    </row>
    <row r="222" spans="1:10" ht="28.5">
      <c r="A222" s="71" t="s">
        <v>842</v>
      </c>
      <c r="B222" s="58" t="s">
        <v>729</v>
      </c>
      <c r="C222" s="58"/>
      <c r="D222" s="38"/>
      <c r="E222" s="38"/>
      <c r="F222" s="59">
        <f>F223+F226</f>
        <v>68.6</v>
      </c>
      <c r="H222" s="8">
        <f>SUM(Ведомственная!G1057)</f>
        <v>68.6</v>
      </c>
      <c r="I222" s="12">
        <f t="shared" si="4"/>
        <v>-68.6</v>
      </c>
      <c r="J222" s="12">
        <f t="shared" si="5"/>
        <v>0</v>
      </c>
    </row>
    <row r="223" spans="1:10" ht="42.75">
      <c r="A223" s="71" t="s">
        <v>556</v>
      </c>
      <c r="B223" s="58" t="s">
        <v>730</v>
      </c>
      <c r="C223" s="58"/>
      <c r="D223" s="38"/>
      <c r="E223" s="38"/>
      <c r="F223" s="59">
        <f>F224</f>
        <v>68.6</v>
      </c>
      <c r="I223" s="12">
        <f t="shared" si="4"/>
        <v>-68.6</v>
      </c>
      <c r="J223" s="12">
        <f t="shared" si="5"/>
        <v>-68.6</v>
      </c>
    </row>
    <row r="224" spans="1:10" ht="28.5">
      <c r="A224" s="71" t="s">
        <v>1281</v>
      </c>
      <c r="B224" s="58" t="s">
        <v>1282</v>
      </c>
      <c r="C224" s="58"/>
      <c r="D224" s="38"/>
      <c r="E224" s="38"/>
      <c r="F224" s="59">
        <f>F225</f>
        <v>68.6</v>
      </c>
      <c r="I224" s="12">
        <f t="shared" si="4"/>
        <v>-68.6</v>
      </c>
      <c r="J224" s="12">
        <f t="shared" si="5"/>
        <v>-68.6</v>
      </c>
    </row>
    <row r="225" spans="1:10" ht="28.5">
      <c r="A225" s="71" t="s">
        <v>54</v>
      </c>
      <c r="B225" s="58" t="s">
        <v>1282</v>
      </c>
      <c r="C225" s="58" t="s">
        <v>95</v>
      </c>
      <c r="D225" s="38" t="s">
        <v>17</v>
      </c>
      <c r="E225" s="38" t="s">
        <v>36</v>
      </c>
      <c r="F225" s="59">
        <v>68.6</v>
      </c>
      <c r="G225" s="8">
        <f>SUM(Ведомственная!G1061)</f>
        <v>68.6</v>
      </c>
      <c r="I225" s="12">
        <f t="shared" si="4"/>
        <v>0</v>
      </c>
      <c r="J225" s="12">
        <f t="shared" si="5"/>
        <v>-68.6</v>
      </c>
    </row>
    <row r="226" spans="1:10" ht="14.25" hidden="1">
      <c r="A226" s="71" t="s">
        <v>724</v>
      </c>
      <c r="B226" s="58" t="s">
        <v>725</v>
      </c>
      <c r="C226" s="58"/>
      <c r="D226" s="38"/>
      <c r="E226" s="38"/>
      <c r="F226" s="59">
        <f>F227</f>
        <v>0</v>
      </c>
      <c r="I226" s="12">
        <f t="shared" si="4"/>
        <v>0</v>
      </c>
      <c r="J226" s="12">
        <f t="shared" si="5"/>
        <v>0</v>
      </c>
    </row>
    <row r="227" spans="1:10" ht="14.25" hidden="1">
      <c r="A227" s="71" t="s">
        <v>726</v>
      </c>
      <c r="B227" s="58" t="s">
        <v>727</v>
      </c>
      <c r="C227" s="58"/>
      <c r="D227" s="38"/>
      <c r="E227" s="38"/>
      <c r="F227" s="59">
        <f>F228</f>
        <v>0</v>
      </c>
      <c r="I227" s="12">
        <f t="shared" si="4"/>
        <v>0</v>
      </c>
      <c r="J227" s="12">
        <f t="shared" si="5"/>
        <v>0</v>
      </c>
    </row>
    <row r="228" spans="1:10" ht="57" hidden="1">
      <c r="A228" s="71" t="s">
        <v>53</v>
      </c>
      <c r="B228" s="58" t="s">
        <v>727</v>
      </c>
      <c r="C228" s="58" t="s">
        <v>93</v>
      </c>
      <c r="D228" s="38" t="s">
        <v>17</v>
      </c>
      <c r="E228" s="38" t="s">
        <v>36</v>
      </c>
      <c r="F228" s="59"/>
      <c r="G228" s="8">
        <f>SUM(Ведомственная!G1064)</f>
        <v>0</v>
      </c>
      <c r="I228" s="12">
        <f t="shared" si="4"/>
        <v>0</v>
      </c>
      <c r="J228" s="12">
        <f t="shared" si="5"/>
        <v>0</v>
      </c>
    </row>
    <row r="229" spans="1:10" s="20" customFormat="1" ht="60">
      <c r="A229" s="145" t="s">
        <v>845</v>
      </c>
      <c r="B229" s="61" t="s">
        <v>496</v>
      </c>
      <c r="C229" s="61"/>
      <c r="D229" s="61"/>
      <c r="E229" s="61"/>
      <c r="F229" s="151">
        <f>SUM(F230)</f>
        <v>6856.9</v>
      </c>
      <c r="G229" s="18"/>
      <c r="H229" s="173">
        <f>SUM(G232:G234)</f>
        <v>6856.9</v>
      </c>
      <c r="I229" s="19">
        <f t="shared" si="3"/>
        <v>-6856.9</v>
      </c>
      <c r="J229" s="19">
        <f aca="true" t="shared" si="6" ref="J229:J281">SUM(H229-F229)</f>
        <v>0</v>
      </c>
    </row>
    <row r="230" spans="1:10" ht="85.5">
      <c r="A230" s="39" t="s">
        <v>231</v>
      </c>
      <c r="B230" s="38" t="s">
        <v>497</v>
      </c>
      <c r="C230" s="38"/>
      <c r="D230" s="38"/>
      <c r="E230" s="38"/>
      <c r="F230" s="37">
        <f>SUM(F231)</f>
        <v>6856.9</v>
      </c>
      <c r="H230" s="8">
        <f>SUM(Ведомственная!G141)</f>
        <v>6856.9</v>
      </c>
      <c r="I230" s="12">
        <f t="shared" si="3"/>
        <v>-6856.9</v>
      </c>
      <c r="J230" s="12">
        <f t="shared" si="6"/>
        <v>0</v>
      </c>
    </row>
    <row r="231" spans="1:10" ht="28.5">
      <c r="A231" s="33" t="s">
        <v>266</v>
      </c>
      <c r="B231" s="38" t="s">
        <v>498</v>
      </c>
      <c r="C231" s="38"/>
      <c r="D231" s="38"/>
      <c r="E231" s="38"/>
      <c r="F231" s="37">
        <f>SUM(F232:F234)</f>
        <v>6856.9</v>
      </c>
      <c r="I231" s="12">
        <f t="shared" si="3"/>
        <v>-6856.9</v>
      </c>
      <c r="J231" s="12">
        <f t="shared" si="6"/>
        <v>-6856.9</v>
      </c>
    </row>
    <row r="232" spans="1:10" ht="57">
      <c r="A232" s="33" t="s">
        <v>53</v>
      </c>
      <c r="B232" s="38" t="s">
        <v>498</v>
      </c>
      <c r="C232" s="38" t="s">
        <v>93</v>
      </c>
      <c r="D232" s="38" t="s">
        <v>56</v>
      </c>
      <c r="E232" s="38" t="s">
        <v>15</v>
      </c>
      <c r="F232" s="37">
        <v>4099.3</v>
      </c>
      <c r="G232" s="8">
        <f>SUM(Ведомственная!G144)</f>
        <v>4099.3</v>
      </c>
      <c r="I232" s="12">
        <f t="shared" si="3"/>
        <v>0</v>
      </c>
      <c r="J232" s="12">
        <f t="shared" si="6"/>
        <v>-4099.3</v>
      </c>
    </row>
    <row r="233" spans="1:10" ht="28.5">
      <c r="A233" s="33" t="s">
        <v>54</v>
      </c>
      <c r="B233" s="38" t="s">
        <v>498</v>
      </c>
      <c r="C233" s="38" t="s">
        <v>95</v>
      </c>
      <c r="D233" s="38" t="s">
        <v>56</v>
      </c>
      <c r="E233" s="38" t="s">
        <v>15</v>
      </c>
      <c r="F233" s="37">
        <v>2659.6</v>
      </c>
      <c r="G233" s="8">
        <f>SUM(Ведомственная!G145)</f>
        <v>2659.6</v>
      </c>
      <c r="I233" s="12">
        <f t="shared" si="3"/>
        <v>0</v>
      </c>
      <c r="J233" s="12">
        <f t="shared" si="6"/>
        <v>-2659.6</v>
      </c>
    </row>
    <row r="234" spans="1:10" ht="14.25">
      <c r="A234" s="33" t="s">
        <v>24</v>
      </c>
      <c r="B234" s="38" t="s">
        <v>498</v>
      </c>
      <c r="C234" s="38" t="s">
        <v>100</v>
      </c>
      <c r="D234" s="38" t="s">
        <v>56</v>
      </c>
      <c r="E234" s="38" t="s">
        <v>15</v>
      </c>
      <c r="F234" s="37">
        <v>98</v>
      </c>
      <c r="G234" s="8">
        <f>SUM(Ведомственная!G146)</f>
        <v>98</v>
      </c>
      <c r="I234" s="12">
        <f t="shared" si="3"/>
        <v>0</v>
      </c>
      <c r="J234" s="12">
        <f t="shared" si="6"/>
        <v>-98</v>
      </c>
    </row>
    <row r="235" spans="1:10" s="20" customFormat="1" ht="30">
      <c r="A235" s="145" t="s">
        <v>766</v>
      </c>
      <c r="B235" s="149" t="s">
        <v>267</v>
      </c>
      <c r="C235" s="149"/>
      <c r="D235" s="61"/>
      <c r="E235" s="61"/>
      <c r="F235" s="151">
        <f>SUM(F236+F243)</f>
        <v>3000</v>
      </c>
      <c r="G235" s="18"/>
      <c r="H235" s="164">
        <f>SUM(G239:G248)</f>
        <v>3000</v>
      </c>
      <c r="I235" s="19">
        <f t="shared" si="3"/>
        <v>-3000</v>
      </c>
      <c r="J235" s="19">
        <f t="shared" si="6"/>
        <v>0</v>
      </c>
    </row>
    <row r="236" spans="1:10" ht="42.75">
      <c r="A236" s="33" t="s">
        <v>693</v>
      </c>
      <c r="B236" s="38" t="s">
        <v>268</v>
      </c>
      <c r="C236" s="29"/>
      <c r="D236" s="38"/>
      <c r="E236" s="38"/>
      <c r="F236" s="37">
        <f>SUM(F240)+F237</f>
        <v>1500</v>
      </c>
      <c r="H236" s="8">
        <f>SUM(Ведомственная!G210)</f>
        <v>3000</v>
      </c>
      <c r="I236" s="12">
        <f t="shared" si="3"/>
        <v>-1500</v>
      </c>
      <c r="J236" s="12">
        <f t="shared" si="6"/>
        <v>1500</v>
      </c>
    </row>
    <row r="237" spans="1:10" ht="42.75" hidden="1">
      <c r="A237" s="33" t="s">
        <v>556</v>
      </c>
      <c r="B237" s="38" t="s">
        <v>732</v>
      </c>
      <c r="C237" s="29"/>
      <c r="D237" s="38"/>
      <c r="E237" s="38"/>
      <c r="F237" s="37">
        <f>SUM(F238)</f>
        <v>0</v>
      </c>
      <c r="I237" s="12">
        <f t="shared" si="3"/>
        <v>0</v>
      </c>
      <c r="J237" s="12">
        <f t="shared" si="6"/>
        <v>0</v>
      </c>
    </row>
    <row r="238" spans="1:10" ht="28.5" hidden="1">
      <c r="A238" s="33" t="s">
        <v>733</v>
      </c>
      <c r="B238" s="38" t="s">
        <v>734</v>
      </c>
      <c r="C238" s="29"/>
      <c r="D238" s="38"/>
      <c r="E238" s="38"/>
      <c r="F238" s="37">
        <f>SUM(F239)</f>
        <v>0</v>
      </c>
      <c r="I238" s="12"/>
      <c r="J238" s="12"/>
    </row>
    <row r="239" spans="1:10" ht="14.25" hidden="1">
      <c r="A239" s="33" t="s">
        <v>24</v>
      </c>
      <c r="B239" s="38" t="s">
        <v>734</v>
      </c>
      <c r="C239" s="29">
        <v>800</v>
      </c>
      <c r="D239" s="38" t="s">
        <v>15</v>
      </c>
      <c r="E239" s="38" t="s">
        <v>26</v>
      </c>
      <c r="F239" s="37"/>
      <c r="G239" s="8">
        <f>SUM(Ведомственная!G214)</f>
        <v>0</v>
      </c>
      <c r="I239" s="12"/>
      <c r="J239" s="12"/>
    </row>
    <row r="240" spans="1:10" ht="42.75">
      <c r="A240" s="50" t="s">
        <v>20</v>
      </c>
      <c r="B240" s="38" t="s">
        <v>320</v>
      </c>
      <c r="C240" s="29"/>
      <c r="D240" s="38"/>
      <c r="E240" s="38"/>
      <c r="F240" s="37">
        <f>SUM(F241)</f>
        <v>1500</v>
      </c>
      <c r="I240" s="12">
        <f t="shared" si="3"/>
        <v>-1500</v>
      </c>
      <c r="J240" s="12">
        <f t="shared" si="6"/>
        <v>-1500</v>
      </c>
    </row>
    <row r="241" spans="1:10" ht="28.5">
      <c r="A241" s="33" t="s">
        <v>269</v>
      </c>
      <c r="B241" s="38" t="s">
        <v>321</v>
      </c>
      <c r="C241" s="38"/>
      <c r="D241" s="38"/>
      <c r="E241" s="38"/>
      <c r="F241" s="37">
        <f>SUM(F242)</f>
        <v>1500</v>
      </c>
      <c r="I241" s="12">
        <f t="shared" si="3"/>
        <v>-1500</v>
      </c>
      <c r="J241" s="12">
        <f t="shared" si="6"/>
        <v>-1500</v>
      </c>
    </row>
    <row r="242" spans="1:10" ht="14.25">
      <c r="A242" s="33" t="s">
        <v>24</v>
      </c>
      <c r="B242" s="38" t="s">
        <v>321</v>
      </c>
      <c r="C242" s="38" t="s">
        <v>100</v>
      </c>
      <c r="D242" s="38" t="s">
        <v>15</v>
      </c>
      <c r="E242" s="38" t="s">
        <v>26</v>
      </c>
      <c r="F242" s="37">
        <v>1500</v>
      </c>
      <c r="G242" s="8">
        <f>SUM(Ведомственная!G217)</f>
        <v>1500</v>
      </c>
      <c r="I242" s="12">
        <f t="shared" si="3"/>
        <v>0</v>
      </c>
      <c r="J242" s="12">
        <f t="shared" si="6"/>
        <v>-1500</v>
      </c>
    </row>
    <row r="243" spans="1:10" ht="28.5">
      <c r="A243" s="33" t="s">
        <v>270</v>
      </c>
      <c r="B243" s="38" t="s">
        <v>271</v>
      </c>
      <c r="C243" s="29"/>
      <c r="D243" s="38"/>
      <c r="E243" s="38"/>
      <c r="F243" s="37">
        <f>SUM(F244)</f>
        <v>1500</v>
      </c>
      <c r="I243" s="12">
        <f t="shared" si="3"/>
        <v>-1500</v>
      </c>
      <c r="J243" s="12">
        <f t="shared" si="6"/>
        <v>-1500</v>
      </c>
    </row>
    <row r="244" spans="1:10" ht="28.5">
      <c r="A244" s="50" t="s">
        <v>71</v>
      </c>
      <c r="B244" s="38" t="s">
        <v>588</v>
      </c>
      <c r="C244" s="29"/>
      <c r="D244" s="38"/>
      <c r="E244" s="38"/>
      <c r="F244" s="37">
        <f>SUM(F245)+F247</f>
        <v>1500</v>
      </c>
      <c r="I244" s="12">
        <f t="shared" si="3"/>
        <v>-1500</v>
      </c>
      <c r="J244" s="12">
        <f t="shared" si="6"/>
        <v>-1500</v>
      </c>
    </row>
    <row r="245" spans="1:10" ht="42.75">
      <c r="A245" s="33" t="s">
        <v>272</v>
      </c>
      <c r="B245" s="38" t="s">
        <v>319</v>
      </c>
      <c r="C245" s="38"/>
      <c r="D245" s="38"/>
      <c r="E245" s="38"/>
      <c r="F245" s="37">
        <f>SUM(F246)</f>
        <v>1500</v>
      </c>
      <c r="I245" s="12">
        <f t="shared" si="3"/>
        <v>-1500</v>
      </c>
      <c r="J245" s="12">
        <f t="shared" si="6"/>
        <v>-1500</v>
      </c>
    </row>
    <row r="246" spans="1:10" ht="28.5">
      <c r="A246" s="33" t="s">
        <v>264</v>
      </c>
      <c r="B246" s="38" t="s">
        <v>319</v>
      </c>
      <c r="C246" s="38" t="s">
        <v>128</v>
      </c>
      <c r="D246" s="38" t="s">
        <v>15</v>
      </c>
      <c r="E246" s="38" t="s">
        <v>26</v>
      </c>
      <c r="F246" s="37">
        <v>1500</v>
      </c>
      <c r="G246" s="8">
        <f>SUM(Ведомственная!G221)</f>
        <v>1500</v>
      </c>
      <c r="I246" s="12">
        <f t="shared" si="3"/>
        <v>0</v>
      </c>
      <c r="J246" s="12">
        <f t="shared" si="6"/>
        <v>-1500</v>
      </c>
    </row>
    <row r="247" spans="1:10" ht="42.75" hidden="1">
      <c r="A247" s="33" t="s">
        <v>618</v>
      </c>
      <c r="B247" s="38" t="s">
        <v>596</v>
      </c>
      <c r="C247" s="38"/>
      <c r="D247" s="38"/>
      <c r="E247" s="106"/>
      <c r="F247" s="37">
        <f>SUM(F248)</f>
        <v>0</v>
      </c>
      <c r="I247" s="12">
        <f t="shared" si="3"/>
        <v>0</v>
      </c>
      <c r="J247" s="12"/>
    </row>
    <row r="248" spans="1:10" ht="28.5" hidden="1">
      <c r="A248" s="33" t="s">
        <v>264</v>
      </c>
      <c r="B248" s="38" t="s">
        <v>596</v>
      </c>
      <c r="C248" s="38" t="s">
        <v>128</v>
      </c>
      <c r="D248" s="38" t="s">
        <v>15</v>
      </c>
      <c r="E248" s="38" t="s">
        <v>26</v>
      </c>
      <c r="F248" s="37"/>
      <c r="G248" s="8">
        <f>SUM(Ведомственная!G223)</f>
        <v>0</v>
      </c>
      <c r="I248" s="12">
        <f t="shared" si="3"/>
        <v>0</v>
      </c>
      <c r="J248" s="12"/>
    </row>
    <row r="249" spans="1:10" s="20" customFormat="1" ht="30">
      <c r="A249" s="145" t="s">
        <v>754</v>
      </c>
      <c r="B249" s="61" t="s">
        <v>243</v>
      </c>
      <c r="C249" s="149"/>
      <c r="D249" s="61"/>
      <c r="E249" s="61"/>
      <c r="F249" s="151">
        <f>SUM(F250)</f>
        <v>357.7</v>
      </c>
      <c r="G249" s="18"/>
      <c r="H249" s="164">
        <f>SUM(G252:G253)</f>
        <v>357.7</v>
      </c>
      <c r="I249" s="19">
        <f t="shared" si="3"/>
        <v>-357.7</v>
      </c>
      <c r="J249" s="19">
        <f t="shared" si="6"/>
        <v>0</v>
      </c>
    </row>
    <row r="250" spans="1:10" ht="85.5">
      <c r="A250" s="39" t="s">
        <v>231</v>
      </c>
      <c r="B250" s="29" t="s">
        <v>478</v>
      </c>
      <c r="C250" s="29"/>
      <c r="D250" s="38"/>
      <c r="E250" s="38"/>
      <c r="F250" s="37">
        <f>SUM(F251)</f>
        <v>357.7</v>
      </c>
      <c r="H250" s="8">
        <f>SUM(Ведомственная!G67)</f>
        <v>357.7</v>
      </c>
      <c r="I250" s="12">
        <f t="shared" si="3"/>
        <v>-357.7</v>
      </c>
      <c r="J250" s="12">
        <f t="shared" si="6"/>
        <v>0</v>
      </c>
    </row>
    <row r="251" spans="1:10" ht="28.5">
      <c r="A251" s="33" t="s">
        <v>240</v>
      </c>
      <c r="B251" s="29" t="s">
        <v>479</v>
      </c>
      <c r="C251" s="29"/>
      <c r="D251" s="38"/>
      <c r="E251" s="38"/>
      <c r="F251" s="37">
        <f>SUM(F252:F253)</f>
        <v>357.7</v>
      </c>
      <c r="I251" s="12">
        <f t="shared" si="3"/>
        <v>-357.7</v>
      </c>
      <c r="J251" s="12">
        <f t="shared" si="6"/>
        <v>-357.7</v>
      </c>
    </row>
    <row r="252" spans="1:10" ht="57">
      <c r="A252" s="33" t="s">
        <v>53</v>
      </c>
      <c r="B252" s="29" t="s">
        <v>479</v>
      </c>
      <c r="C252" s="29">
        <v>100</v>
      </c>
      <c r="D252" s="38" t="s">
        <v>36</v>
      </c>
      <c r="E252" s="38" t="s">
        <v>15</v>
      </c>
      <c r="F252" s="37">
        <v>332.2</v>
      </c>
      <c r="G252" s="8">
        <f>SUM(Ведомственная!G70)</f>
        <v>332.2</v>
      </c>
      <c r="I252" s="12">
        <f t="shared" si="3"/>
        <v>0</v>
      </c>
      <c r="J252" s="12">
        <f t="shared" si="6"/>
        <v>-332.2</v>
      </c>
    </row>
    <row r="253" spans="1:10" ht="28.5">
      <c r="A253" s="33" t="s">
        <v>54</v>
      </c>
      <c r="B253" s="29" t="s">
        <v>479</v>
      </c>
      <c r="C253" s="38" t="s">
        <v>95</v>
      </c>
      <c r="D253" s="38" t="s">
        <v>36</v>
      </c>
      <c r="E253" s="38" t="s">
        <v>15</v>
      </c>
      <c r="F253" s="37">
        <v>25.5</v>
      </c>
      <c r="G253" s="8">
        <f>SUM(Ведомственная!G71)</f>
        <v>25.5</v>
      </c>
      <c r="I253" s="12">
        <f t="shared" si="3"/>
        <v>0</v>
      </c>
      <c r="J253" s="12">
        <f t="shared" si="6"/>
        <v>-25.5</v>
      </c>
    </row>
    <row r="254" spans="1:10" ht="28.5">
      <c r="A254" s="33" t="s">
        <v>794</v>
      </c>
      <c r="B254" s="38" t="s">
        <v>244</v>
      </c>
      <c r="C254" s="29"/>
      <c r="D254" s="38"/>
      <c r="E254" s="38"/>
      <c r="F254" s="37">
        <f>SUM(F255:F256)</f>
        <v>150</v>
      </c>
      <c r="H254" s="8">
        <f>SUM(G255:G256)</f>
        <v>150</v>
      </c>
      <c r="I254" s="12">
        <f t="shared" si="3"/>
        <v>-150</v>
      </c>
      <c r="J254" s="12">
        <f t="shared" si="6"/>
        <v>0</v>
      </c>
    </row>
    <row r="255" spans="1:10" ht="29.25" customHeight="1">
      <c r="A255" s="33" t="s">
        <v>54</v>
      </c>
      <c r="B255" s="29" t="s">
        <v>244</v>
      </c>
      <c r="C255" s="29">
        <v>200</v>
      </c>
      <c r="D255" s="38" t="s">
        <v>36</v>
      </c>
      <c r="E255" s="38">
        <v>13</v>
      </c>
      <c r="F255" s="37">
        <v>150</v>
      </c>
      <c r="G255" s="8">
        <f>SUM(Ведомственная!G95)</f>
        <v>150</v>
      </c>
      <c r="I255" s="12">
        <f t="shared" si="3"/>
        <v>0</v>
      </c>
      <c r="J255" s="12">
        <f t="shared" si="6"/>
        <v>-150</v>
      </c>
    </row>
    <row r="256" spans="1:10" ht="14.25" hidden="1">
      <c r="A256" s="33" t="s">
        <v>24</v>
      </c>
      <c r="B256" s="29" t="s">
        <v>244</v>
      </c>
      <c r="C256" s="29">
        <v>800</v>
      </c>
      <c r="D256" s="38" t="s">
        <v>36</v>
      </c>
      <c r="E256" s="38">
        <v>13</v>
      </c>
      <c r="F256" s="37"/>
      <c r="G256" s="8">
        <f>SUM(Ведомственная!G96)</f>
        <v>0</v>
      </c>
      <c r="I256" s="12">
        <f t="shared" si="3"/>
        <v>0</v>
      </c>
      <c r="J256" s="12">
        <f t="shared" si="6"/>
        <v>0</v>
      </c>
    </row>
    <row r="257" spans="1:10" s="20" customFormat="1" ht="30">
      <c r="A257" s="156" t="s">
        <v>753</v>
      </c>
      <c r="B257" s="149" t="s">
        <v>226</v>
      </c>
      <c r="C257" s="149"/>
      <c r="D257" s="61"/>
      <c r="E257" s="61"/>
      <c r="F257" s="151">
        <f>SUM(F258)</f>
        <v>149356.8</v>
      </c>
      <c r="G257" s="18"/>
      <c r="H257" s="164">
        <f>SUM(G258:G273)</f>
        <v>149356.8</v>
      </c>
      <c r="I257" s="19">
        <f t="shared" si="3"/>
        <v>-149356.8</v>
      </c>
      <c r="J257" s="19">
        <f t="shared" si="6"/>
        <v>0</v>
      </c>
    </row>
    <row r="258" spans="1:10" ht="42.75">
      <c r="A258" s="33" t="s">
        <v>82</v>
      </c>
      <c r="B258" s="38" t="s">
        <v>227</v>
      </c>
      <c r="C258" s="38"/>
      <c r="D258" s="38"/>
      <c r="E258" s="38"/>
      <c r="F258" s="37">
        <f>SUM(F259)+F261+F265+F268+F270</f>
        <v>149356.8</v>
      </c>
      <c r="H258" s="8">
        <f>SUM(Ведомственная!G56+Ведомственная!G73+Ведомственная!G97)</f>
        <v>149356.8</v>
      </c>
      <c r="I258" s="12">
        <f t="shared" si="3"/>
        <v>-149356.8</v>
      </c>
      <c r="J258" s="12">
        <f t="shared" si="6"/>
        <v>0</v>
      </c>
    </row>
    <row r="259" spans="1:10" ht="14.25">
      <c r="A259" s="33" t="s">
        <v>228</v>
      </c>
      <c r="B259" s="38" t="s">
        <v>229</v>
      </c>
      <c r="C259" s="38"/>
      <c r="D259" s="38"/>
      <c r="E259" s="38"/>
      <c r="F259" s="37">
        <f>SUM(F260)</f>
        <v>1836</v>
      </c>
      <c r="I259" s="12">
        <f t="shared" si="3"/>
        <v>-1836</v>
      </c>
      <c r="J259" s="12">
        <f t="shared" si="6"/>
        <v>-1836</v>
      </c>
    </row>
    <row r="260" spans="1:10" ht="57">
      <c r="A260" s="33" t="s">
        <v>53</v>
      </c>
      <c r="B260" s="38" t="s">
        <v>229</v>
      </c>
      <c r="C260" s="38" t="s">
        <v>93</v>
      </c>
      <c r="D260" s="38" t="s">
        <v>36</v>
      </c>
      <c r="E260" s="38" t="s">
        <v>46</v>
      </c>
      <c r="F260" s="37">
        <v>1836</v>
      </c>
      <c r="G260" s="8">
        <f>SUM(Ведомственная!G59)</f>
        <v>1836</v>
      </c>
      <c r="I260" s="12">
        <f t="shared" si="3"/>
        <v>0</v>
      </c>
      <c r="J260" s="12">
        <f t="shared" si="6"/>
        <v>-1836</v>
      </c>
    </row>
    <row r="261" spans="1:10" ht="14.25">
      <c r="A261" s="33" t="s">
        <v>84</v>
      </c>
      <c r="B261" s="38" t="s">
        <v>236</v>
      </c>
      <c r="C261" s="38"/>
      <c r="D261" s="38"/>
      <c r="E261" s="38"/>
      <c r="F261" s="37">
        <f>SUM(F262:F264)</f>
        <v>104904</v>
      </c>
      <c r="I261" s="12">
        <f t="shared" si="3"/>
        <v>-104904</v>
      </c>
      <c r="J261" s="12">
        <f t="shared" si="6"/>
        <v>-104904</v>
      </c>
    </row>
    <row r="262" spans="1:10" ht="57">
      <c r="A262" s="33" t="s">
        <v>53</v>
      </c>
      <c r="B262" s="38" t="s">
        <v>236</v>
      </c>
      <c r="C262" s="38" t="s">
        <v>93</v>
      </c>
      <c r="D262" s="38" t="s">
        <v>36</v>
      </c>
      <c r="E262" s="38" t="s">
        <v>15</v>
      </c>
      <c r="F262" s="37">
        <v>104810.9</v>
      </c>
      <c r="G262" s="8">
        <f>SUM(Ведомственная!G75)</f>
        <v>104810.9</v>
      </c>
      <c r="I262" s="12">
        <f t="shared" si="3"/>
        <v>0</v>
      </c>
      <c r="J262" s="12">
        <f t="shared" si="6"/>
        <v>-104810.9</v>
      </c>
    </row>
    <row r="263" spans="1:10" ht="28.5">
      <c r="A263" s="33" t="s">
        <v>54</v>
      </c>
      <c r="B263" s="38" t="s">
        <v>236</v>
      </c>
      <c r="C263" s="38" t="s">
        <v>95</v>
      </c>
      <c r="D263" s="38" t="s">
        <v>36</v>
      </c>
      <c r="E263" s="38" t="s">
        <v>15</v>
      </c>
      <c r="F263" s="37">
        <v>93.1</v>
      </c>
      <c r="G263" s="8">
        <f>SUM(Ведомственная!G76)</f>
        <v>93.1</v>
      </c>
      <c r="I263" s="12">
        <f t="shared" si="3"/>
        <v>0</v>
      </c>
      <c r="J263" s="12">
        <f t="shared" si="6"/>
        <v>-93.1</v>
      </c>
    </row>
    <row r="264" spans="1:10" ht="14.25" hidden="1">
      <c r="A264" s="33" t="s">
        <v>44</v>
      </c>
      <c r="B264" s="38" t="s">
        <v>236</v>
      </c>
      <c r="C264" s="38" t="s">
        <v>103</v>
      </c>
      <c r="D264" s="38" t="s">
        <v>36</v>
      </c>
      <c r="E264" s="38" t="s">
        <v>15</v>
      </c>
      <c r="F264" s="37">
        <v>0</v>
      </c>
      <c r="G264" s="8">
        <f>SUM(Ведомственная!G77)</f>
        <v>0</v>
      </c>
      <c r="I264" s="12">
        <f t="shared" si="3"/>
        <v>0</v>
      </c>
      <c r="J264" s="12">
        <f t="shared" si="6"/>
        <v>0</v>
      </c>
    </row>
    <row r="265" spans="1:10" ht="14.25">
      <c r="A265" s="33" t="s">
        <v>99</v>
      </c>
      <c r="B265" s="29" t="s">
        <v>245</v>
      </c>
      <c r="C265" s="29"/>
      <c r="D265" s="38"/>
      <c r="E265" s="38"/>
      <c r="F265" s="37">
        <f>SUM(F266:F267)</f>
        <v>4978.2</v>
      </c>
      <c r="I265" s="12">
        <f t="shared" si="3"/>
        <v>-4978.2</v>
      </c>
      <c r="J265" s="12">
        <f t="shared" si="6"/>
        <v>-4978.2</v>
      </c>
    </row>
    <row r="266" spans="1:10" ht="28.5">
      <c r="A266" s="33" t="s">
        <v>54</v>
      </c>
      <c r="B266" s="29" t="s">
        <v>245</v>
      </c>
      <c r="C266" s="29">
        <v>200</v>
      </c>
      <c r="D266" s="38" t="s">
        <v>36</v>
      </c>
      <c r="E266" s="38">
        <v>13</v>
      </c>
      <c r="F266" s="37">
        <v>4931.9</v>
      </c>
      <c r="G266" s="8">
        <f>SUM(Ведомственная!G100)</f>
        <v>4931.9</v>
      </c>
      <c r="I266" s="12">
        <f t="shared" si="3"/>
        <v>0</v>
      </c>
      <c r="J266" s="12">
        <f t="shared" si="6"/>
        <v>-4931.9</v>
      </c>
    </row>
    <row r="267" spans="1:10" ht="14.25">
      <c r="A267" s="33" t="s">
        <v>24</v>
      </c>
      <c r="B267" s="29" t="s">
        <v>245</v>
      </c>
      <c r="C267" s="29">
        <v>800</v>
      </c>
      <c r="D267" s="38" t="s">
        <v>36</v>
      </c>
      <c r="E267" s="38">
        <v>13</v>
      </c>
      <c r="F267" s="37">
        <v>46.3</v>
      </c>
      <c r="G267" s="8">
        <f>SUM(Ведомственная!G101)</f>
        <v>46.3</v>
      </c>
      <c r="I267" s="12">
        <f t="shared" si="3"/>
        <v>0</v>
      </c>
      <c r="J267" s="12">
        <f t="shared" si="6"/>
        <v>-46.3</v>
      </c>
    </row>
    <row r="268" spans="1:10" ht="28.5">
      <c r="A268" s="33" t="s">
        <v>101</v>
      </c>
      <c r="B268" s="29" t="s">
        <v>246</v>
      </c>
      <c r="C268" s="29"/>
      <c r="D268" s="38"/>
      <c r="E268" s="38"/>
      <c r="F268" s="37">
        <f>SUM(F269)</f>
        <v>10824.2</v>
      </c>
      <c r="I268" s="12">
        <f t="shared" si="3"/>
        <v>-10824.2</v>
      </c>
      <c r="J268" s="12">
        <f t="shared" si="6"/>
        <v>-10824.2</v>
      </c>
    </row>
    <row r="269" spans="1:10" ht="28.5">
      <c r="A269" s="33" t="s">
        <v>54</v>
      </c>
      <c r="B269" s="29" t="s">
        <v>246</v>
      </c>
      <c r="C269" s="29">
        <v>200</v>
      </c>
      <c r="D269" s="38" t="s">
        <v>36</v>
      </c>
      <c r="E269" s="38">
        <v>13</v>
      </c>
      <c r="F269" s="37">
        <v>10824.2</v>
      </c>
      <c r="G269" s="8">
        <f>SUM(Ведомственная!G103)</f>
        <v>10824.2</v>
      </c>
      <c r="I269" s="12">
        <f aca="true" t="shared" si="7" ref="I269:I342">G269-F269</f>
        <v>0</v>
      </c>
      <c r="J269" s="12">
        <f t="shared" si="6"/>
        <v>-10824.2</v>
      </c>
    </row>
    <row r="270" spans="1:10" ht="28.5">
      <c r="A270" s="33" t="s">
        <v>102</v>
      </c>
      <c r="B270" s="29" t="s">
        <v>247</v>
      </c>
      <c r="C270" s="29"/>
      <c r="D270" s="38"/>
      <c r="E270" s="38"/>
      <c r="F270" s="37">
        <f>SUM(F271:F273)</f>
        <v>26814.4</v>
      </c>
      <c r="I270" s="12">
        <f t="shared" si="7"/>
        <v>-26814.4</v>
      </c>
      <c r="J270" s="12">
        <f t="shared" si="6"/>
        <v>-26814.4</v>
      </c>
    </row>
    <row r="271" spans="1:10" ht="28.5">
      <c r="A271" s="33" t="s">
        <v>54</v>
      </c>
      <c r="B271" s="29" t="s">
        <v>247</v>
      </c>
      <c r="C271" s="29">
        <v>200</v>
      </c>
      <c r="D271" s="38" t="s">
        <v>36</v>
      </c>
      <c r="E271" s="38">
        <v>13</v>
      </c>
      <c r="F271" s="37">
        <v>20350.8</v>
      </c>
      <c r="G271" s="8">
        <f>SUM(Ведомственная!G105)</f>
        <v>20350.8</v>
      </c>
      <c r="I271" s="12">
        <f t="shared" si="7"/>
        <v>0</v>
      </c>
      <c r="J271" s="12">
        <f t="shared" si="6"/>
        <v>-20350.8</v>
      </c>
    </row>
    <row r="272" spans="1:10" ht="18" customHeight="1">
      <c r="A272" s="33" t="s">
        <v>44</v>
      </c>
      <c r="B272" s="29" t="s">
        <v>247</v>
      </c>
      <c r="C272" s="29">
        <v>300</v>
      </c>
      <c r="D272" s="38" t="s">
        <v>36</v>
      </c>
      <c r="E272" s="38">
        <v>13</v>
      </c>
      <c r="F272" s="37">
        <v>5.7</v>
      </c>
      <c r="G272" s="8">
        <f>SUM(Ведомственная!G106)</f>
        <v>5.7</v>
      </c>
      <c r="I272" s="12">
        <f t="shared" si="7"/>
        <v>0</v>
      </c>
      <c r="J272" s="12">
        <f t="shared" si="6"/>
        <v>-5.7</v>
      </c>
    </row>
    <row r="273" spans="1:10" ht="14.25">
      <c r="A273" s="33" t="s">
        <v>24</v>
      </c>
      <c r="B273" s="29" t="s">
        <v>247</v>
      </c>
      <c r="C273" s="29">
        <v>800</v>
      </c>
      <c r="D273" s="38" t="s">
        <v>36</v>
      </c>
      <c r="E273" s="38">
        <v>13</v>
      </c>
      <c r="F273" s="37">
        <v>6457.9</v>
      </c>
      <c r="G273" s="8">
        <f>SUM(Ведомственная!G107)</f>
        <v>6457.9</v>
      </c>
      <c r="I273" s="12">
        <f t="shared" si="7"/>
        <v>0</v>
      </c>
      <c r="J273" s="12">
        <f t="shared" si="6"/>
        <v>-6457.9</v>
      </c>
    </row>
    <row r="274" spans="1:10" s="20" customFormat="1" ht="30">
      <c r="A274" s="174" t="s">
        <v>771</v>
      </c>
      <c r="B274" s="101" t="s">
        <v>378</v>
      </c>
      <c r="C274" s="101"/>
      <c r="D274" s="101"/>
      <c r="E274" s="101"/>
      <c r="F274" s="175">
        <f>SUM(F275,F282)+F287</f>
        <v>101207.59999999999</v>
      </c>
      <c r="G274" s="18"/>
      <c r="H274" s="164">
        <f>SUM(G277:G288)</f>
        <v>101207.6</v>
      </c>
      <c r="I274" s="19">
        <f t="shared" si="7"/>
        <v>-101207.59999999999</v>
      </c>
      <c r="J274" s="19">
        <f t="shared" si="6"/>
        <v>1.4551915228366852E-11</v>
      </c>
    </row>
    <row r="275" spans="1:10" ht="14.25">
      <c r="A275" s="85" t="s">
        <v>37</v>
      </c>
      <c r="B275" s="83" t="s">
        <v>379</v>
      </c>
      <c r="C275" s="83"/>
      <c r="D275" s="83"/>
      <c r="E275" s="83"/>
      <c r="F275" s="84">
        <f>SUM(F276+F280)+F278</f>
        <v>85848.4</v>
      </c>
      <c r="H275" s="8">
        <f>SUM(Ведомственная!G291)</f>
        <v>101207.59999999999</v>
      </c>
      <c r="I275" s="12">
        <f t="shared" si="7"/>
        <v>-85848.4</v>
      </c>
      <c r="J275" s="12">
        <f t="shared" si="6"/>
        <v>15359.199999999997</v>
      </c>
    </row>
    <row r="276" spans="1:10" ht="14.25">
      <c r="A276" s="85" t="s">
        <v>332</v>
      </c>
      <c r="B276" s="83" t="s">
        <v>380</v>
      </c>
      <c r="C276" s="83"/>
      <c r="D276" s="83"/>
      <c r="E276" s="83"/>
      <c r="F276" s="84">
        <f>SUM(F277)</f>
        <v>54950</v>
      </c>
      <c r="I276" s="12">
        <f t="shared" si="7"/>
        <v>-54950</v>
      </c>
      <c r="J276" s="12">
        <f t="shared" si="6"/>
        <v>-54950</v>
      </c>
    </row>
    <row r="277" spans="1:10" ht="28.5">
      <c r="A277" s="85" t="s">
        <v>54</v>
      </c>
      <c r="B277" s="83" t="s">
        <v>380</v>
      </c>
      <c r="C277" s="83" t="s">
        <v>95</v>
      </c>
      <c r="D277" s="83" t="s">
        <v>180</v>
      </c>
      <c r="E277" s="83" t="s">
        <v>56</v>
      </c>
      <c r="F277" s="84">
        <v>54950</v>
      </c>
      <c r="G277" s="8">
        <f>SUM(Ведомственная!G294)</f>
        <v>54950</v>
      </c>
      <c r="I277" s="12">
        <f t="shared" si="7"/>
        <v>0</v>
      </c>
      <c r="J277" s="12">
        <f t="shared" si="6"/>
        <v>-54950</v>
      </c>
    </row>
    <row r="278" spans="1:10" ht="14.25">
      <c r="A278" s="85" t="s">
        <v>333</v>
      </c>
      <c r="B278" s="83" t="s">
        <v>381</v>
      </c>
      <c r="C278" s="83"/>
      <c r="D278" s="83"/>
      <c r="E278" s="83"/>
      <c r="F278" s="84">
        <f>SUM(F279)</f>
        <v>1000</v>
      </c>
      <c r="I278" s="12">
        <f t="shared" si="7"/>
        <v>-1000</v>
      </c>
      <c r="J278" s="12">
        <f t="shared" si="6"/>
        <v>-1000</v>
      </c>
    </row>
    <row r="279" spans="1:10" ht="28.5">
      <c r="A279" s="85" t="s">
        <v>54</v>
      </c>
      <c r="B279" s="83" t="s">
        <v>381</v>
      </c>
      <c r="C279" s="83" t="s">
        <v>95</v>
      </c>
      <c r="D279" s="83" t="s">
        <v>180</v>
      </c>
      <c r="E279" s="83" t="s">
        <v>56</v>
      </c>
      <c r="F279" s="84">
        <v>1000</v>
      </c>
      <c r="G279" s="8">
        <f>SUM(Ведомственная!G296)</f>
        <v>1000</v>
      </c>
      <c r="I279" s="12">
        <f t="shared" si="7"/>
        <v>0</v>
      </c>
      <c r="J279" s="12">
        <f t="shared" si="6"/>
        <v>-1000</v>
      </c>
    </row>
    <row r="280" spans="1:10" ht="14.25">
      <c r="A280" s="85" t="s">
        <v>334</v>
      </c>
      <c r="B280" s="83" t="s">
        <v>382</v>
      </c>
      <c r="C280" s="83"/>
      <c r="D280" s="83"/>
      <c r="E280" s="83"/>
      <c r="F280" s="84">
        <f>SUM(F281)</f>
        <v>29898.4</v>
      </c>
      <c r="I280" s="12">
        <f t="shared" si="7"/>
        <v>-29898.4</v>
      </c>
      <c r="J280" s="12">
        <f t="shared" si="6"/>
        <v>-29898.4</v>
      </c>
    </row>
    <row r="281" spans="1:10" ht="28.5">
      <c r="A281" s="85" t="s">
        <v>54</v>
      </c>
      <c r="B281" s="83" t="s">
        <v>382</v>
      </c>
      <c r="C281" s="83" t="s">
        <v>95</v>
      </c>
      <c r="D281" s="83" t="s">
        <v>180</v>
      </c>
      <c r="E281" s="83" t="s">
        <v>56</v>
      </c>
      <c r="F281" s="84">
        <v>29898.4</v>
      </c>
      <c r="G281" s="8">
        <f>SUM(Ведомственная!G298)</f>
        <v>29898.4</v>
      </c>
      <c r="I281" s="12">
        <f t="shared" si="7"/>
        <v>0</v>
      </c>
      <c r="J281" s="12">
        <f t="shared" si="6"/>
        <v>-29898.4</v>
      </c>
    </row>
    <row r="282" spans="1:10" ht="42.75">
      <c r="A282" s="85" t="s">
        <v>28</v>
      </c>
      <c r="B282" s="83" t="s">
        <v>383</v>
      </c>
      <c r="C282" s="83"/>
      <c r="D282" s="83"/>
      <c r="E282" s="83"/>
      <c r="F282" s="84">
        <f>SUM(F285+F283)</f>
        <v>9389.2</v>
      </c>
      <c r="I282" s="12">
        <f t="shared" si="7"/>
        <v>-9389.2</v>
      </c>
      <c r="J282" s="12">
        <f aca="true" t="shared" si="8" ref="J282:J368">SUM(H282-F282)</f>
        <v>-9389.2</v>
      </c>
    </row>
    <row r="283" spans="1:10" ht="25.5" customHeight="1">
      <c r="A283" s="36" t="s">
        <v>333</v>
      </c>
      <c r="B283" s="30" t="s">
        <v>696</v>
      </c>
      <c r="C283" s="83"/>
      <c r="D283" s="83"/>
      <c r="E283" s="83"/>
      <c r="F283" s="84">
        <f>SUM(F284)</f>
        <v>450.1</v>
      </c>
      <c r="I283" s="12">
        <f t="shared" si="7"/>
        <v>-450.1</v>
      </c>
      <c r="J283" s="12"/>
    </row>
    <row r="284" spans="1:10" ht="30" customHeight="1">
      <c r="A284" s="36" t="s">
        <v>264</v>
      </c>
      <c r="B284" s="30" t="s">
        <v>696</v>
      </c>
      <c r="C284" s="83" t="s">
        <v>128</v>
      </c>
      <c r="D284" s="83" t="s">
        <v>180</v>
      </c>
      <c r="E284" s="83" t="s">
        <v>56</v>
      </c>
      <c r="F284" s="84">
        <v>450.1</v>
      </c>
      <c r="G284" s="8">
        <f>SUM(Ведомственная!G301)</f>
        <v>450.1</v>
      </c>
      <c r="I284" s="12">
        <f t="shared" si="7"/>
        <v>0</v>
      </c>
      <c r="J284" s="12"/>
    </row>
    <row r="285" spans="1:10" ht="14.25">
      <c r="A285" s="85" t="s">
        <v>334</v>
      </c>
      <c r="B285" s="83" t="s">
        <v>384</v>
      </c>
      <c r="C285" s="83"/>
      <c r="D285" s="83"/>
      <c r="E285" s="83"/>
      <c r="F285" s="84">
        <f>SUM(F286)</f>
        <v>8939.1</v>
      </c>
      <c r="I285" s="12">
        <f t="shared" si="7"/>
        <v>-8939.1</v>
      </c>
      <c r="J285" s="12">
        <f t="shared" si="8"/>
        <v>-8939.1</v>
      </c>
    </row>
    <row r="286" spans="1:10" ht="28.5">
      <c r="A286" s="85" t="s">
        <v>264</v>
      </c>
      <c r="B286" s="83" t="s">
        <v>384</v>
      </c>
      <c r="C286" s="83" t="s">
        <v>128</v>
      </c>
      <c r="D286" s="83" t="s">
        <v>180</v>
      </c>
      <c r="E286" s="83" t="s">
        <v>56</v>
      </c>
      <c r="F286" s="84">
        <v>8939.1</v>
      </c>
      <c r="G286" s="8">
        <f>SUM(Ведомственная!G303)</f>
        <v>8939.1</v>
      </c>
      <c r="I286" s="12">
        <f t="shared" si="7"/>
        <v>0</v>
      </c>
      <c r="J286" s="12">
        <f t="shared" si="8"/>
        <v>-8939.1</v>
      </c>
    </row>
    <row r="287" spans="1:10" ht="28.5">
      <c r="A287" s="36" t="s">
        <v>329</v>
      </c>
      <c r="B287" s="30" t="s">
        <v>802</v>
      </c>
      <c r="C287" s="83"/>
      <c r="D287" s="83"/>
      <c r="E287" s="83"/>
      <c r="F287" s="84">
        <f>SUM(F288)</f>
        <v>5970</v>
      </c>
      <c r="I287" s="12"/>
      <c r="J287" s="12"/>
    </row>
    <row r="288" spans="1:10" ht="28.5">
      <c r="A288" s="36" t="s">
        <v>330</v>
      </c>
      <c r="B288" s="30" t="s">
        <v>802</v>
      </c>
      <c r="C288" s="83" t="s">
        <v>292</v>
      </c>
      <c r="D288" s="83" t="s">
        <v>180</v>
      </c>
      <c r="E288" s="83" t="s">
        <v>56</v>
      </c>
      <c r="F288" s="84">
        <v>5970</v>
      </c>
      <c r="G288" s="8">
        <f>SUM(Ведомственная!G305)</f>
        <v>5970</v>
      </c>
      <c r="I288" s="12"/>
      <c r="J288" s="12"/>
    </row>
    <row r="289" spans="1:10" s="20" customFormat="1" ht="45">
      <c r="A289" s="176" t="s">
        <v>769</v>
      </c>
      <c r="B289" s="101" t="s">
        <v>368</v>
      </c>
      <c r="C289" s="101"/>
      <c r="D289" s="101"/>
      <c r="E289" s="101"/>
      <c r="F289" s="175">
        <f>SUM(F290)</f>
        <v>7721.9</v>
      </c>
      <c r="G289" s="18"/>
      <c r="H289" s="164">
        <f>SUM(G291:G293)</f>
        <v>7721.9</v>
      </c>
      <c r="I289" s="19">
        <f t="shared" si="7"/>
        <v>-7721.9</v>
      </c>
      <c r="J289" s="19">
        <f t="shared" si="8"/>
        <v>0</v>
      </c>
    </row>
    <row r="290" spans="1:10" ht="14.25">
      <c r="A290" s="85" t="s">
        <v>37</v>
      </c>
      <c r="B290" s="83" t="s">
        <v>369</v>
      </c>
      <c r="C290" s="83"/>
      <c r="D290" s="83"/>
      <c r="E290" s="83"/>
      <c r="F290" s="84">
        <f>SUM(F291)</f>
        <v>7721.9</v>
      </c>
      <c r="H290" s="8">
        <f>SUM(Ведомственная!G260)</f>
        <v>7721.9</v>
      </c>
      <c r="I290" s="12">
        <f t="shared" si="7"/>
        <v>-7721.9</v>
      </c>
      <c r="J290" s="12">
        <f t="shared" si="8"/>
        <v>0</v>
      </c>
    </row>
    <row r="291" spans="1:10" ht="14.25">
      <c r="A291" s="85" t="s">
        <v>327</v>
      </c>
      <c r="B291" s="83" t="s">
        <v>370</v>
      </c>
      <c r="C291" s="83"/>
      <c r="D291" s="83"/>
      <c r="E291" s="83"/>
      <c r="F291" s="84">
        <f>SUM(F292:F293)</f>
        <v>7721.9</v>
      </c>
      <c r="I291" s="12">
        <f t="shared" si="7"/>
        <v>-7721.9</v>
      </c>
      <c r="J291" s="12">
        <f t="shared" si="8"/>
        <v>-7721.9</v>
      </c>
    </row>
    <row r="292" spans="1:10" ht="28.5">
      <c r="A292" s="85" t="s">
        <v>54</v>
      </c>
      <c r="B292" s="83" t="s">
        <v>370</v>
      </c>
      <c r="C292" s="83" t="s">
        <v>95</v>
      </c>
      <c r="D292" s="83" t="s">
        <v>180</v>
      </c>
      <c r="E292" s="83" t="s">
        <v>46</v>
      </c>
      <c r="F292" s="84">
        <v>7721.9</v>
      </c>
      <c r="G292" s="8">
        <f>SUM(Ведомственная!G263)</f>
        <v>7721.9</v>
      </c>
      <c r="I292" s="12">
        <f t="shared" si="7"/>
        <v>0</v>
      </c>
      <c r="J292" s="12">
        <f t="shared" si="8"/>
        <v>-7721.9</v>
      </c>
    </row>
    <row r="293" spans="1:10" ht="14.25" hidden="1">
      <c r="A293" s="36" t="s">
        <v>24</v>
      </c>
      <c r="B293" s="83" t="s">
        <v>370</v>
      </c>
      <c r="C293" s="83" t="s">
        <v>100</v>
      </c>
      <c r="D293" s="83" t="s">
        <v>180</v>
      </c>
      <c r="E293" s="83" t="s">
        <v>46</v>
      </c>
      <c r="F293" s="84"/>
      <c r="G293" s="8">
        <f>SUM(Ведомственная!G264)</f>
        <v>0</v>
      </c>
      <c r="I293" s="12">
        <f t="shared" si="7"/>
        <v>0</v>
      </c>
      <c r="J293" s="12"/>
    </row>
    <row r="294" spans="1:10" s="20" customFormat="1" ht="45">
      <c r="A294" s="176" t="s">
        <v>770</v>
      </c>
      <c r="B294" s="101" t="s">
        <v>371</v>
      </c>
      <c r="C294" s="101"/>
      <c r="D294" s="101"/>
      <c r="E294" s="101"/>
      <c r="F294" s="175">
        <f>SUM(F295)</f>
        <v>2517</v>
      </c>
      <c r="G294" s="18"/>
      <c r="H294" s="164">
        <f>SUM(G295:G299)</f>
        <v>2517</v>
      </c>
      <c r="I294" s="19">
        <f t="shared" si="7"/>
        <v>-2517</v>
      </c>
      <c r="J294" s="19">
        <f t="shared" si="8"/>
        <v>0</v>
      </c>
    </row>
    <row r="295" spans="1:10" ht="14.25">
      <c r="A295" s="85" t="s">
        <v>37</v>
      </c>
      <c r="B295" s="83" t="s">
        <v>372</v>
      </c>
      <c r="C295" s="83"/>
      <c r="D295" s="83"/>
      <c r="E295" s="83"/>
      <c r="F295" s="84">
        <f>SUM(F298)+F296</f>
        <v>2517</v>
      </c>
      <c r="H295" s="8">
        <f>SUM(Ведомственная!G265+Ведомственная!G306)</f>
        <v>2517</v>
      </c>
      <c r="I295" s="12">
        <f t="shared" si="7"/>
        <v>-2517</v>
      </c>
      <c r="J295" s="12">
        <f t="shared" si="8"/>
        <v>0</v>
      </c>
    </row>
    <row r="296" spans="1:10" ht="14.25">
      <c r="A296" s="85" t="s">
        <v>334</v>
      </c>
      <c r="B296" s="83" t="s">
        <v>385</v>
      </c>
      <c r="C296" s="83"/>
      <c r="D296" s="83"/>
      <c r="E296" s="83"/>
      <c r="F296" s="84">
        <f>SUM(F297)</f>
        <v>1450</v>
      </c>
      <c r="I296" s="12">
        <f t="shared" si="7"/>
        <v>-1450</v>
      </c>
      <c r="J296" s="12">
        <f t="shared" si="8"/>
        <v>-1450</v>
      </c>
    </row>
    <row r="297" spans="1:10" ht="28.5">
      <c r="A297" s="85" t="s">
        <v>54</v>
      </c>
      <c r="B297" s="83" t="s">
        <v>385</v>
      </c>
      <c r="C297" s="83" t="s">
        <v>95</v>
      </c>
      <c r="D297" s="83" t="s">
        <v>180</v>
      </c>
      <c r="E297" s="83" t="s">
        <v>56</v>
      </c>
      <c r="F297" s="84">
        <v>1450</v>
      </c>
      <c r="G297" s="14">
        <f>SUM(Ведомственная!G309)</f>
        <v>1450</v>
      </c>
      <c r="I297" s="12">
        <f t="shared" si="7"/>
        <v>0</v>
      </c>
      <c r="J297" s="12">
        <f t="shared" si="8"/>
        <v>-1450</v>
      </c>
    </row>
    <row r="298" spans="1:10" ht="14.25">
      <c r="A298" s="85" t="s">
        <v>327</v>
      </c>
      <c r="B298" s="83" t="s">
        <v>373</v>
      </c>
      <c r="C298" s="83"/>
      <c r="D298" s="83"/>
      <c r="E298" s="83"/>
      <c r="F298" s="84">
        <f>SUM(F299)</f>
        <v>1067</v>
      </c>
      <c r="G298" s="14"/>
      <c r="I298" s="12">
        <f t="shared" si="7"/>
        <v>-1067</v>
      </c>
      <c r="J298" s="12">
        <f t="shared" si="8"/>
        <v>-1067</v>
      </c>
    </row>
    <row r="299" spans="1:10" ht="28.5">
      <c r="A299" s="85" t="s">
        <v>54</v>
      </c>
      <c r="B299" s="83" t="s">
        <v>373</v>
      </c>
      <c r="C299" s="83" t="s">
        <v>95</v>
      </c>
      <c r="D299" s="83" t="s">
        <v>180</v>
      </c>
      <c r="E299" s="83" t="s">
        <v>46</v>
      </c>
      <c r="F299" s="84">
        <v>1067</v>
      </c>
      <c r="G299" s="14">
        <f>SUM(Ведомственная!G268)</f>
        <v>1067</v>
      </c>
      <c r="I299" s="12">
        <f t="shared" si="7"/>
        <v>0</v>
      </c>
      <c r="J299" s="12">
        <f t="shared" si="8"/>
        <v>-1067</v>
      </c>
    </row>
    <row r="300" spans="1:10" s="20" customFormat="1" ht="45">
      <c r="A300" s="176" t="s">
        <v>764</v>
      </c>
      <c r="B300" s="101" t="s">
        <v>354</v>
      </c>
      <c r="C300" s="101"/>
      <c r="D300" s="101"/>
      <c r="E300" s="101"/>
      <c r="F300" s="175">
        <f>SUM(F301)+F308</f>
        <v>178201.7</v>
      </c>
      <c r="G300" s="177"/>
      <c r="H300" s="164">
        <f>SUM(G302:G313)</f>
        <v>178201.7</v>
      </c>
      <c r="I300" s="19">
        <f t="shared" si="7"/>
        <v>-178201.7</v>
      </c>
      <c r="J300" s="19">
        <f t="shared" si="8"/>
        <v>0</v>
      </c>
    </row>
    <row r="301" spans="1:10" ht="28.5">
      <c r="A301" s="85" t="s">
        <v>325</v>
      </c>
      <c r="B301" s="83" t="s">
        <v>359</v>
      </c>
      <c r="C301" s="83"/>
      <c r="D301" s="83"/>
      <c r="E301" s="83"/>
      <c r="F301" s="84">
        <f>SUM(F302+F306)</f>
        <v>84641.3</v>
      </c>
      <c r="H301" s="8">
        <f>SUM(Ведомственная!G181+Ведомственная!G194)</f>
        <v>178201.7</v>
      </c>
      <c r="I301" s="12">
        <f t="shared" si="7"/>
        <v>-84641.3</v>
      </c>
      <c r="J301" s="12">
        <f t="shared" si="8"/>
        <v>93560.40000000001</v>
      </c>
    </row>
    <row r="302" spans="1:10" ht="14.25">
      <c r="A302" s="85" t="s">
        <v>37</v>
      </c>
      <c r="B302" s="83" t="s">
        <v>360</v>
      </c>
      <c r="C302" s="83"/>
      <c r="D302" s="83"/>
      <c r="E302" s="83"/>
      <c r="F302" s="84">
        <f>SUM(F303)</f>
        <v>81598.3</v>
      </c>
      <c r="I302" s="12">
        <f t="shared" si="7"/>
        <v>-81598.3</v>
      </c>
      <c r="J302" s="12">
        <f t="shared" si="8"/>
        <v>-81598.3</v>
      </c>
    </row>
    <row r="303" spans="1:10" ht="42.75">
      <c r="A303" s="85" t="s">
        <v>326</v>
      </c>
      <c r="B303" s="83" t="s">
        <v>361</v>
      </c>
      <c r="C303" s="83"/>
      <c r="D303" s="83"/>
      <c r="E303" s="83"/>
      <c r="F303" s="84">
        <f>SUM(F304:F305)</f>
        <v>81598.3</v>
      </c>
      <c r="I303" s="12">
        <f t="shared" si="7"/>
        <v>-81598.3</v>
      </c>
      <c r="J303" s="12">
        <f t="shared" si="8"/>
        <v>-81598.3</v>
      </c>
    </row>
    <row r="304" spans="1:10" ht="28.5">
      <c r="A304" s="85" t="s">
        <v>54</v>
      </c>
      <c r="B304" s="83" t="s">
        <v>361</v>
      </c>
      <c r="C304" s="83" t="s">
        <v>95</v>
      </c>
      <c r="D304" s="83" t="s">
        <v>15</v>
      </c>
      <c r="E304" s="83" t="s">
        <v>184</v>
      </c>
      <c r="F304" s="84">
        <v>81598.3</v>
      </c>
      <c r="G304" s="14">
        <f>SUM(Ведомственная!G198)</f>
        <v>81598.3</v>
      </c>
      <c r="I304" s="12">
        <f t="shared" si="7"/>
        <v>0</v>
      </c>
      <c r="J304" s="12">
        <f t="shared" si="8"/>
        <v>-81598.3</v>
      </c>
    </row>
    <row r="305" spans="1:10" ht="28.5" hidden="1">
      <c r="A305" s="36" t="s">
        <v>330</v>
      </c>
      <c r="B305" s="83" t="s">
        <v>361</v>
      </c>
      <c r="C305" s="83" t="s">
        <v>292</v>
      </c>
      <c r="D305" s="83" t="s">
        <v>15</v>
      </c>
      <c r="E305" s="83" t="s">
        <v>184</v>
      </c>
      <c r="F305" s="84"/>
      <c r="G305" s="14">
        <f>SUM(Ведомственная!G199)</f>
        <v>0</v>
      </c>
      <c r="I305" s="12">
        <f t="shared" si="7"/>
        <v>0</v>
      </c>
      <c r="J305" s="12">
        <f t="shared" si="8"/>
        <v>0</v>
      </c>
    </row>
    <row r="306" spans="1:10" ht="28.5">
      <c r="A306" s="36" t="s">
        <v>494</v>
      </c>
      <c r="B306" s="30" t="s">
        <v>892</v>
      </c>
      <c r="C306" s="30"/>
      <c r="D306" s="83"/>
      <c r="E306" s="83"/>
      <c r="F306" s="84">
        <f>SUM(F307)</f>
        <v>3043</v>
      </c>
      <c r="G306" s="14"/>
      <c r="I306" s="12"/>
      <c r="J306" s="12"/>
    </row>
    <row r="307" spans="1:10" ht="28.5">
      <c r="A307" s="36" t="s">
        <v>330</v>
      </c>
      <c r="B307" s="30" t="s">
        <v>892</v>
      </c>
      <c r="C307" s="30" t="s">
        <v>292</v>
      </c>
      <c r="D307" s="83" t="s">
        <v>15</v>
      </c>
      <c r="E307" s="83" t="s">
        <v>184</v>
      </c>
      <c r="F307" s="84">
        <v>3043</v>
      </c>
      <c r="G307" s="14">
        <f>SUM(Ведомственная!G201)</f>
        <v>3043</v>
      </c>
      <c r="I307" s="12"/>
      <c r="J307" s="12"/>
    </row>
    <row r="308" spans="1:10" ht="28.5">
      <c r="A308" s="85" t="s">
        <v>322</v>
      </c>
      <c r="B308" s="83" t="s">
        <v>355</v>
      </c>
      <c r="C308" s="83"/>
      <c r="D308" s="83"/>
      <c r="E308" s="83"/>
      <c r="F308" s="84">
        <f>SUM(F309)</f>
        <v>93560.4</v>
      </c>
      <c r="I308" s="12">
        <f t="shared" si="7"/>
        <v>-93560.4</v>
      </c>
      <c r="J308" s="12">
        <f t="shared" si="8"/>
        <v>-93560.4</v>
      </c>
    </row>
    <row r="309" spans="1:10" ht="42.75">
      <c r="A309" s="85" t="s">
        <v>20</v>
      </c>
      <c r="B309" s="83" t="s">
        <v>356</v>
      </c>
      <c r="C309" s="83"/>
      <c r="D309" s="83"/>
      <c r="E309" s="83"/>
      <c r="F309" s="84">
        <f>SUM(F310+F312)</f>
        <v>93560.4</v>
      </c>
      <c r="I309" s="12">
        <f t="shared" si="7"/>
        <v>-93560.4</v>
      </c>
      <c r="J309" s="12">
        <f t="shared" si="8"/>
        <v>-93560.4</v>
      </c>
    </row>
    <row r="310" spans="1:10" ht="14.25">
      <c r="A310" s="85" t="s">
        <v>22</v>
      </c>
      <c r="B310" s="83" t="s">
        <v>357</v>
      </c>
      <c r="C310" s="83"/>
      <c r="D310" s="83"/>
      <c r="E310" s="83"/>
      <c r="F310" s="84">
        <f>SUM(F311)</f>
        <v>47960.4</v>
      </c>
      <c r="I310" s="12">
        <f t="shared" si="7"/>
        <v>-47960.4</v>
      </c>
      <c r="J310" s="12">
        <f t="shared" si="8"/>
        <v>-47960.4</v>
      </c>
    </row>
    <row r="311" spans="1:10" ht="14.25">
      <c r="A311" s="85" t="s">
        <v>24</v>
      </c>
      <c r="B311" s="83" t="s">
        <v>357</v>
      </c>
      <c r="C311" s="83" t="s">
        <v>100</v>
      </c>
      <c r="D311" s="83" t="s">
        <v>15</v>
      </c>
      <c r="E311" s="83" t="s">
        <v>17</v>
      </c>
      <c r="F311" s="84">
        <v>47960.4</v>
      </c>
      <c r="G311" s="8">
        <f>SUM(Ведомственная!G185)</f>
        <v>47960.4</v>
      </c>
      <c r="I311" s="12">
        <f t="shared" si="7"/>
        <v>0</v>
      </c>
      <c r="J311" s="12">
        <f t="shared" si="8"/>
        <v>-47960.4</v>
      </c>
    </row>
    <row r="312" spans="1:10" ht="14.25">
      <c r="A312" s="85" t="s">
        <v>323</v>
      </c>
      <c r="B312" s="83" t="s">
        <v>358</v>
      </c>
      <c r="C312" s="83"/>
      <c r="D312" s="83"/>
      <c r="E312" s="83"/>
      <c r="F312" s="84">
        <f>SUM(F313)</f>
        <v>45600</v>
      </c>
      <c r="I312" s="12">
        <f t="shared" si="7"/>
        <v>-45600</v>
      </c>
      <c r="J312" s="12">
        <f t="shared" si="8"/>
        <v>-45600</v>
      </c>
    </row>
    <row r="313" spans="1:10" ht="14.25">
      <c r="A313" s="85" t="s">
        <v>24</v>
      </c>
      <c r="B313" s="83" t="s">
        <v>358</v>
      </c>
      <c r="C313" s="83" t="s">
        <v>100</v>
      </c>
      <c r="D313" s="83" t="s">
        <v>15</v>
      </c>
      <c r="E313" s="83" t="s">
        <v>17</v>
      </c>
      <c r="F313" s="84">
        <v>45600</v>
      </c>
      <c r="G313" s="8">
        <f>SUM(Ведомственная!G187)</f>
        <v>45600</v>
      </c>
      <c r="I313" s="12">
        <f t="shared" si="7"/>
        <v>0</v>
      </c>
      <c r="J313" s="12">
        <f t="shared" si="8"/>
        <v>-45600</v>
      </c>
    </row>
    <row r="314" spans="1:10" s="20" customFormat="1" ht="45">
      <c r="A314" s="176" t="s">
        <v>765</v>
      </c>
      <c r="B314" s="101" t="s">
        <v>362</v>
      </c>
      <c r="C314" s="101"/>
      <c r="D314" s="101"/>
      <c r="E314" s="101"/>
      <c r="F314" s="175">
        <f>SUM(F315)</f>
        <v>9081.2</v>
      </c>
      <c r="G314" s="18"/>
      <c r="H314" s="164">
        <f>SUM(G315:G317)</f>
        <v>9081.2</v>
      </c>
      <c r="I314" s="19">
        <f t="shared" si="7"/>
        <v>-9081.2</v>
      </c>
      <c r="J314" s="19">
        <f t="shared" si="8"/>
        <v>0</v>
      </c>
    </row>
    <row r="315" spans="1:10" ht="14.25">
      <c r="A315" s="85" t="s">
        <v>37</v>
      </c>
      <c r="B315" s="83" t="s">
        <v>363</v>
      </c>
      <c r="C315" s="83"/>
      <c r="D315" s="83"/>
      <c r="E315" s="83"/>
      <c r="F315" s="84">
        <f>SUM(F316)</f>
        <v>9081.2</v>
      </c>
      <c r="H315" s="8">
        <f>SUM(Ведомственная!G202)</f>
        <v>9081.2</v>
      </c>
      <c r="I315" s="12">
        <f t="shared" si="7"/>
        <v>-9081.2</v>
      </c>
      <c r="J315" s="12">
        <f t="shared" si="8"/>
        <v>0</v>
      </c>
    </row>
    <row r="316" spans="1:10" ht="42.75">
      <c r="A316" s="85" t="s">
        <v>326</v>
      </c>
      <c r="B316" s="83" t="s">
        <v>364</v>
      </c>
      <c r="C316" s="83"/>
      <c r="D316" s="83"/>
      <c r="E316" s="83"/>
      <c r="F316" s="84">
        <f>SUM(F317)</f>
        <v>9081.2</v>
      </c>
      <c r="I316" s="12">
        <f t="shared" si="7"/>
        <v>-9081.2</v>
      </c>
      <c r="J316" s="12">
        <f t="shared" si="8"/>
        <v>-9081.2</v>
      </c>
    </row>
    <row r="317" spans="1:10" ht="28.5">
      <c r="A317" s="85" t="s">
        <v>54</v>
      </c>
      <c r="B317" s="83" t="s">
        <v>364</v>
      </c>
      <c r="C317" s="83" t="s">
        <v>95</v>
      </c>
      <c r="D317" s="83" t="s">
        <v>15</v>
      </c>
      <c r="E317" s="83" t="s">
        <v>184</v>
      </c>
      <c r="F317" s="84">
        <v>9081.2</v>
      </c>
      <c r="G317" s="8">
        <f>SUM(Ведомственная!G205)</f>
        <v>9081.2</v>
      </c>
      <c r="I317" s="12">
        <f t="shared" si="7"/>
        <v>0</v>
      </c>
      <c r="J317" s="12">
        <f t="shared" si="8"/>
        <v>-9081.2</v>
      </c>
    </row>
    <row r="318" spans="1:10" s="20" customFormat="1" ht="45">
      <c r="A318" s="176" t="s">
        <v>760</v>
      </c>
      <c r="B318" s="101" t="s">
        <v>343</v>
      </c>
      <c r="C318" s="101"/>
      <c r="D318" s="101"/>
      <c r="E318" s="101"/>
      <c r="F318" s="175">
        <f>SUM(F319,F329,F333)</f>
        <v>17211.9</v>
      </c>
      <c r="G318" s="18"/>
      <c r="H318" s="164">
        <f>SUM(G319:G336)</f>
        <v>17211.9</v>
      </c>
      <c r="I318" s="19">
        <f t="shared" si="7"/>
        <v>-17211.9</v>
      </c>
      <c r="J318" s="19">
        <f t="shared" si="8"/>
        <v>0</v>
      </c>
    </row>
    <row r="319" spans="1:10" ht="42.75">
      <c r="A319" s="85" t="s">
        <v>761</v>
      </c>
      <c r="B319" s="83" t="s">
        <v>344</v>
      </c>
      <c r="C319" s="83"/>
      <c r="D319" s="83"/>
      <c r="E319" s="83"/>
      <c r="F319" s="84">
        <f>SUM(F320,F325)</f>
        <v>16613.7</v>
      </c>
      <c r="H319" s="8">
        <f>SUM(Ведомственная!G148)</f>
        <v>17211.9</v>
      </c>
      <c r="I319" s="12">
        <f t="shared" si="7"/>
        <v>-16613.7</v>
      </c>
      <c r="J319" s="12">
        <f t="shared" si="8"/>
        <v>598.2000000000007</v>
      </c>
    </row>
    <row r="320" spans="1:10" ht="14.25">
      <c r="A320" s="85" t="s">
        <v>37</v>
      </c>
      <c r="B320" s="83" t="s">
        <v>345</v>
      </c>
      <c r="C320" s="83"/>
      <c r="D320" s="83"/>
      <c r="E320" s="83"/>
      <c r="F320" s="84">
        <f>SUM(F321)+F323</f>
        <v>1365</v>
      </c>
      <c r="I320" s="12">
        <f t="shared" si="7"/>
        <v>-1365</v>
      </c>
      <c r="J320" s="12">
        <f t="shared" si="8"/>
        <v>-1365</v>
      </c>
    </row>
    <row r="321" spans="1:10" ht="28.5">
      <c r="A321" s="85" t="s">
        <v>340</v>
      </c>
      <c r="B321" s="83" t="s">
        <v>346</v>
      </c>
      <c r="C321" s="83"/>
      <c r="D321" s="83"/>
      <c r="E321" s="83"/>
      <c r="F321" s="84">
        <f>SUM(F322)</f>
        <v>1320</v>
      </c>
      <c r="I321" s="12">
        <f t="shared" si="7"/>
        <v>-1320</v>
      </c>
      <c r="J321" s="12">
        <f t="shared" si="8"/>
        <v>-1320</v>
      </c>
    </row>
    <row r="322" spans="1:10" ht="28.5">
      <c r="A322" s="85" t="s">
        <v>54</v>
      </c>
      <c r="B322" s="83" t="s">
        <v>346</v>
      </c>
      <c r="C322" s="83" t="s">
        <v>95</v>
      </c>
      <c r="D322" s="83" t="s">
        <v>56</v>
      </c>
      <c r="E322" s="83" t="s">
        <v>184</v>
      </c>
      <c r="F322" s="84">
        <v>1320</v>
      </c>
      <c r="G322" s="8">
        <f>SUM(Ведомственная!G152)</f>
        <v>1320</v>
      </c>
      <c r="I322" s="12">
        <f t="shared" si="7"/>
        <v>0</v>
      </c>
      <c r="J322" s="12">
        <f t="shared" si="8"/>
        <v>-1320</v>
      </c>
    </row>
    <row r="323" spans="1:10" ht="28.5">
      <c r="A323" s="85" t="s">
        <v>341</v>
      </c>
      <c r="B323" s="83" t="s">
        <v>347</v>
      </c>
      <c r="C323" s="83"/>
      <c r="D323" s="83"/>
      <c r="E323" s="83"/>
      <c r="F323" s="84">
        <f>SUM(F324)</f>
        <v>45</v>
      </c>
      <c r="I323" s="12">
        <f t="shared" si="7"/>
        <v>-45</v>
      </c>
      <c r="J323" s="12">
        <f t="shared" si="8"/>
        <v>-45</v>
      </c>
    </row>
    <row r="324" spans="1:10" ht="28.5">
      <c r="A324" s="85" t="s">
        <v>54</v>
      </c>
      <c r="B324" s="83" t="s">
        <v>347</v>
      </c>
      <c r="C324" s="83" t="s">
        <v>95</v>
      </c>
      <c r="D324" s="83" t="s">
        <v>56</v>
      </c>
      <c r="E324" s="83" t="s">
        <v>184</v>
      </c>
      <c r="F324" s="84">
        <v>45</v>
      </c>
      <c r="G324" s="8">
        <f>SUM(Ведомственная!G154)</f>
        <v>45</v>
      </c>
      <c r="I324" s="12">
        <f t="shared" si="7"/>
        <v>0</v>
      </c>
      <c r="J324" s="12">
        <f t="shared" si="8"/>
        <v>-45</v>
      </c>
    </row>
    <row r="325" spans="1:10" ht="28.5">
      <c r="A325" s="85" t="s">
        <v>47</v>
      </c>
      <c r="B325" s="83" t="s">
        <v>348</v>
      </c>
      <c r="C325" s="83"/>
      <c r="D325" s="83"/>
      <c r="E325" s="83"/>
      <c r="F325" s="84">
        <f>SUM(F326:F328)</f>
        <v>15248.7</v>
      </c>
      <c r="I325" s="12">
        <f t="shared" si="7"/>
        <v>-15248.7</v>
      </c>
      <c r="J325" s="12">
        <f t="shared" si="8"/>
        <v>-15248.7</v>
      </c>
    </row>
    <row r="326" spans="1:10" ht="57">
      <c r="A326" s="85" t="s">
        <v>53</v>
      </c>
      <c r="B326" s="83" t="s">
        <v>348</v>
      </c>
      <c r="C326" s="83" t="s">
        <v>93</v>
      </c>
      <c r="D326" s="83" t="s">
        <v>56</v>
      </c>
      <c r="E326" s="83" t="s">
        <v>184</v>
      </c>
      <c r="F326" s="84">
        <v>11880.6</v>
      </c>
      <c r="G326" s="8">
        <f>SUM(Ведомственная!G156)</f>
        <v>11880.6</v>
      </c>
      <c r="I326" s="12">
        <f t="shared" si="7"/>
        <v>0</v>
      </c>
      <c r="J326" s="12">
        <f t="shared" si="8"/>
        <v>-11880.6</v>
      </c>
    </row>
    <row r="327" spans="1:10" ht="28.5">
      <c r="A327" s="85" t="s">
        <v>54</v>
      </c>
      <c r="B327" s="83" t="s">
        <v>348</v>
      </c>
      <c r="C327" s="83" t="s">
        <v>95</v>
      </c>
      <c r="D327" s="83" t="s">
        <v>56</v>
      </c>
      <c r="E327" s="83" t="s">
        <v>184</v>
      </c>
      <c r="F327" s="84">
        <v>3195.3</v>
      </c>
      <c r="G327" s="8">
        <f>SUM(Ведомственная!G157)</f>
        <v>3195.3</v>
      </c>
      <c r="I327" s="12">
        <f t="shared" si="7"/>
        <v>0</v>
      </c>
      <c r="J327" s="12">
        <f t="shared" si="8"/>
        <v>-3195.3</v>
      </c>
    </row>
    <row r="328" spans="1:10" ht="14.25">
      <c r="A328" s="85" t="s">
        <v>24</v>
      </c>
      <c r="B328" s="83" t="s">
        <v>348</v>
      </c>
      <c r="C328" s="83" t="s">
        <v>100</v>
      </c>
      <c r="D328" s="83" t="s">
        <v>56</v>
      </c>
      <c r="E328" s="83" t="s">
        <v>184</v>
      </c>
      <c r="F328" s="84">
        <v>172.8</v>
      </c>
      <c r="G328" s="8">
        <f>SUM(Ведомственная!G158)</f>
        <v>172.8</v>
      </c>
      <c r="I328" s="12">
        <f t="shared" si="7"/>
        <v>0</v>
      </c>
      <c r="J328" s="12">
        <f t="shared" si="8"/>
        <v>-172.8</v>
      </c>
    </row>
    <row r="329" spans="1:10" ht="42.75">
      <c r="A329" s="85" t="s">
        <v>342</v>
      </c>
      <c r="B329" s="83" t="s">
        <v>349</v>
      </c>
      <c r="C329" s="83"/>
      <c r="D329" s="83"/>
      <c r="E329" s="83"/>
      <c r="F329" s="84">
        <f>SUM(F330)</f>
        <v>150</v>
      </c>
      <c r="I329" s="12">
        <f t="shared" si="7"/>
        <v>-150</v>
      </c>
      <c r="J329" s="12">
        <f t="shared" si="8"/>
        <v>-150</v>
      </c>
    </row>
    <row r="330" spans="1:10" ht="14.25">
      <c r="A330" s="85" t="s">
        <v>37</v>
      </c>
      <c r="B330" s="83" t="s">
        <v>350</v>
      </c>
      <c r="C330" s="83"/>
      <c r="D330" s="83"/>
      <c r="E330" s="83"/>
      <c r="F330" s="84">
        <f>SUM(F331)</f>
        <v>150</v>
      </c>
      <c r="I330" s="12">
        <f t="shared" si="7"/>
        <v>-150</v>
      </c>
      <c r="J330" s="12">
        <f t="shared" si="8"/>
        <v>-150</v>
      </c>
    </row>
    <row r="331" spans="1:10" ht="28.5">
      <c r="A331" s="85" t="s">
        <v>341</v>
      </c>
      <c r="B331" s="83" t="s">
        <v>351</v>
      </c>
      <c r="C331" s="83"/>
      <c r="D331" s="83"/>
      <c r="E331" s="83"/>
      <c r="F331" s="84">
        <f>SUM(F332)</f>
        <v>150</v>
      </c>
      <c r="I331" s="12">
        <f t="shared" si="7"/>
        <v>-150</v>
      </c>
      <c r="J331" s="12">
        <f t="shared" si="8"/>
        <v>-150</v>
      </c>
    </row>
    <row r="332" spans="1:10" ht="28.5">
      <c r="A332" s="85" t="s">
        <v>54</v>
      </c>
      <c r="B332" s="83" t="s">
        <v>351</v>
      </c>
      <c r="C332" s="83" t="s">
        <v>95</v>
      </c>
      <c r="D332" s="83" t="s">
        <v>56</v>
      </c>
      <c r="E332" s="83" t="s">
        <v>184</v>
      </c>
      <c r="F332" s="84">
        <v>150</v>
      </c>
      <c r="G332" s="8">
        <f>SUM(Ведомственная!G162)</f>
        <v>150</v>
      </c>
      <c r="I332" s="12">
        <f t="shared" si="7"/>
        <v>0</v>
      </c>
      <c r="J332" s="12">
        <f t="shared" si="8"/>
        <v>-150</v>
      </c>
    </row>
    <row r="333" spans="1:10" ht="42.75">
      <c r="A333" s="85" t="s">
        <v>762</v>
      </c>
      <c r="B333" s="83" t="s">
        <v>352</v>
      </c>
      <c r="C333" s="83"/>
      <c r="D333" s="83"/>
      <c r="E333" s="83"/>
      <c r="F333" s="84">
        <f>SUM(F334)</f>
        <v>448.2</v>
      </c>
      <c r="I333" s="12">
        <f t="shared" si="7"/>
        <v>-448.2</v>
      </c>
      <c r="J333" s="12">
        <f t="shared" si="8"/>
        <v>-448.2</v>
      </c>
    </row>
    <row r="334" spans="1:10" ht="14.25">
      <c r="A334" s="85" t="s">
        <v>37</v>
      </c>
      <c r="B334" s="83" t="s">
        <v>353</v>
      </c>
      <c r="C334" s="83"/>
      <c r="D334" s="83"/>
      <c r="E334" s="83"/>
      <c r="F334" s="84">
        <f>SUM(F335)</f>
        <v>448.2</v>
      </c>
      <c r="I334" s="12">
        <f t="shared" si="7"/>
        <v>-448.2</v>
      </c>
      <c r="J334" s="12">
        <f t="shared" si="8"/>
        <v>-448.2</v>
      </c>
    </row>
    <row r="335" spans="1:10" ht="42.75">
      <c r="A335" s="36" t="s">
        <v>336</v>
      </c>
      <c r="B335" s="83" t="s">
        <v>793</v>
      </c>
      <c r="C335" s="83"/>
      <c r="D335" s="83"/>
      <c r="E335" s="83"/>
      <c r="F335" s="84">
        <f>SUM(F336)</f>
        <v>448.2</v>
      </c>
      <c r="I335" s="12"/>
      <c r="J335" s="12"/>
    </row>
    <row r="336" spans="1:10" ht="28.5">
      <c r="A336" s="85" t="s">
        <v>54</v>
      </c>
      <c r="B336" s="83" t="s">
        <v>793</v>
      </c>
      <c r="C336" s="83" t="s">
        <v>95</v>
      </c>
      <c r="D336" s="83" t="s">
        <v>56</v>
      </c>
      <c r="E336" s="83" t="s">
        <v>184</v>
      </c>
      <c r="F336" s="84">
        <v>448.2</v>
      </c>
      <c r="G336" s="8">
        <f>SUM(Ведомственная!G166)</f>
        <v>448.2</v>
      </c>
      <c r="I336" s="12">
        <f t="shared" si="7"/>
        <v>0</v>
      </c>
      <c r="J336" s="12">
        <f t="shared" si="8"/>
        <v>-448.2</v>
      </c>
    </row>
    <row r="337" spans="1:10" s="139" customFormat="1" ht="45">
      <c r="A337" s="204" t="s">
        <v>739</v>
      </c>
      <c r="B337" s="152" t="s">
        <v>740</v>
      </c>
      <c r="C337" s="152"/>
      <c r="D337" s="152"/>
      <c r="E337" s="152"/>
      <c r="F337" s="102">
        <f>SUM(F338)</f>
        <v>100</v>
      </c>
      <c r="G337" s="202"/>
      <c r="H337" s="202"/>
      <c r="I337" s="203"/>
      <c r="J337" s="203"/>
    </row>
    <row r="338" spans="1:10" s="139" customFormat="1" ht="14.25">
      <c r="A338" s="201" t="s">
        <v>37</v>
      </c>
      <c r="B338" s="58" t="s">
        <v>741</v>
      </c>
      <c r="C338" s="58"/>
      <c r="D338" s="58"/>
      <c r="E338" s="58"/>
      <c r="F338" s="59">
        <f>SUM(F339)</f>
        <v>100</v>
      </c>
      <c r="G338" s="202"/>
      <c r="H338" s="202"/>
      <c r="I338" s="203"/>
      <c r="J338" s="203"/>
    </row>
    <row r="339" spans="1:10" s="139" customFormat="1" ht="14.25">
      <c r="A339" s="201" t="s">
        <v>334</v>
      </c>
      <c r="B339" s="58" t="s">
        <v>742</v>
      </c>
      <c r="C339" s="58"/>
      <c r="D339" s="58"/>
      <c r="E339" s="58"/>
      <c r="F339" s="59">
        <f>SUM(F340)</f>
        <v>100</v>
      </c>
      <c r="G339" s="202"/>
      <c r="H339" s="202"/>
      <c r="I339" s="203"/>
      <c r="J339" s="203"/>
    </row>
    <row r="340" spans="1:10" s="139" customFormat="1" ht="28.5">
      <c r="A340" s="201" t="s">
        <v>54</v>
      </c>
      <c r="B340" s="58" t="s">
        <v>742</v>
      </c>
      <c r="C340" s="58" t="s">
        <v>95</v>
      </c>
      <c r="D340" s="58" t="s">
        <v>180</v>
      </c>
      <c r="E340" s="58" t="s">
        <v>56</v>
      </c>
      <c r="F340" s="59">
        <v>100</v>
      </c>
      <c r="G340" s="202">
        <f>SUM(Ведомственная!G313)</f>
        <v>100</v>
      </c>
      <c r="H340" s="202"/>
      <c r="I340" s="203"/>
      <c r="J340" s="203"/>
    </row>
    <row r="341" spans="1:10" s="20" customFormat="1" ht="45">
      <c r="A341" s="145" t="s">
        <v>285</v>
      </c>
      <c r="B341" s="149" t="s">
        <v>286</v>
      </c>
      <c r="C341" s="149"/>
      <c r="D341" s="61"/>
      <c r="E341" s="61"/>
      <c r="F341" s="151">
        <f>SUM(F353)+F342+F346</f>
        <v>1365.5</v>
      </c>
      <c r="G341" s="18"/>
      <c r="H341" s="164">
        <f>SUM(G342:G354)</f>
        <v>1365.5</v>
      </c>
      <c r="I341" s="19">
        <f t="shared" si="7"/>
        <v>-1365.5</v>
      </c>
      <c r="J341" s="19">
        <f t="shared" si="8"/>
        <v>0</v>
      </c>
    </row>
    <row r="342" spans="1:10" ht="28.5">
      <c r="A342" s="85" t="s">
        <v>328</v>
      </c>
      <c r="B342" s="83" t="s">
        <v>374</v>
      </c>
      <c r="C342" s="83"/>
      <c r="D342" s="83"/>
      <c r="E342" s="83"/>
      <c r="F342" s="84">
        <f>SUM(F343)</f>
        <v>100</v>
      </c>
      <c r="H342" s="8">
        <f>SUM(Ведомственная!G269+Ведомственная!G327+Ведомственная!G392)</f>
        <v>1365.5</v>
      </c>
      <c r="I342" s="12">
        <f t="shared" si="7"/>
        <v>-100</v>
      </c>
      <c r="J342" s="12">
        <f t="shared" si="8"/>
        <v>1265.5</v>
      </c>
    </row>
    <row r="343" spans="1:10" ht="28.5">
      <c r="A343" s="85" t="s">
        <v>329</v>
      </c>
      <c r="B343" s="83" t="s">
        <v>375</v>
      </c>
      <c r="C343" s="83"/>
      <c r="D343" s="83"/>
      <c r="E343" s="83"/>
      <c r="F343" s="84">
        <f>SUM(F344:F345)</f>
        <v>100</v>
      </c>
      <c r="I343" s="12">
        <f aca="true" t="shared" si="9" ref="I343:I414">G343-F343</f>
        <v>-100</v>
      </c>
      <c r="J343" s="12">
        <f t="shared" si="8"/>
        <v>-100</v>
      </c>
    </row>
    <row r="344" spans="1:10" ht="28.5" hidden="1">
      <c r="A344" s="85" t="s">
        <v>330</v>
      </c>
      <c r="B344" s="83" t="s">
        <v>375</v>
      </c>
      <c r="C344" s="83" t="s">
        <v>292</v>
      </c>
      <c r="D344" s="83" t="s">
        <v>15</v>
      </c>
      <c r="E344" s="83" t="s">
        <v>184</v>
      </c>
      <c r="F344" s="84"/>
      <c r="I344" s="12">
        <f t="shared" si="9"/>
        <v>0</v>
      </c>
      <c r="J344" s="12">
        <f t="shared" si="8"/>
        <v>0</v>
      </c>
    </row>
    <row r="345" spans="1:10" ht="28.5">
      <c r="A345" s="85" t="s">
        <v>330</v>
      </c>
      <c r="B345" s="83" t="s">
        <v>375</v>
      </c>
      <c r="C345" s="83" t="s">
        <v>292</v>
      </c>
      <c r="D345" s="83" t="s">
        <v>180</v>
      </c>
      <c r="E345" s="83" t="s">
        <v>180</v>
      </c>
      <c r="F345" s="84">
        <v>100</v>
      </c>
      <c r="G345" s="8">
        <f>SUM(Ведомственная!G330)</f>
        <v>100</v>
      </c>
      <c r="I345" s="12">
        <f t="shared" si="9"/>
        <v>0</v>
      </c>
      <c r="J345" s="12">
        <f t="shared" si="8"/>
        <v>-100</v>
      </c>
    </row>
    <row r="346" spans="1:10" ht="28.5">
      <c r="A346" s="85" t="s">
        <v>331</v>
      </c>
      <c r="B346" s="83" t="s">
        <v>376</v>
      </c>
      <c r="C346" s="83"/>
      <c r="D346" s="83"/>
      <c r="E346" s="83"/>
      <c r="F346" s="84">
        <f>SUM(F350)+F347</f>
        <v>765.5</v>
      </c>
      <c r="I346" s="12">
        <f t="shared" si="9"/>
        <v>-765.5</v>
      </c>
      <c r="J346" s="12">
        <f t="shared" si="8"/>
        <v>-765.5</v>
      </c>
    </row>
    <row r="347" spans="1:10" ht="14.25" hidden="1">
      <c r="A347" s="36" t="s">
        <v>37</v>
      </c>
      <c r="B347" s="30" t="s">
        <v>737</v>
      </c>
      <c r="C347" s="83"/>
      <c r="D347" s="83"/>
      <c r="E347" s="83"/>
      <c r="F347" s="84">
        <f>SUM(F348)</f>
        <v>0</v>
      </c>
      <c r="I347" s="12"/>
      <c r="J347" s="12"/>
    </row>
    <row r="348" spans="1:10" ht="14.25" hidden="1">
      <c r="A348" s="36" t="s">
        <v>327</v>
      </c>
      <c r="B348" s="30" t="s">
        <v>738</v>
      </c>
      <c r="C348" s="83"/>
      <c r="D348" s="83"/>
      <c r="E348" s="83"/>
      <c r="F348" s="84">
        <f>SUM(F349)</f>
        <v>0</v>
      </c>
      <c r="I348" s="12"/>
      <c r="J348" s="12"/>
    </row>
    <row r="349" spans="1:10" ht="28.5" hidden="1">
      <c r="A349" s="36" t="s">
        <v>54</v>
      </c>
      <c r="B349" s="30" t="s">
        <v>738</v>
      </c>
      <c r="C349" s="83" t="s">
        <v>95</v>
      </c>
      <c r="D349" s="83" t="s">
        <v>180</v>
      </c>
      <c r="E349" s="83" t="s">
        <v>46</v>
      </c>
      <c r="F349" s="84"/>
      <c r="G349" s="8">
        <f>SUM(Ведомственная!G276)</f>
        <v>0</v>
      </c>
      <c r="I349" s="12">
        <f>G349-F349</f>
        <v>0</v>
      </c>
      <c r="J349" s="12">
        <f>SUM(H349-F349)</f>
        <v>0</v>
      </c>
    </row>
    <row r="350" spans="1:10" ht="28.5">
      <c r="A350" s="85" t="s">
        <v>329</v>
      </c>
      <c r="B350" s="83" t="s">
        <v>377</v>
      </c>
      <c r="C350" s="83"/>
      <c r="D350" s="83"/>
      <c r="E350" s="83"/>
      <c r="F350" s="84">
        <f>SUM(F351:F352)</f>
        <v>765.5</v>
      </c>
      <c r="I350" s="12">
        <f t="shared" si="9"/>
        <v>-765.5</v>
      </c>
      <c r="J350" s="12">
        <f t="shared" si="8"/>
        <v>-765.5</v>
      </c>
    </row>
    <row r="351" spans="1:10" ht="28.5">
      <c r="A351" s="85" t="s">
        <v>330</v>
      </c>
      <c r="B351" s="83" t="s">
        <v>377</v>
      </c>
      <c r="C351" s="83" t="s">
        <v>292</v>
      </c>
      <c r="D351" s="83" t="s">
        <v>180</v>
      </c>
      <c r="E351" s="83" t="s">
        <v>46</v>
      </c>
      <c r="F351" s="84">
        <v>300</v>
      </c>
      <c r="G351" s="8">
        <f>SUM(Ведомственная!G278)</f>
        <v>300</v>
      </c>
      <c r="I351" s="12"/>
      <c r="J351" s="12"/>
    </row>
    <row r="352" spans="1:10" ht="28.5">
      <c r="A352" s="85" t="s">
        <v>330</v>
      </c>
      <c r="B352" s="83" t="s">
        <v>377</v>
      </c>
      <c r="C352" s="83" t="s">
        <v>292</v>
      </c>
      <c r="D352" s="83" t="s">
        <v>180</v>
      </c>
      <c r="E352" s="83" t="s">
        <v>180</v>
      </c>
      <c r="F352" s="84">
        <v>465.5</v>
      </c>
      <c r="G352" s="8">
        <f>SUM(Ведомственная!G333)</f>
        <v>465.5</v>
      </c>
      <c r="I352" s="12">
        <f t="shared" si="9"/>
        <v>0</v>
      </c>
      <c r="J352" s="12">
        <f t="shared" si="8"/>
        <v>-465.5</v>
      </c>
    </row>
    <row r="353" spans="1:10" ht="28.5">
      <c r="A353" s="33" t="s">
        <v>297</v>
      </c>
      <c r="B353" s="29" t="s">
        <v>287</v>
      </c>
      <c r="C353" s="29"/>
      <c r="D353" s="38"/>
      <c r="E353" s="38"/>
      <c r="F353" s="37">
        <f>SUM(F354)</f>
        <v>500</v>
      </c>
      <c r="I353" s="12">
        <f t="shared" si="9"/>
        <v>-500</v>
      </c>
      <c r="J353" s="12">
        <f t="shared" si="8"/>
        <v>-500</v>
      </c>
    </row>
    <row r="354" spans="1:10" ht="14.25">
      <c r="A354" s="33" t="s">
        <v>44</v>
      </c>
      <c r="B354" s="29" t="s">
        <v>287</v>
      </c>
      <c r="C354" s="29">
        <v>300</v>
      </c>
      <c r="D354" s="38" t="s">
        <v>33</v>
      </c>
      <c r="E354" s="38" t="s">
        <v>56</v>
      </c>
      <c r="F354" s="37">
        <v>500</v>
      </c>
      <c r="G354" s="8">
        <f>SUM(Ведомственная!G394)</f>
        <v>500</v>
      </c>
      <c r="I354" s="12">
        <f t="shared" si="9"/>
        <v>0</v>
      </c>
      <c r="J354" s="12">
        <f t="shared" si="8"/>
        <v>-500</v>
      </c>
    </row>
    <row r="355" spans="1:10" s="20" customFormat="1" ht="30">
      <c r="A355" s="176" t="s">
        <v>767</v>
      </c>
      <c r="B355" s="101" t="s">
        <v>365</v>
      </c>
      <c r="C355" s="101"/>
      <c r="D355" s="101"/>
      <c r="E355" s="101"/>
      <c r="F355" s="175">
        <f>SUM(F363)+F356</f>
        <v>10013.2</v>
      </c>
      <c r="G355" s="18"/>
      <c r="H355" s="164">
        <f>SUM(G356:G367)</f>
        <v>10013.2</v>
      </c>
      <c r="I355" s="19">
        <f t="shared" si="9"/>
        <v>-10013.2</v>
      </c>
      <c r="J355" s="19">
        <f t="shared" si="8"/>
        <v>0</v>
      </c>
    </row>
    <row r="356" spans="1:10" ht="28.5">
      <c r="A356" s="85" t="s">
        <v>329</v>
      </c>
      <c r="B356" s="86" t="s">
        <v>388</v>
      </c>
      <c r="C356" s="86"/>
      <c r="D356" s="86"/>
      <c r="E356" s="86"/>
      <c r="F356" s="87">
        <f>SUM(F357:F362)</f>
        <v>4323</v>
      </c>
      <c r="H356" s="8">
        <f>SUM(Ведомственная!G452+Ведомственная!G442+Ведомственная!G382+Ведомственная!G377+Ведомственная!G334+Ведомственная!G224+Ведомственная!G206)</f>
        <v>10013.2</v>
      </c>
      <c r="I356" s="12">
        <f t="shared" si="9"/>
        <v>-4323</v>
      </c>
      <c r="J356" s="12">
        <f t="shared" si="8"/>
        <v>5690.200000000001</v>
      </c>
    </row>
    <row r="357" spans="1:10" ht="28.5">
      <c r="A357" s="85" t="s">
        <v>330</v>
      </c>
      <c r="B357" s="86" t="s">
        <v>388</v>
      </c>
      <c r="C357" s="86" t="s">
        <v>292</v>
      </c>
      <c r="D357" s="86" t="s">
        <v>15</v>
      </c>
      <c r="E357" s="86" t="s">
        <v>184</v>
      </c>
      <c r="F357" s="87">
        <v>1000</v>
      </c>
      <c r="G357" s="8">
        <f>SUM(Ведомственная!G208)</f>
        <v>1000</v>
      </c>
      <c r="I357" s="12"/>
      <c r="J357" s="12"/>
    </row>
    <row r="358" spans="1:10" ht="28.5">
      <c r="A358" s="85" t="s">
        <v>330</v>
      </c>
      <c r="B358" s="86" t="s">
        <v>388</v>
      </c>
      <c r="C358" s="86" t="s">
        <v>292</v>
      </c>
      <c r="D358" s="86" t="s">
        <v>180</v>
      </c>
      <c r="E358" s="86" t="s">
        <v>180</v>
      </c>
      <c r="F358" s="87">
        <v>1250</v>
      </c>
      <c r="G358" s="8">
        <f>SUM(Ведомственная!G336)</f>
        <v>1250</v>
      </c>
      <c r="I358" s="12">
        <f t="shared" si="9"/>
        <v>0</v>
      </c>
      <c r="J358" s="12">
        <f t="shared" si="8"/>
        <v>-1250</v>
      </c>
    </row>
    <row r="359" spans="1:10" ht="28.5">
      <c r="A359" s="85" t="s">
        <v>330</v>
      </c>
      <c r="B359" s="86" t="s">
        <v>388</v>
      </c>
      <c r="C359" s="86" t="s">
        <v>292</v>
      </c>
      <c r="D359" s="86" t="s">
        <v>119</v>
      </c>
      <c r="E359" s="86" t="s">
        <v>56</v>
      </c>
      <c r="F359" s="87">
        <v>300</v>
      </c>
      <c r="G359" s="8">
        <f>SUM(Ведомственная!G379)</f>
        <v>300</v>
      </c>
      <c r="I359" s="12"/>
      <c r="J359" s="12"/>
    </row>
    <row r="360" spans="1:10" ht="28.5">
      <c r="A360" s="85" t="s">
        <v>330</v>
      </c>
      <c r="B360" s="86" t="s">
        <v>388</v>
      </c>
      <c r="C360" s="86" t="s">
        <v>292</v>
      </c>
      <c r="D360" s="86" t="s">
        <v>17</v>
      </c>
      <c r="E360" s="86" t="s">
        <v>36</v>
      </c>
      <c r="F360" s="87">
        <v>700</v>
      </c>
      <c r="G360" s="8">
        <f>SUM(Ведомственная!G384)</f>
        <v>700</v>
      </c>
      <c r="I360" s="12"/>
      <c r="J360" s="12"/>
    </row>
    <row r="361" spans="1:10" ht="28.5">
      <c r="A361" s="85" t="s">
        <v>330</v>
      </c>
      <c r="B361" s="86" t="s">
        <v>388</v>
      </c>
      <c r="C361" s="86" t="s">
        <v>292</v>
      </c>
      <c r="D361" s="86" t="s">
        <v>181</v>
      </c>
      <c r="E361" s="86" t="s">
        <v>46</v>
      </c>
      <c r="F361" s="87">
        <v>1048</v>
      </c>
      <c r="G361" s="8">
        <f>SUM(Ведомственная!G444)</f>
        <v>1048</v>
      </c>
      <c r="I361" s="12">
        <f t="shared" si="9"/>
        <v>0</v>
      </c>
      <c r="J361" s="12">
        <f t="shared" si="8"/>
        <v>-1048</v>
      </c>
    </row>
    <row r="362" spans="1:10" ht="28.5">
      <c r="A362" s="85" t="s">
        <v>330</v>
      </c>
      <c r="B362" s="86" t="s">
        <v>388</v>
      </c>
      <c r="C362" s="86" t="s">
        <v>292</v>
      </c>
      <c r="D362" s="86" t="s">
        <v>181</v>
      </c>
      <c r="E362" s="86" t="s">
        <v>180</v>
      </c>
      <c r="F362" s="87">
        <v>25</v>
      </c>
      <c r="G362" s="8">
        <f>SUM(Ведомственная!G454)</f>
        <v>25</v>
      </c>
      <c r="I362" s="12"/>
      <c r="J362" s="12"/>
    </row>
    <row r="363" spans="1:10" ht="28.5">
      <c r="A363" s="85" t="s">
        <v>768</v>
      </c>
      <c r="B363" s="83" t="s">
        <v>366</v>
      </c>
      <c r="C363" s="83"/>
      <c r="D363" s="83"/>
      <c r="E363" s="83"/>
      <c r="F363" s="84">
        <f>SUM(F364)</f>
        <v>5690.2</v>
      </c>
      <c r="I363" s="12">
        <f t="shared" si="9"/>
        <v>-5690.2</v>
      </c>
      <c r="J363" s="12">
        <f t="shared" si="8"/>
        <v>-5690.2</v>
      </c>
    </row>
    <row r="364" spans="1:10" ht="28.5">
      <c r="A364" s="85" t="s">
        <v>47</v>
      </c>
      <c r="B364" s="83" t="s">
        <v>367</v>
      </c>
      <c r="C364" s="83"/>
      <c r="D364" s="83"/>
      <c r="E364" s="83"/>
      <c r="F364" s="84">
        <f>SUM(F365:F367)</f>
        <v>5690.2</v>
      </c>
      <c r="I364" s="12">
        <f t="shared" si="9"/>
        <v>-5690.2</v>
      </c>
      <c r="J364" s="12">
        <f t="shared" si="8"/>
        <v>-5690.2</v>
      </c>
    </row>
    <row r="365" spans="1:10" ht="57">
      <c r="A365" s="85" t="s">
        <v>53</v>
      </c>
      <c r="B365" s="83" t="s">
        <v>367</v>
      </c>
      <c r="C365" s="83" t="s">
        <v>93</v>
      </c>
      <c r="D365" s="83" t="s">
        <v>15</v>
      </c>
      <c r="E365" s="83" t="s">
        <v>26</v>
      </c>
      <c r="F365" s="84">
        <v>4647.2</v>
      </c>
      <c r="G365" s="8">
        <f>SUM(Ведомственная!G227)</f>
        <v>4647.2</v>
      </c>
      <c r="I365" s="12">
        <f t="shared" si="9"/>
        <v>0</v>
      </c>
      <c r="J365" s="12">
        <f t="shared" si="8"/>
        <v>-4647.2</v>
      </c>
    </row>
    <row r="366" spans="1:10" ht="28.5">
      <c r="A366" s="85" t="s">
        <v>54</v>
      </c>
      <c r="B366" s="83" t="s">
        <v>367</v>
      </c>
      <c r="C366" s="83" t="s">
        <v>95</v>
      </c>
      <c r="D366" s="83" t="s">
        <v>15</v>
      </c>
      <c r="E366" s="83" t="s">
        <v>26</v>
      </c>
      <c r="F366" s="84">
        <v>1020.2</v>
      </c>
      <c r="G366" s="8">
        <f>SUM(Ведомственная!G228)</f>
        <v>1020.2</v>
      </c>
      <c r="I366" s="12">
        <f t="shared" si="9"/>
        <v>0</v>
      </c>
      <c r="J366" s="12">
        <f t="shared" si="8"/>
        <v>-1020.2</v>
      </c>
    </row>
    <row r="367" spans="1:10" ht="14.25">
      <c r="A367" s="85" t="s">
        <v>24</v>
      </c>
      <c r="B367" s="83" t="s">
        <v>367</v>
      </c>
      <c r="C367" s="83" t="s">
        <v>100</v>
      </c>
      <c r="D367" s="83" t="s">
        <v>15</v>
      </c>
      <c r="E367" s="83" t="s">
        <v>26</v>
      </c>
      <c r="F367" s="84">
        <v>22.8</v>
      </c>
      <c r="G367" s="8">
        <f>SUM(Ведомственная!G229)</f>
        <v>22.8</v>
      </c>
      <c r="I367" s="12">
        <f t="shared" si="9"/>
        <v>0</v>
      </c>
      <c r="J367" s="12">
        <f t="shared" si="8"/>
        <v>-22.8</v>
      </c>
    </row>
    <row r="368" spans="1:10" s="20" customFormat="1" ht="30">
      <c r="A368" s="145" t="s">
        <v>773</v>
      </c>
      <c r="B368" s="149" t="s">
        <v>283</v>
      </c>
      <c r="C368" s="149"/>
      <c r="D368" s="61"/>
      <c r="E368" s="61"/>
      <c r="F368" s="151">
        <f>SUM(F369+F375)</f>
        <v>6356.4</v>
      </c>
      <c r="G368" s="18"/>
      <c r="H368" s="164">
        <f>SUM(G371:G378)</f>
        <v>6356.4</v>
      </c>
      <c r="I368" s="19">
        <f t="shared" si="9"/>
        <v>-6356.4</v>
      </c>
      <c r="J368" s="19">
        <f t="shared" si="8"/>
        <v>0</v>
      </c>
    </row>
    <row r="369" spans="1:10" ht="14.25" customHeight="1">
      <c r="A369" s="33" t="s">
        <v>37</v>
      </c>
      <c r="B369" s="29" t="s">
        <v>294</v>
      </c>
      <c r="C369" s="29"/>
      <c r="D369" s="38"/>
      <c r="E369" s="38"/>
      <c r="F369" s="37">
        <f>SUM(F370)+F372</f>
        <v>1000</v>
      </c>
      <c r="H369" s="8">
        <f>SUM(Ведомственная!G348+Ведомственная!G354)</f>
        <v>6356.4</v>
      </c>
      <c r="I369" s="12">
        <f t="shared" si="9"/>
        <v>-1000</v>
      </c>
      <c r="J369" s="12">
        <f aca="true" t="shared" si="10" ref="J369:J445">SUM(H369-F369)</f>
        <v>5356.4</v>
      </c>
    </row>
    <row r="370" spans="1:10" ht="42.75" hidden="1">
      <c r="A370" s="33" t="s">
        <v>336</v>
      </c>
      <c r="B370" s="29" t="s">
        <v>337</v>
      </c>
      <c r="C370" s="29"/>
      <c r="D370" s="38"/>
      <c r="E370" s="38"/>
      <c r="F370" s="37">
        <f>SUM(F371)</f>
        <v>0</v>
      </c>
      <c r="I370" s="12">
        <f t="shared" si="9"/>
        <v>0</v>
      </c>
      <c r="J370" s="12">
        <f t="shared" si="10"/>
        <v>0</v>
      </c>
    </row>
    <row r="371" spans="1:10" ht="14.25" hidden="1">
      <c r="A371" s="33" t="s">
        <v>94</v>
      </c>
      <c r="B371" s="29" t="s">
        <v>337</v>
      </c>
      <c r="C371" s="38" t="s">
        <v>95</v>
      </c>
      <c r="D371" s="38"/>
      <c r="E371" s="38"/>
      <c r="F371" s="37"/>
      <c r="G371" s="8">
        <f>SUM(Ведомственная!G357)</f>
        <v>0</v>
      </c>
      <c r="I371" s="12">
        <f t="shared" si="9"/>
        <v>0</v>
      </c>
      <c r="J371" s="12">
        <f t="shared" si="10"/>
        <v>0</v>
      </c>
    </row>
    <row r="372" spans="1:10" ht="42.75">
      <c r="A372" s="33" t="s">
        <v>336</v>
      </c>
      <c r="B372" s="29" t="s">
        <v>337</v>
      </c>
      <c r="C372" s="29"/>
      <c r="D372" s="38"/>
      <c r="E372" s="38"/>
      <c r="F372" s="37">
        <f>SUM(F373:F374)</f>
        <v>1000</v>
      </c>
      <c r="I372" s="12">
        <f t="shared" si="9"/>
        <v>-1000</v>
      </c>
      <c r="J372" s="12">
        <f t="shared" si="10"/>
        <v>-1000</v>
      </c>
    </row>
    <row r="373" spans="1:10" ht="57">
      <c r="A373" s="33" t="s">
        <v>53</v>
      </c>
      <c r="B373" s="29" t="s">
        <v>337</v>
      </c>
      <c r="C373" s="29">
        <v>100</v>
      </c>
      <c r="D373" s="38" t="s">
        <v>80</v>
      </c>
      <c r="E373" s="38" t="s">
        <v>180</v>
      </c>
      <c r="F373" s="37">
        <v>10</v>
      </c>
      <c r="G373" s="8">
        <f>SUM(Ведомственная!G359)</f>
        <v>10</v>
      </c>
      <c r="I373" s="12">
        <f t="shared" si="9"/>
        <v>0</v>
      </c>
      <c r="J373" s="12">
        <f t="shared" si="10"/>
        <v>-10</v>
      </c>
    </row>
    <row r="374" spans="1:10" ht="28.5">
      <c r="A374" s="33" t="s">
        <v>54</v>
      </c>
      <c r="B374" s="29" t="s">
        <v>337</v>
      </c>
      <c r="C374" s="38" t="s">
        <v>95</v>
      </c>
      <c r="D374" s="38" t="s">
        <v>80</v>
      </c>
      <c r="E374" s="38" t="s">
        <v>180</v>
      </c>
      <c r="F374" s="37">
        <v>990</v>
      </c>
      <c r="G374" s="8">
        <f>SUM(Ведомственная!G360)</f>
        <v>990</v>
      </c>
      <c r="I374" s="12">
        <f t="shared" si="9"/>
        <v>0</v>
      </c>
      <c r="J374" s="12">
        <f t="shared" si="10"/>
        <v>-990</v>
      </c>
    </row>
    <row r="375" spans="1:10" ht="28.5">
      <c r="A375" s="33" t="s">
        <v>47</v>
      </c>
      <c r="B375" s="29" t="s">
        <v>284</v>
      </c>
      <c r="C375" s="29"/>
      <c r="D375" s="38"/>
      <c r="E375" s="38"/>
      <c r="F375" s="37">
        <f>SUM(F376:F378)</f>
        <v>5356.4</v>
      </c>
      <c r="I375" s="12">
        <f t="shared" si="9"/>
        <v>-5356.4</v>
      </c>
      <c r="J375" s="12">
        <f t="shared" si="10"/>
        <v>-5356.4</v>
      </c>
    </row>
    <row r="376" spans="1:10" ht="57">
      <c r="A376" s="33" t="s">
        <v>53</v>
      </c>
      <c r="B376" s="29" t="s">
        <v>284</v>
      </c>
      <c r="C376" s="38" t="s">
        <v>93</v>
      </c>
      <c r="D376" s="38" t="s">
        <v>80</v>
      </c>
      <c r="E376" s="38" t="s">
        <v>56</v>
      </c>
      <c r="F376" s="37">
        <v>4525.7</v>
      </c>
      <c r="G376" s="8">
        <f>SUM(Ведомственная!G350)</f>
        <v>4525.7</v>
      </c>
      <c r="I376" s="12">
        <f t="shared" si="9"/>
        <v>0</v>
      </c>
      <c r="J376" s="12">
        <f t="shared" si="10"/>
        <v>-4525.7</v>
      </c>
    </row>
    <row r="377" spans="1:10" ht="28.5">
      <c r="A377" s="33" t="s">
        <v>54</v>
      </c>
      <c r="B377" s="29" t="s">
        <v>284</v>
      </c>
      <c r="C377" s="38" t="s">
        <v>95</v>
      </c>
      <c r="D377" s="38" t="s">
        <v>80</v>
      </c>
      <c r="E377" s="38" t="s">
        <v>56</v>
      </c>
      <c r="F377" s="37">
        <v>775.9</v>
      </c>
      <c r="G377" s="8">
        <f>SUM(Ведомственная!G351)</f>
        <v>775.9</v>
      </c>
      <c r="I377" s="12">
        <f t="shared" si="9"/>
        <v>0</v>
      </c>
      <c r="J377" s="12">
        <f t="shared" si="10"/>
        <v>-775.9</v>
      </c>
    </row>
    <row r="378" spans="1:10" ht="14.25">
      <c r="A378" s="33" t="s">
        <v>24</v>
      </c>
      <c r="B378" s="29" t="s">
        <v>284</v>
      </c>
      <c r="C378" s="38" t="s">
        <v>100</v>
      </c>
      <c r="D378" s="38" t="s">
        <v>80</v>
      </c>
      <c r="E378" s="38" t="s">
        <v>56</v>
      </c>
      <c r="F378" s="37">
        <v>54.8</v>
      </c>
      <c r="G378" s="8">
        <f>SUM(Ведомственная!G352)</f>
        <v>54.8</v>
      </c>
      <c r="I378" s="12">
        <f t="shared" si="9"/>
        <v>0</v>
      </c>
      <c r="J378" s="12">
        <f t="shared" si="10"/>
        <v>-54.8</v>
      </c>
    </row>
    <row r="379" spans="1:10" s="20" customFormat="1" ht="45">
      <c r="A379" s="145" t="s">
        <v>756</v>
      </c>
      <c r="B379" s="149" t="s">
        <v>248</v>
      </c>
      <c r="C379" s="149"/>
      <c r="D379" s="61"/>
      <c r="E379" s="61"/>
      <c r="F379" s="151">
        <f>SUM(F380)+F392+F390</f>
        <v>25284.399999999998</v>
      </c>
      <c r="G379" s="18"/>
      <c r="H379" s="164">
        <f>SUM(G380:G396)</f>
        <v>25284.399999999998</v>
      </c>
      <c r="I379" s="19">
        <f t="shared" si="9"/>
        <v>-25284.399999999998</v>
      </c>
      <c r="J379" s="19">
        <f t="shared" si="10"/>
        <v>0</v>
      </c>
    </row>
    <row r="380" spans="1:10" ht="42" customHeight="1">
      <c r="A380" s="33" t="s">
        <v>249</v>
      </c>
      <c r="B380" s="29" t="s">
        <v>250</v>
      </c>
      <c r="C380" s="29"/>
      <c r="D380" s="38"/>
      <c r="E380" s="38"/>
      <c r="F380" s="37">
        <f>SUM(F383)+F381</f>
        <v>24625.6</v>
      </c>
      <c r="H380" s="8">
        <f>SUM(Ведомственная!G108+Ведомственная!G230+Ведомственная!G279)</f>
        <v>25284.399999999998</v>
      </c>
      <c r="I380" s="12">
        <f t="shared" si="9"/>
        <v>-24625.6</v>
      </c>
      <c r="J380" s="12">
        <f t="shared" si="10"/>
        <v>658.7999999999993</v>
      </c>
    </row>
    <row r="381" spans="1:10" ht="25.5" customHeight="1" hidden="1">
      <c r="A381" s="36" t="s">
        <v>593</v>
      </c>
      <c r="B381" s="29" t="s">
        <v>594</v>
      </c>
      <c r="C381" s="42"/>
      <c r="D381" s="54"/>
      <c r="E381" s="106"/>
      <c r="F381" s="87">
        <f>F382</f>
        <v>0</v>
      </c>
      <c r="I381" s="12">
        <f t="shared" si="9"/>
        <v>0</v>
      </c>
      <c r="J381" s="12">
        <f t="shared" si="10"/>
        <v>0</v>
      </c>
    </row>
    <row r="382" spans="1:10" ht="24.75" customHeight="1" hidden="1">
      <c r="A382" s="36" t="s">
        <v>330</v>
      </c>
      <c r="B382" s="29" t="s">
        <v>594</v>
      </c>
      <c r="C382" s="42" t="s">
        <v>292</v>
      </c>
      <c r="D382" s="38" t="s">
        <v>119</v>
      </c>
      <c r="E382" s="38" t="s">
        <v>36</v>
      </c>
      <c r="F382" s="87"/>
      <c r="G382" s="8">
        <f>Ведомственная!G366</f>
        <v>0</v>
      </c>
      <c r="I382" s="12">
        <f t="shared" si="9"/>
        <v>0</v>
      </c>
      <c r="J382" s="12"/>
    </row>
    <row r="383" spans="1:10" ht="42.75">
      <c r="A383" s="33" t="s">
        <v>82</v>
      </c>
      <c r="B383" s="29" t="s">
        <v>251</v>
      </c>
      <c r="C383" s="29"/>
      <c r="D383" s="38"/>
      <c r="E383" s="38"/>
      <c r="F383" s="37">
        <f>SUM(F384)</f>
        <v>24625.6</v>
      </c>
      <c r="I383" s="12">
        <f t="shared" si="9"/>
        <v>-24625.6</v>
      </c>
      <c r="J383" s="12">
        <f t="shared" si="10"/>
        <v>-24625.6</v>
      </c>
    </row>
    <row r="384" spans="1:10" ht="28.5">
      <c r="A384" s="33" t="s">
        <v>252</v>
      </c>
      <c r="B384" s="29" t="s">
        <v>253</v>
      </c>
      <c r="C384" s="29"/>
      <c r="D384" s="38"/>
      <c r="E384" s="38"/>
      <c r="F384" s="37">
        <f>SUM(F385:F389)</f>
        <v>24625.6</v>
      </c>
      <c r="I384" s="12">
        <f t="shared" si="9"/>
        <v>-24625.6</v>
      </c>
      <c r="J384" s="12">
        <f t="shared" si="10"/>
        <v>-24625.6</v>
      </c>
    </row>
    <row r="385" spans="1:10" ht="29.25" customHeight="1">
      <c r="A385" s="33" t="s">
        <v>54</v>
      </c>
      <c r="B385" s="29" t="s">
        <v>253</v>
      </c>
      <c r="C385" s="29">
        <v>200</v>
      </c>
      <c r="D385" s="38" t="s">
        <v>36</v>
      </c>
      <c r="E385" s="38">
        <v>13</v>
      </c>
      <c r="F385" s="37">
        <v>19835.1</v>
      </c>
      <c r="G385" s="8">
        <f>SUM(Ведомственная!G112)</f>
        <v>19835.1</v>
      </c>
      <c r="I385" s="12">
        <f t="shared" si="9"/>
        <v>0</v>
      </c>
      <c r="J385" s="12">
        <f t="shared" si="10"/>
        <v>-19835.1</v>
      </c>
    </row>
    <row r="386" spans="1:10" ht="27.75" customHeight="1">
      <c r="A386" s="33" t="s">
        <v>54</v>
      </c>
      <c r="B386" s="29" t="s">
        <v>253</v>
      </c>
      <c r="C386" s="29">
        <v>200</v>
      </c>
      <c r="D386" s="38" t="s">
        <v>180</v>
      </c>
      <c r="E386" s="38" t="s">
        <v>46</v>
      </c>
      <c r="F386" s="37">
        <v>1270.5</v>
      </c>
      <c r="G386" s="8">
        <f>SUM(Ведомственная!G283)</f>
        <v>1270.5</v>
      </c>
      <c r="I386" s="12">
        <f t="shared" si="9"/>
        <v>0</v>
      </c>
      <c r="J386" s="12">
        <f t="shared" si="10"/>
        <v>-1270.5</v>
      </c>
    </row>
    <row r="387" spans="1:10" ht="27" customHeight="1" hidden="1">
      <c r="A387" s="33" t="s">
        <v>54</v>
      </c>
      <c r="B387" s="29" t="s">
        <v>253</v>
      </c>
      <c r="C387" s="29">
        <v>200</v>
      </c>
      <c r="D387" s="38" t="s">
        <v>119</v>
      </c>
      <c r="E387" s="38" t="s">
        <v>46</v>
      </c>
      <c r="F387" s="37"/>
      <c r="G387" s="8">
        <f>SUM(Ведомственная!G372)</f>
        <v>0</v>
      </c>
      <c r="I387" s="12">
        <f t="shared" si="9"/>
        <v>0</v>
      </c>
      <c r="J387" s="12">
        <f t="shared" si="10"/>
        <v>0</v>
      </c>
    </row>
    <row r="388" spans="1:10" ht="28.5">
      <c r="A388" s="36" t="s">
        <v>330</v>
      </c>
      <c r="B388" s="29" t="s">
        <v>253</v>
      </c>
      <c r="C388" s="29">
        <v>400</v>
      </c>
      <c r="D388" s="38" t="s">
        <v>180</v>
      </c>
      <c r="E388" s="38" t="s">
        <v>46</v>
      </c>
      <c r="F388" s="37">
        <v>3500</v>
      </c>
      <c r="G388" s="8">
        <f>SUM(Ведомственная!G284)</f>
        <v>3500</v>
      </c>
      <c r="I388" s="12">
        <f t="shared" si="9"/>
        <v>0</v>
      </c>
      <c r="J388" s="12">
        <f t="shared" si="10"/>
        <v>-3500</v>
      </c>
    </row>
    <row r="389" spans="1:10" ht="14.25">
      <c r="A389" s="33" t="s">
        <v>24</v>
      </c>
      <c r="B389" s="29" t="s">
        <v>253</v>
      </c>
      <c r="C389" s="29">
        <v>800</v>
      </c>
      <c r="D389" s="38" t="s">
        <v>36</v>
      </c>
      <c r="E389" s="38">
        <v>13</v>
      </c>
      <c r="F389" s="37">
        <v>20</v>
      </c>
      <c r="G389" s="8">
        <f>SUM(Ведомственная!G113)</f>
        <v>20</v>
      </c>
      <c r="I389" s="12">
        <f t="shared" si="9"/>
        <v>0</v>
      </c>
      <c r="J389" s="12">
        <f t="shared" si="10"/>
        <v>-20</v>
      </c>
    </row>
    <row r="390" spans="1:10" ht="42.75">
      <c r="A390" s="33" t="s">
        <v>273</v>
      </c>
      <c r="B390" s="29" t="s">
        <v>274</v>
      </c>
      <c r="C390" s="38"/>
      <c r="D390" s="38"/>
      <c r="E390" s="38"/>
      <c r="F390" s="37">
        <f>SUM(F391)</f>
        <v>490</v>
      </c>
      <c r="I390" s="12">
        <f t="shared" si="9"/>
        <v>-490</v>
      </c>
      <c r="J390" s="12">
        <f t="shared" si="10"/>
        <v>-490</v>
      </c>
    </row>
    <row r="391" spans="1:10" ht="28.5">
      <c r="A391" s="33" t="s">
        <v>54</v>
      </c>
      <c r="B391" s="29" t="s">
        <v>274</v>
      </c>
      <c r="C391" s="38" t="s">
        <v>95</v>
      </c>
      <c r="D391" s="38" t="s">
        <v>15</v>
      </c>
      <c r="E391" s="38" t="s">
        <v>26</v>
      </c>
      <c r="F391" s="37">
        <v>490</v>
      </c>
      <c r="G391" s="8">
        <f>SUM(Ведомственная!G232)</f>
        <v>490</v>
      </c>
      <c r="I391" s="12">
        <f t="shared" si="9"/>
        <v>0</v>
      </c>
      <c r="J391" s="12">
        <f t="shared" si="10"/>
        <v>-490</v>
      </c>
    </row>
    <row r="392" spans="1:10" ht="28.5">
      <c r="A392" s="33" t="s">
        <v>254</v>
      </c>
      <c r="B392" s="29" t="s">
        <v>255</v>
      </c>
      <c r="C392" s="29"/>
      <c r="D392" s="38"/>
      <c r="E392" s="38"/>
      <c r="F392" s="37">
        <f>SUM(F393)</f>
        <v>168.8</v>
      </c>
      <c r="I392" s="12">
        <f t="shared" si="9"/>
        <v>-168.8</v>
      </c>
      <c r="J392" s="12">
        <f t="shared" si="10"/>
        <v>-168.8</v>
      </c>
    </row>
    <row r="393" spans="1:10" ht="42.75">
      <c r="A393" s="33" t="s">
        <v>82</v>
      </c>
      <c r="B393" s="29" t="s">
        <v>256</v>
      </c>
      <c r="C393" s="29"/>
      <c r="D393" s="38"/>
      <c r="E393" s="38"/>
      <c r="F393" s="37">
        <f>SUM(F394)</f>
        <v>168.8</v>
      </c>
      <c r="I393" s="12">
        <f t="shared" si="9"/>
        <v>-168.8</v>
      </c>
      <c r="J393" s="12">
        <f t="shared" si="10"/>
        <v>-168.8</v>
      </c>
    </row>
    <row r="394" spans="1:10" ht="28.5">
      <c r="A394" s="33" t="s">
        <v>252</v>
      </c>
      <c r="B394" s="29" t="s">
        <v>257</v>
      </c>
      <c r="C394" s="29"/>
      <c r="D394" s="38"/>
      <c r="E394" s="38"/>
      <c r="F394" s="37">
        <f>SUM(F395:F396)</f>
        <v>168.8</v>
      </c>
      <c r="I394" s="12">
        <f t="shared" si="9"/>
        <v>-168.8</v>
      </c>
      <c r="J394" s="12">
        <f t="shared" si="10"/>
        <v>-168.8</v>
      </c>
    </row>
    <row r="395" spans="1:10" ht="28.5" customHeight="1">
      <c r="A395" s="33" t="s">
        <v>54</v>
      </c>
      <c r="B395" s="29" t="s">
        <v>257</v>
      </c>
      <c r="C395" s="29">
        <v>200</v>
      </c>
      <c r="D395" s="38" t="s">
        <v>36</v>
      </c>
      <c r="E395" s="38">
        <v>13</v>
      </c>
      <c r="F395" s="37">
        <v>168.8</v>
      </c>
      <c r="G395" s="8">
        <f>SUM(Ведомственная!G117)</f>
        <v>168.8</v>
      </c>
      <c r="I395" s="12">
        <f t="shared" si="9"/>
        <v>0</v>
      </c>
      <c r="J395" s="12">
        <f t="shared" si="10"/>
        <v>-168.8</v>
      </c>
    </row>
    <row r="396" spans="1:10" ht="14.25" hidden="1">
      <c r="A396" s="33" t="s">
        <v>24</v>
      </c>
      <c r="B396" s="29" t="s">
        <v>257</v>
      </c>
      <c r="C396" s="29">
        <v>800</v>
      </c>
      <c r="D396" s="38" t="s">
        <v>36</v>
      </c>
      <c r="E396" s="38">
        <v>13</v>
      </c>
      <c r="F396" s="37"/>
      <c r="G396" s="8">
        <f>SUM(Ведомственная!G118)</f>
        <v>0</v>
      </c>
      <c r="I396" s="12">
        <f t="shared" si="9"/>
        <v>0</v>
      </c>
      <c r="J396" s="12">
        <f t="shared" si="10"/>
        <v>0</v>
      </c>
    </row>
    <row r="397" spans="1:10" s="20" customFormat="1" ht="29.25" customHeight="1">
      <c r="A397" s="145" t="s">
        <v>772</v>
      </c>
      <c r="B397" s="149" t="s">
        <v>277</v>
      </c>
      <c r="C397" s="61"/>
      <c r="D397" s="61"/>
      <c r="E397" s="61"/>
      <c r="F397" s="151">
        <f>SUM(F398)+F402+F404</f>
        <v>50370.5</v>
      </c>
      <c r="G397" s="18"/>
      <c r="H397" s="164">
        <f>SUM(G398:G409)</f>
        <v>50370.5</v>
      </c>
      <c r="I397" s="19">
        <f t="shared" si="9"/>
        <v>-50370.5</v>
      </c>
      <c r="J397" s="19">
        <f t="shared" si="10"/>
        <v>0</v>
      </c>
    </row>
    <row r="398" spans="1:10" ht="28.5" hidden="1">
      <c r="A398" s="33" t="s">
        <v>278</v>
      </c>
      <c r="B398" s="29" t="s">
        <v>280</v>
      </c>
      <c r="C398" s="38"/>
      <c r="D398" s="38"/>
      <c r="E398" s="38"/>
      <c r="F398" s="37">
        <f>SUM(F400)</f>
        <v>0</v>
      </c>
      <c r="H398" s="8">
        <f>SUM(Ведомственная!G399)</f>
        <v>50370.5</v>
      </c>
      <c r="I398" s="12">
        <f t="shared" si="9"/>
        <v>0</v>
      </c>
      <c r="J398" s="12">
        <f t="shared" si="10"/>
        <v>50370.5</v>
      </c>
    </row>
    <row r="399" spans="1:10" ht="14.25" hidden="1">
      <c r="A399" s="33" t="s">
        <v>94</v>
      </c>
      <c r="B399" s="29" t="s">
        <v>280</v>
      </c>
      <c r="C399" s="38" t="s">
        <v>95</v>
      </c>
      <c r="D399" s="38"/>
      <c r="E399" s="38"/>
      <c r="F399" s="37">
        <v>0</v>
      </c>
      <c r="G399" s="8">
        <f>SUM(Ведомственная!G253)</f>
        <v>0</v>
      </c>
      <c r="I399" s="12">
        <f t="shared" si="9"/>
        <v>0</v>
      </c>
      <c r="J399" s="12">
        <f t="shared" si="10"/>
        <v>0</v>
      </c>
    </row>
    <row r="400" spans="1:10" ht="28.5" hidden="1">
      <c r="A400" s="36" t="s">
        <v>494</v>
      </c>
      <c r="B400" s="42" t="s">
        <v>495</v>
      </c>
      <c r="C400" s="42"/>
      <c r="D400" s="42"/>
      <c r="E400" s="42"/>
      <c r="F400" s="54">
        <f>SUM(F401)</f>
        <v>0</v>
      </c>
      <c r="I400" s="12">
        <f t="shared" si="9"/>
        <v>0</v>
      </c>
      <c r="J400" s="12">
        <f t="shared" si="10"/>
        <v>0</v>
      </c>
    </row>
    <row r="401" spans="1:10" ht="28.5" hidden="1">
      <c r="A401" s="36" t="s">
        <v>330</v>
      </c>
      <c r="B401" s="42" t="s">
        <v>495</v>
      </c>
      <c r="C401" s="42" t="s">
        <v>292</v>
      </c>
      <c r="D401" s="42" t="s">
        <v>180</v>
      </c>
      <c r="E401" s="42" t="s">
        <v>180</v>
      </c>
      <c r="F401" s="54"/>
      <c r="G401" s="8">
        <f>SUM(Ведомственная!G340)</f>
        <v>0</v>
      </c>
      <c r="I401" s="12">
        <f t="shared" si="9"/>
        <v>0</v>
      </c>
      <c r="J401" s="12">
        <f t="shared" si="10"/>
        <v>0</v>
      </c>
    </row>
    <row r="402" spans="1:10" ht="71.25" hidden="1">
      <c r="A402" s="33" t="s">
        <v>288</v>
      </c>
      <c r="B402" s="29" t="s">
        <v>289</v>
      </c>
      <c r="C402" s="29"/>
      <c r="D402" s="38"/>
      <c r="E402" s="38"/>
      <c r="F402" s="37">
        <f>SUM(F403)</f>
        <v>0</v>
      </c>
      <c r="I402" s="12">
        <f t="shared" si="9"/>
        <v>0</v>
      </c>
      <c r="J402" s="12">
        <f t="shared" si="10"/>
        <v>0</v>
      </c>
    </row>
    <row r="403" spans="1:10" ht="28.5" hidden="1">
      <c r="A403" s="36" t="s">
        <v>330</v>
      </c>
      <c r="B403" s="29" t="s">
        <v>289</v>
      </c>
      <c r="C403" s="29">
        <v>400</v>
      </c>
      <c r="D403" s="38" t="s">
        <v>33</v>
      </c>
      <c r="E403" s="38" t="s">
        <v>80</v>
      </c>
      <c r="F403" s="37"/>
      <c r="G403" s="8">
        <f>SUM(Ведомственная!G409)</f>
        <v>0</v>
      </c>
      <c r="I403" s="12">
        <f t="shared" si="9"/>
        <v>0</v>
      </c>
      <c r="J403" s="12">
        <f t="shared" si="10"/>
        <v>0</v>
      </c>
    </row>
    <row r="404" spans="1:10" ht="57">
      <c r="A404" s="33" t="s">
        <v>486</v>
      </c>
      <c r="B404" s="29" t="s">
        <v>490</v>
      </c>
      <c r="C404" s="29"/>
      <c r="D404" s="38"/>
      <c r="E404" s="38"/>
      <c r="F404" s="37">
        <f>SUM(F405)</f>
        <v>50370.5</v>
      </c>
      <c r="I404" s="12">
        <f t="shared" si="9"/>
        <v>-50370.5</v>
      </c>
      <c r="J404" s="12">
        <f t="shared" si="10"/>
        <v>-50370.5</v>
      </c>
    </row>
    <row r="405" spans="1:10" ht="85.5">
      <c r="A405" s="33" t="s">
        <v>485</v>
      </c>
      <c r="B405" s="29" t="s">
        <v>491</v>
      </c>
      <c r="C405" s="29"/>
      <c r="D405" s="38"/>
      <c r="E405" s="38"/>
      <c r="F405" s="37">
        <f>SUM(F406+F408)</f>
        <v>50370.5</v>
      </c>
      <c r="I405" s="12">
        <f t="shared" si="9"/>
        <v>-50370.5</v>
      </c>
      <c r="J405" s="12">
        <f t="shared" si="10"/>
        <v>-50370.5</v>
      </c>
    </row>
    <row r="406" spans="1:10" ht="57">
      <c r="A406" s="36" t="s">
        <v>290</v>
      </c>
      <c r="B406" s="29" t="s">
        <v>492</v>
      </c>
      <c r="C406" s="29"/>
      <c r="D406" s="38"/>
      <c r="E406" s="38"/>
      <c r="F406" s="37">
        <f>SUM(F407)</f>
        <v>21106.5</v>
      </c>
      <c r="I406" s="12">
        <f t="shared" si="9"/>
        <v>-21106.5</v>
      </c>
      <c r="J406" s="12">
        <f t="shared" si="10"/>
        <v>-21106.5</v>
      </c>
    </row>
    <row r="407" spans="1:10" ht="28.5">
      <c r="A407" s="33" t="s">
        <v>291</v>
      </c>
      <c r="B407" s="29" t="s">
        <v>492</v>
      </c>
      <c r="C407" s="29">
        <v>400</v>
      </c>
      <c r="D407" s="38" t="s">
        <v>33</v>
      </c>
      <c r="E407" s="38" t="s">
        <v>15</v>
      </c>
      <c r="F407" s="37">
        <v>21106.5</v>
      </c>
      <c r="G407" s="8">
        <f>SUM(Ведомственная!G403)</f>
        <v>21106.5</v>
      </c>
      <c r="I407" s="12">
        <f t="shared" si="9"/>
        <v>0</v>
      </c>
      <c r="J407" s="12">
        <f t="shared" si="10"/>
        <v>-21106.5</v>
      </c>
    </row>
    <row r="408" spans="1:10" ht="42.75">
      <c r="A408" s="33" t="s">
        <v>293</v>
      </c>
      <c r="B408" s="38" t="s">
        <v>592</v>
      </c>
      <c r="C408" s="29"/>
      <c r="D408" s="38"/>
      <c r="E408" s="38"/>
      <c r="F408" s="37">
        <f>SUM(F409)</f>
        <v>29264</v>
      </c>
      <c r="I408" s="12">
        <f t="shared" si="9"/>
        <v>-29264</v>
      </c>
      <c r="J408" s="12">
        <f t="shared" si="10"/>
        <v>-29264</v>
      </c>
    </row>
    <row r="409" spans="1:10" ht="28.5">
      <c r="A409" s="33" t="s">
        <v>291</v>
      </c>
      <c r="B409" s="38" t="s">
        <v>592</v>
      </c>
      <c r="C409" s="38" t="s">
        <v>292</v>
      </c>
      <c r="D409" s="38" t="s">
        <v>33</v>
      </c>
      <c r="E409" s="38" t="s">
        <v>15</v>
      </c>
      <c r="F409" s="37">
        <v>29264</v>
      </c>
      <c r="G409" s="8">
        <f>SUM(Ведомственная!G405)</f>
        <v>29264</v>
      </c>
      <c r="I409" s="12">
        <f t="shared" si="9"/>
        <v>0</v>
      </c>
      <c r="J409" s="12">
        <f t="shared" si="10"/>
        <v>-29264</v>
      </c>
    </row>
    <row r="410" spans="1:10" s="20" customFormat="1" ht="30">
      <c r="A410" s="160" t="s">
        <v>783</v>
      </c>
      <c r="B410" s="178" t="s">
        <v>259</v>
      </c>
      <c r="C410" s="178"/>
      <c r="D410" s="178"/>
      <c r="E410" s="178"/>
      <c r="F410" s="179">
        <f>F411</f>
        <v>78</v>
      </c>
      <c r="G410" s="18"/>
      <c r="H410" s="164">
        <f>SUM(G411:G413)</f>
        <v>78</v>
      </c>
      <c r="I410" s="19">
        <f t="shared" si="9"/>
        <v>-78</v>
      </c>
      <c r="J410" s="19">
        <f t="shared" si="10"/>
        <v>0</v>
      </c>
    </row>
    <row r="411" spans="1:10" ht="14.25">
      <c r="A411" s="44" t="s">
        <v>37</v>
      </c>
      <c r="B411" s="88" t="s">
        <v>446</v>
      </c>
      <c r="C411" s="88"/>
      <c r="D411" s="88"/>
      <c r="E411" s="88"/>
      <c r="F411" s="43">
        <f>F412</f>
        <v>78</v>
      </c>
      <c r="H411" s="8">
        <f>SUM(Ведомственная!G945)</f>
        <v>78</v>
      </c>
      <c r="I411" s="12">
        <f t="shared" si="9"/>
        <v>-78</v>
      </c>
      <c r="J411" s="12">
        <f t="shared" si="10"/>
        <v>0</v>
      </c>
    </row>
    <row r="412" spans="1:10" ht="14.25">
      <c r="A412" s="89" t="s">
        <v>161</v>
      </c>
      <c r="B412" s="88" t="s">
        <v>447</v>
      </c>
      <c r="C412" s="88"/>
      <c r="D412" s="88"/>
      <c r="E412" s="88"/>
      <c r="F412" s="43">
        <f>F413</f>
        <v>78</v>
      </c>
      <c r="I412" s="12">
        <f t="shared" si="9"/>
        <v>-78</v>
      </c>
      <c r="J412" s="12">
        <f t="shared" si="10"/>
        <v>-78</v>
      </c>
    </row>
    <row r="413" spans="1:10" ht="28.5">
      <c r="A413" s="44" t="s">
        <v>54</v>
      </c>
      <c r="B413" s="88" t="s">
        <v>447</v>
      </c>
      <c r="C413" s="88" t="s">
        <v>95</v>
      </c>
      <c r="D413" s="88" t="s">
        <v>119</v>
      </c>
      <c r="E413" s="88" t="s">
        <v>119</v>
      </c>
      <c r="F413" s="43">
        <v>78</v>
      </c>
      <c r="G413" s="8">
        <f>SUM(Ведомственная!G947)</f>
        <v>78</v>
      </c>
      <c r="I413" s="12">
        <f t="shared" si="9"/>
        <v>0</v>
      </c>
      <c r="J413" s="12">
        <f t="shared" si="10"/>
        <v>-78</v>
      </c>
    </row>
    <row r="414" spans="1:10" ht="60">
      <c r="A414" s="160" t="s">
        <v>784</v>
      </c>
      <c r="B414" s="178" t="s">
        <v>448</v>
      </c>
      <c r="C414" s="178"/>
      <c r="D414" s="178"/>
      <c r="E414" s="178"/>
      <c r="F414" s="179">
        <f>F415</f>
        <v>78.5</v>
      </c>
      <c r="H414" s="13">
        <f>SUM(G415:G417)</f>
        <v>78.5</v>
      </c>
      <c r="I414" s="12">
        <f t="shared" si="9"/>
        <v>-78.5</v>
      </c>
      <c r="J414" s="12">
        <f t="shared" si="10"/>
        <v>0</v>
      </c>
    </row>
    <row r="415" spans="1:10" ht="14.25">
      <c r="A415" s="44" t="s">
        <v>37</v>
      </c>
      <c r="B415" s="88" t="s">
        <v>449</v>
      </c>
      <c r="C415" s="88"/>
      <c r="D415" s="88"/>
      <c r="E415" s="88"/>
      <c r="F415" s="43">
        <f>F416</f>
        <v>78.5</v>
      </c>
      <c r="H415" s="8">
        <f>SUM(Ведомственная!G948)</f>
        <v>78.5</v>
      </c>
      <c r="I415" s="12">
        <f aca="true" t="shared" si="11" ref="I415:I493">G415-F415</f>
        <v>-78.5</v>
      </c>
      <c r="J415" s="12">
        <f t="shared" si="10"/>
        <v>0</v>
      </c>
    </row>
    <row r="416" spans="1:10" ht="14.25">
      <c r="A416" s="89" t="s">
        <v>161</v>
      </c>
      <c r="B416" s="88" t="s">
        <v>450</v>
      </c>
      <c r="C416" s="88"/>
      <c r="D416" s="88"/>
      <c r="E416" s="88"/>
      <c r="F416" s="43">
        <f>F417</f>
        <v>78.5</v>
      </c>
      <c r="I416" s="12">
        <f t="shared" si="11"/>
        <v>-78.5</v>
      </c>
      <c r="J416" s="12">
        <f t="shared" si="10"/>
        <v>-78.5</v>
      </c>
    </row>
    <row r="417" spans="1:10" ht="28.5">
      <c r="A417" s="44" t="s">
        <v>54</v>
      </c>
      <c r="B417" s="88" t="s">
        <v>450</v>
      </c>
      <c r="C417" s="88" t="s">
        <v>95</v>
      </c>
      <c r="D417" s="88" t="s">
        <v>119</v>
      </c>
      <c r="E417" s="88" t="s">
        <v>119</v>
      </c>
      <c r="F417" s="43">
        <v>78.5</v>
      </c>
      <c r="G417" s="8">
        <f>SUM(Ведомственная!G950)</f>
        <v>78.5</v>
      </c>
      <c r="I417" s="12">
        <f t="shared" si="11"/>
        <v>0</v>
      </c>
      <c r="J417" s="12">
        <f t="shared" si="10"/>
        <v>-78.5</v>
      </c>
    </row>
    <row r="418" spans="1:10" ht="30">
      <c r="A418" s="160" t="s">
        <v>785</v>
      </c>
      <c r="B418" s="152" t="s">
        <v>121</v>
      </c>
      <c r="C418" s="152"/>
      <c r="D418" s="152"/>
      <c r="E418" s="152"/>
      <c r="F418" s="102">
        <f>F419+F432+F440+F446+F454+F463+F468+F500</f>
        <v>218754.8</v>
      </c>
      <c r="H418" s="13">
        <f>SUM(G422:G505)</f>
        <v>218754.79999999996</v>
      </c>
      <c r="I418" s="12">
        <f t="shared" si="11"/>
        <v>-218754.8</v>
      </c>
      <c r="J418" s="12">
        <f t="shared" si="10"/>
        <v>-2.9103830456733704E-11</v>
      </c>
    </row>
    <row r="419" spans="1:10" ht="14.25">
      <c r="A419" s="44" t="s">
        <v>131</v>
      </c>
      <c r="B419" s="58" t="s">
        <v>132</v>
      </c>
      <c r="C419" s="58"/>
      <c r="D419" s="58"/>
      <c r="E419" s="58"/>
      <c r="F419" s="59">
        <f>F420+F427+F423</f>
        <v>67910.5</v>
      </c>
      <c r="H419" s="8">
        <f>SUM(Ведомственная!G1039+Ведомственная!G1065+Ведомственная!G1109)</f>
        <v>218754.80000000002</v>
      </c>
      <c r="I419" s="12">
        <f t="shared" si="11"/>
        <v>-67910.5</v>
      </c>
      <c r="J419" s="12">
        <f t="shared" si="10"/>
        <v>150844.30000000002</v>
      </c>
    </row>
    <row r="420" spans="1:10" ht="42.75">
      <c r="A420" s="44" t="s">
        <v>28</v>
      </c>
      <c r="B420" s="58" t="s">
        <v>133</v>
      </c>
      <c r="C420" s="58"/>
      <c r="D420" s="58"/>
      <c r="E420" s="58"/>
      <c r="F420" s="59">
        <f>F421</f>
        <v>40757.5</v>
      </c>
      <c r="I420" s="12">
        <f t="shared" si="11"/>
        <v>-40757.5</v>
      </c>
      <c r="J420" s="12">
        <f t="shared" si="10"/>
        <v>-40757.5</v>
      </c>
    </row>
    <row r="421" spans="1:10" ht="14.25">
      <c r="A421" s="44" t="s">
        <v>134</v>
      </c>
      <c r="B421" s="58" t="s">
        <v>135</v>
      </c>
      <c r="C421" s="58"/>
      <c r="D421" s="58"/>
      <c r="E421" s="58"/>
      <c r="F421" s="59">
        <f>F422</f>
        <v>40757.5</v>
      </c>
      <c r="I421" s="12">
        <f t="shared" si="11"/>
        <v>-40757.5</v>
      </c>
      <c r="J421" s="12">
        <f t="shared" si="10"/>
        <v>-40757.5</v>
      </c>
    </row>
    <row r="422" spans="1:10" ht="28.5">
      <c r="A422" s="44" t="s">
        <v>127</v>
      </c>
      <c r="B422" s="58" t="s">
        <v>135</v>
      </c>
      <c r="C422" s="58" t="s">
        <v>128</v>
      </c>
      <c r="D422" s="58" t="s">
        <v>17</v>
      </c>
      <c r="E422" s="58" t="s">
        <v>36</v>
      </c>
      <c r="F422" s="59">
        <v>40757.5</v>
      </c>
      <c r="G422" s="8">
        <f>SUM(Ведомственная!G1069)</f>
        <v>40757.5</v>
      </c>
      <c r="I422" s="12">
        <f t="shared" si="11"/>
        <v>0</v>
      </c>
      <c r="J422" s="12">
        <f t="shared" si="10"/>
        <v>-40757.5</v>
      </c>
    </row>
    <row r="423" spans="1:10" ht="14.25">
      <c r="A423" s="68" t="s">
        <v>159</v>
      </c>
      <c r="B423" s="77" t="s">
        <v>1283</v>
      </c>
      <c r="C423" s="58"/>
      <c r="D423" s="58"/>
      <c r="E423" s="58"/>
      <c r="F423" s="59">
        <f>SUM(F424)</f>
        <v>144.9</v>
      </c>
      <c r="I423" s="12"/>
      <c r="J423" s="12"/>
    </row>
    <row r="424" spans="1:10" ht="14.25">
      <c r="A424" s="269" t="s">
        <v>134</v>
      </c>
      <c r="B424" s="77" t="s">
        <v>1284</v>
      </c>
      <c r="C424" s="58"/>
      <c r="D424" s="58"/>
      <c r="E424" s="58"/>
      <c r="F424" s="59">
        <f>SUM(F425)</f>
        <v>144.9</v>
      </c>
      <c r="I424" s="12"/>
      <c r="J424" s="12"/>
    </row>
    <row r="425" spans="1:10" ht="28.5">
      <c r="A425" s="68" t="s">
        <v>422</v>
      </c>
      <c r="B425" s="77" t="s">
        <v>1285</v>
      </c>
      <c r="C425" s="58"/>
      <c r="D425" s="58"/>
      <c r="E425" s="58"/>
      <c r="F425" s="59">
        <f>SUM(F426)</f>
        <v>144.9</v>
      </c>
      <c r="I425" s="12"/>
      <c r="J425" s="12"/>
    </row>
    <row r="426" spans="1:10" ht="28.5">
      <c r="A426" s="68" t="s">
        <v>74</v>
      </c>
      <c r="B426" s="77" t="s">
        <v>1285</v>
      </c>
      <c r="C426" s="58" t="s">
        <v>128</v>
      </c>
      <c r="D426" s="58" t="s">
        <v>17</v>
      </c>
      <c r="E426" s="58" t="s">
        <v>36</v>
      </c>
      <c r="F426" s="59">
        <v>144.9</v>
      </c>
      <c r="G426" s="8">
        <f>SUM(Ведомственная!G1073)</f>
        <v>144.9</v>
      </c>
      <c r="I426" s="12"/>
      <c r="J426" s="12"/>
    </row>
    <row r="427" spans="1:10" ht="28.5">
      <c r="A427" s="44" t="s">
        <v>47</v>
      </c>
      <c r="B427" s="58" t="s">
        <v>136</v>
      </c>
      <c r="C427" s="58"/>
      <c r="D427" s="58"/>
      <c r="E427" s="58"/>
      <c r="F427" s="59">
        <f>F428</f>
        <v>27008.100000000002</v>
      </c>
      <c r="I427" s="12">
        <f t="shared" si="11"/>
        <v>-27008.100000000002</v>
      </c>
      <c r="J427" s="12">
        <f t="shared" si="10"/>
        <v>-27008.100000000002</v>
      </c>
    </row>
    <row r="428" spans="1:10" ht="14.25">
      <c r="A428" s="44" t="s">
        <v>134</v>
      </c>
      <c r="B428" s="58" t="s">
        <v>137</v>
      </c>
      <c r="C428" s="58"/>
      <c r="D428" s="58"/>
      <c r="E428" s="58"/>
      <c r="F428" s="59">
        <f>F429+F430+F431</f>
        <v>27008.100000000002</v>
      </c>
      <c r="I428" s="12">
        <f t="shared" si="11"/>
        <v>-27008.100000000002</v>
      </c>
      <c r="J428" s="12">
        <f t="shared" si="10"/>
        <v>-27008.100000000002</v>
      </c>
    </row>
    <row r="429" spans="1:10" ht="57">
      <c r="A429" s="44" t="s">
        <v>138</v>
      </c>
      <c r="B429" s="58" t="s">
        <v>137</v>
      </c>
      <c r="C429" s="58" t="s">
        <v>93</v>
      </c>
      <c r="D429" s="58" t="s">
        <v>17</v>
      </c>
      <c r="E429" s="58" t="s">
        <v>36</v>
      </c>
      <c r="F429" s="59">
        <v>23030.4</v>
      </c>
      <c r="G429" s="8">
        <f>SUM(Ведомственная!G1076)</f>
        <v>23030.4</v>
      </c>
      <c r="I429" s="12">
        <f t="shared" si="11"/>
        <v>0</v>
      </c>
      <c r="J429" s="12">
        <f t="shared" si="10"/>
        <v>-23030.4</v>
      </c>
    </row>
    <row r="430" spans="1:10" ht="28.5">
      <c r="A430" s="44" t="s">
        <v>54</v>
      </c>
      <c r="B430" s="58" t="s">
        <v>137</v>
      </c>
      <c r="C430" s="58" t="s">
        <v>95</v>
      </c>
      <c r="D430" s="58" t="s">
        <v>17</v>
      </c>
      <c r="E430" s="58" t="s">
        <v>36</v>
      </c>
      <c r="F430" s="43">
        <v>3547.7</v>
      </c>
      <c r="G430" s="8">
        <f>SUM(Ведомственная!G1077)</f>
        <v>3547.7</v>
      </c>
      <c r="I430" s="12">
        <f t="shared" si="11"/>
        <v>0</v>
      </c>
      <c r="J430" s="12">
        <f t="shared" si="10"/>
        <v>-3547.7</v>
      </c>
    </row>
    <row r="431" spans="1:10" ht="14.25">
      <c r="A431" s="44" t="s">
        <v>24</v>
      </c>
      <c r="B431" s="58" t="s">
        <v>137</v>
      </c>
      <c r="C431" s="58" t="s">
        <v>100</v>
      </c>
      <c r="D431" s="58" t="s">
        <v>17</v>
      </c>
      <c r="E431" s="58" t="s">
        <v>36</v>
      </c>
      <c r="F431" s="59">
        <v>430</v>
      </c>
      <c r="G431" s="8">
        <f>SUM(Ведомственная!G1078)</f>
        <v>430</v>
      </c>
      <c r="I431" s="12">
        <f t="shared" si="11"/>
        <v>0</v>
      </c>
      <c r="J431" s="12">
        <f t="shared" si="10"/>
        <v>-430</v>
      </c>
    </row>
    <row r="432" spans="1:10" ht="14.25">
      <c r="A432" s="44" t="s">
        <v>122</v>
      </c>
      <c r="B432" s="58" t="s">
        <v>123</v>
      </c>
      <c r="C432" s="58"/>
      <c r="D432" s="58"/>
      <c r="E432" s="58"/>
      <c r="F432" s="59">
        <f>F433+F436</f>
        <v>74941.5</v>
      </c>
      <c r="I432" s="12">
        <f t="shared" si="11"/>
        <v>-74941.5</v>
      </c>
      <c r="J432" s="12">
        <f t="shared" si="10"/>
        <v>-74941.5</v>
      </c>
    </row>
    <row r="433" spans="1:10" ht="42.75">
      <c r="A433" s="44" t="s">
        <v>28</v>
      </c>
      <c r="B433" s="58" t="s">
        <v>124</v>
      </c>
      <c r="C433" s="58"/>
      <c r="D433" s="58"/>
      <c r="E433" s="58"/>
      <c r="F433" s="59">
        <f>F434</f>
        <v>74765.4</v>
      </c>
      <c r="I433" s="12">
        <f t="shared" si="11"/>
        <v>-74765.4</v>
      </c>
      <c r="J433" s="12">
        <f t="shared" si="10"/>
        <v>-74765.4</v>
      </c>
    </row>
    <row r="434" spans="1:10" ht="14.25">
      <c r="A434" s="44" t="s">
        <v>125</v>
      </c>
      <c r="B434" s="58" t="s">
        <v>126</v>
      </c>
      <c r="C434" s="58"/>
      <c r="D434" s="58"/>
      <c r="E434" s="58"/>
      <c r="F434" s="59">
        <f>F435</f>
        <v>74765.4</v>
      </c>
      <c r="I434" s="12">
        <f t="shared" si="11"/>
        <v>-74765.4</v>
      </c>
      <c r="J434" s="12">
        <f t="shared" si="10"/>
        <v>-74765.4</v>
      </c>
    </row>
    <row r="435" spans="1:10" ht="28.5">
      <c r="A435" s="44" t="s">
        <v>127</v>
      </c>
      <c r="B435" s="58" t="s">
        <v>126</v>
      </c>
      <c r="C435" s="58" t="s">
        <v>128</v>
      </c>
      <c r="D435" s="58" t="s">
        <v>119</v>
      </c>
      <c r="E435" s="58" t="s">
        <v>56</v>
      </c>
      <c r="F435" s="59">
        <v>74765.4</v>
      </c>
      <c r="G435" s="8">
        <f>SUM(Ведомственная!G1043)</f>
        <v>74765.4</v>
      </c>
      <c r="I435" s="12">
        <f t="shared" si="11"/>
        <v>0</v>
      </c>
      <c r="J435" s="12">
        <f t="shared" si="10"/>
        <v>-74765.4</v>
      </c>
    </row>
    <row r="436" spans="1:10" ht="14.25">
      <c r="A436" s="68" t="s">
        <v>159</v>
      </c>
      <c r="B436" s="77" t="s">
        <v>1278</v>
      </c>
      <c r="C436" s="58"/>
      <c r="D436" s="58"/>
      <c r="E436" s="58"/>
      <c r="F436" s="59">
        <f>SUM(F437)</f>
        <v>176.1</v>
      </c>
      <c r="I436" s="12"/>
      <c r="J436" s="12"/>
    </row>
    <row r="437" spans="1:10" ht="14.25">
      <c r="A437" s="68" t="s">
        <v>443</v>
      </c>
      <c r="B437" s="77" t="s">
        <v>1279</v>
      </c>
      <c r="C437" s="58"/>
      <c r="D437" s="58"/>
      <c r="E437" s="58"/>
      <c r="F437" s="59">
        <f>SUM(F438)</f>
        <v>176.1</v>
      </c>
      <c r="I437" s="12"/>
      <c r="J437" s="12"/>
    </row>
    <row r="438" spans="1:10" ht="28.5">
      <c r="A438" s="68" t="s">
        <v>422</v>
      </c>
      <c r="B438" s="77" t="s">
        <v>1280</v>
      </c>
      <c r="C438" s="58"/>
      <c r="D438" s="58"/>
      <c r="E438" s="58"/>
      <c r="F438" s="59">
        <f>SUM(F439)</f>
        <v>176.1</v>
      </c>
      <c r="I438" s="12"/>
      <c r="J438" s="12"/>
    </row>
    <row r="439" spans="1:10" ht="28.5">
      <c r="A439" s="68" t="s">
        <v>74</v>
      </c>
      <c r="B439" s="77" t="s">
        <v>1280</v>
      </c>
      <c r="C439" s="58" t="s">
        <v>128</v>
      </c>
      <c r="D439" s="58"/>
      <c r="E439" s="58"/>
      <c r="F439" s="59">
        <v>176.1</v>
      </c>
      <c r="G439" s="8">
        <f>SUM(Ведомственная!G1047)</f>
        <v>176.1</v>
      </c>
      <c r="I439" s="12"/>
      <c r="J439" s="12"/>
    </row>
    <row r="440" spans="1:10" ht="28.5">
      <c r="A440" s="44" t="s">
        <v>139</v>
      </c>
      <c r="B440" s="58" t="s">
        <v>140</v>
      </c>
      <c r="C440" s="58"/>
      <c r="D440" s="58"/>
      <c r="E440" s="58"/>
      <c r="F440" s="59">
        <f>F441</f>
        <v>52597.200000000004</v>
      </c>
      <c r="I440" s="12">
        <f t="shared" si="11"/>
        <v>-52597.200000000004</v>
      </c>
      <c r="J440" s="12">
        <f t="shared" si="10"/>
        <v>-52597.200000000004</v>
      </c>
    </row>
    <row r="441" spans="1:10" ht="28.5">
      <c r="A441" s="44" t="s">
        <v>47</v>
      </c>
      <c r="B441" s="58" t="s">
        <v>141</v>
      </c>
      <c r="C441" s="58"/>
      <c r="D441" s="58"/>
      <c r="E441" s="58"/>
      <c r="F441" s="59">
        <f>F442</f>
        <v>52597.200000000004</v>
      </c>
      <c r="I441" s="12">
        <f t="shared" si="11"/>
        <v>-52597.200000000004</v>
      </c>
      <c r="J441" s="12">
        <f t="shared" si="10"/>
        <v>-52597.200000000004</v>
      </c>
    </row>
    <row r="442" spans="1:10" ht="14.25">
      <c r="A442" s="44" t="s">
        <v>142</v>
      </c>
      <c r="B442" s="58" t="s">
        <v>143</v>
      </c>
      <c r="C442" s="58"/>
      <c r="D442" s="58"/>
      <c r="E442" s="58"/>
      <c r="F442" s="59">
        <f>F443+F444+F445</f>
        <v>52597.200000000004</v>
      </c>
      <c r="I442" s="12">
        <f t="shared" si="11"/>
        <v>-52597.200000000004</v>
      </c>
      <c r="J442" s="12">
        <f t="shared" si="10"/>
        <v>-52597.200000000004</v>
      </c>
    </row>
    <row r="443" spans="1:10" ht="57">
      <c r="A443" s="44" t="s">
        <v>138</v>
      </c>
      <c r="B443" s="58" t="s">
        <v>143</v>
      </c>
      <c r="C443" s="58" t="s">
        <v>93</v>
      </c>
      <c r="D443" s="58" t="s">
        <v>17</v>
      </c>
      <c r="E443" s="58" t="s">
        <v>36</v>
      </c>
      <c r="F443" s="59">
        <v>46254.8</v>
      </c>
      <c r="G443" s="8">
        <f>SUM(Ведомственная!G1082)</f>
        <v>46254.8</v>
      </c>
      <c r="I443" s="12">
        <f t="shared" si="11"/>
        <v>0</v>
      </c>
      <c r="J443" s="12">
        <f t="shared" si="10"/>
        <v>-46254.8</v>
      </c>
    </row>
    <row r="444" spans="1:10" ht="28.5">
      <c r="A444" s="44" t="s">
        <v>54</v>
      </c>
      <c r="B444" s="58" t="s">
        <v>143</v>
      </c>
      <c r="C444" s="58" t="s">
        <v>95</v>
      </c>
      <c r="D444" s="58" t="s">
        <v>17</v>
      </c>
      <c r="E444" s="58" t="s">
        <v>36</v>
      </c>
      <c r="F444" s="43">
        <v>5826.3</v>
      </c>
      <c r="G444" s="8">
        <f>SUM(Ведомственная!G1083)</f>
        <v>5826.3</v>
      </c>
      <c r="I444" s="12">
        <f t="shared" si="11"/>
        <v>0</v>
      </c>
      <c r="J444" s="12">
        <f t="shared" si="10"/>
        <v>-5826.3</v>
      </c>
    </row>
    <row r="445" spans="1:10" ht="14.25">
      <c r="A445" s="44" t="s">
        <v>24</v>
      </c>
      <c r="B445" s="58" t="s">
        <v>143</v>
      </c>
      <c r="C445" s="58" t="s">
        <v>100</v>
      </c>
      <c r="D445" s="58" t="s">
        <v>17</v>
      </c>
      <c r="E445" s="58" t="s">
        <v>36</v>
      </c>
      <c r="F445" s="59">
        <v>516.1</v>
      </c>
      <c r="G445" s="8">
        <f>SUM(Ведомственная!G1084)</f>
        <v>516.1</v>
      </c>
      <c r="I445" s="12">
        <f t="shared" si="11"/>
        <v>0</v>
      </c>
      <c r="J445" s="12">
        <f t="shared" si="10"/>
        <v>-516.1</v>
      </c>
    </row>
    <row r="446" spans="1:10" ht="28.5">
      <c r="A446" s="44" t="s">
        <v>144</v>
      </c>
      <c r="B446" s="58" t="s">
        <v>145</v>
      </c>
      <c r="C446" s="58"/>
      <c r="D446" s="58"/>
      <c r="E446" s="58"/>
      <c r="F446" s="59">
        <f>F447+F450</f>
        <v>8983.1</v>
      </c>
      <c r="I446" s="12">
        <f t="shared" si="11"/>
        <v>-8983.1</v>
      </c>
      <c r="J446" s="12">
        <f aca="true" t="shared" si="12" ref="J446:J460">SUM(H446-F446)</f>
        <v>-8983.1</v>
      </c>
    </row>
    <row r="447" spans="1:10" ht="42.75">
      <c r="A447" s="44" t="s">
        <v>28</v>
      </c>
      <c r="B447" s="58" t="s">
        <v>146</v>
      </c>
      <c r="C447" s="58"/>
      <c r="D447" s="58"/>
      <c r="E447" s="58"/>
      <c r="F447" s="59">
        <f>F448</f>
        <v>8886.2</v>
      </c>
      <c r="I447" s="12">
        <f t="shared" si="11"/>
        <v>-8886.2</v>
      </c>
      <c r="J447" s="12">
        <f t="shared" si="12"/>
        <v>-8886.2</v>
      </c>
    </row>
    <row r="448" spans="1:10" ht="14.25">
      <c r="A448" s="44" t="s">
        <v>147</v>
      </c>
      <c r="B448" s="58" t="s">
        <v>148</v>
      </c>
      <c r="C448" s="58"/>
      <c r="D448" s="58"/>
      <c r="E448" s="58"/>
      <c r="F448" s="59">
        <f>F449</f>
        <v>8886.2</v>
      </c>
      <c r="I448" s="12">
        <f t="shared" si="11"/>
        <v>-8886.2</v>
      </c>
      <c r="J448" s="12">
        <f t="shared" si="12"/>
        <v>-8886.2</v>
      </c>
    </row>
    <row r="449" spans="1:10" ht="28.5">
      <c r="A449" s="44" t="s">
        <v>127</v>
      </c>
      <c r="B449" s="58" t="s">
        <v>148</v>
      </c>
      <c r="C449" s="58" t="s">
        <v>128</v>
      </c>
      <c r="D449" s="58" t="s">
        <v>17</v>
      </c>
      <c r="E449" s="58" t="s">
        <v>36</v>
      </c>
      <c r="F449" s="59">
        <v>8886.2</v>
      </c>
      <c r="G449" s="8">
        <f>SUM(Ведомственная!G1088)</f>
        <v>8886.2</v>
      </c>
      <c r="I449" s="12">
        <f t="shared" si="11"/>
        <v>0</v>
      </c>
      <c r="J449" s="12">
        <f t="shared" si="12"/>
        <v>-8886.2</v>
      </c>
    </row>
    <row r="450" spans="1:10" ht="14.25">
      <c r="A450" s="44" t="s">
        <v>159</v>
      </c>
      <c r="B450" s="58" t="s">
        <v>1286</v>
      </c>
      <c r="C450" s="58"/>
      <c r="D450" s="58"/>
      <c r="E450" s="58"/>
      <c r="F450" s="59">
        <f>F451</f>
        <v>96.9</v>
      </c>
      <c r="I450" s="12"/>
      <c r="J450" s="12"/>
    </row>
    <row r="451" spans="1:10" ht="14.25">
      <c r="A451" s="44" t="s">
        <v>147</v>
      </c>
      <c r="B451" s="58" t="s">
        <v>1287</v>
      </c>
      <c r="C451" s="58"/>
      <c r="D451" s="58"/>
      <c r="E451" s="58"/>
      <c r="F451" s="59">
        <f>F452</f>
        <v>96.9</v>
      </c>
      <c r="I451" s="12"/>
      <c r="J451" s="12"/>
    </row>
    <row r="452" spans="1:10" ht="28.5">
      <c r="A452" s="44" t="s">
        <v>422</v>
      </c>
      <c r="B452" s="58" t="s">
        <v>1288</v>
      </c>
      <c r="C452" s="58"/>
      <c r="D452" s="58"/>
      <c r="E452" s="58"/>
      <c r="F452" s="59">
        <f>F453</f>
        <v>96.9</v>
      </c>
      <c r="I452" s="12"/>
      <c r="J452" s="12"/>
    </row>
    <row r="453" spans="1:10" ht="28.5">
      <c r="A453" s="44" t="s">
        <v>74</v>
      </c>
      <c r="B453" s="58" t="s">
        <v>1288</v>
      </c>
      <c r="C453" s="58" t="s">
        <v>128</v>
      </c>
      <c r="D453" s="58" t="s">
        <v>17</v>
      </c>
      <c r="E453" s="58" t="s">
        <v>36</v>
      </c>
      <c r="F453" s="59">
        <v>96.9</v>
      </c>
      <c r="G453" s="8">
        <f>SUM(Ведомственная!G1092)</f>
        <v>96.9</v>
      </c>
      <c r="I453" s="12"/>
      <c r="J453" s="12"/>
    </row>
    <row r="454" spans="1:10" ht="28.5">
      <c r="A454" s="44" t="s">
        <v>157</v>
      </c>
      <c r="B454" s="58" t="s">
        <v>158</v>
      </c>
      <c r="C454" s="75"/>
      <c r="D454" s="58"/>
      <c r="E454" s="58"/>
      <c r="F454" s="59">
        <f>F458+F455</f>
        <v>400</v>
      </c>
      <c r="I454" s="12">
        <f t="shared" si="11"/>
        <v>-400</v>
      </c>
      <c r="J454" s="12">
        <f t="shared" si="12"/>
        <v>-400</v>
      </c>
    </row>
    <row r="455" spans="1:10" ht="14.25" hidden="1">
      <c r="A455" s="44" t="s">
        <v>37</v>
      </c>
      <c r="B455" s="58" t="s">
        <v>601</v>
      </c>
      <c r="C455" s="75"/>
      <c r="D455" s="58"/>
      <c r="E455" s="58"/>
      <c r="F455" s="59">
        <f>F456</f>
        <v>0</v>
      </c>
      <c r="I455" s="12">
        <f>G455-F455</f>
        <v>0</v>
      </c>
      <c r="J455" s="12">
        <f t="shared" si="12"/>
        <v>0</v>
      </c>
    </row>
    <row r="456" spans="1:10" ht="14.25" hidden="1">
      <c r="A456" s="44" t="s">
        <v>134</v>
      </c>
      <c r="B456" s="58" t="s">
        <v>602</v>
      </c>
      <c r="C456" s="75"/>
      <c r="D456" s="58"/>
      <c r="E456" s="58"/>
      <c r="F456" s="59">
        <f>F457</f>
        <v>0</v>
      </c>
      <c r="I456" s="12">
        <f>G456-F456</f>
        <v>0</v>
      </c>
      <c r="J456" s="12">
        <f t="shared" si="12"/>
        <v>0</v>
      </c>
    </row>
    <row r="457" spans="1:10" ht="28.5" hidden="1">
      <c r="A457" s="44" t="s">
        <v>54</v>
      </c>
      <c r="B457" s="58" t="s">
        <v>602</v>
      </c>
      <c r="C457" s="75" t="s">
        <v>95</v>
      </c>
      <c r="D457" s="58" t="s">
        <v>17</v>
      </c>
      <c r="E457" s="58" t="s">
        <v>15</v>
      </c>
      <c r="F457" s="59"/>
      <c r="G457" s="8">
        <f>Ведомственная!G1113</f>
        <v>0</v>
      </c>
      <c r="I457" s="12">
        <f t="shared" si="11"/>
        <v>0</v>
      </c>
      <c r="J457" s="12">
        <f t="shared" si="12"/>
        <v>0</v>
      </c>
    </row>
    <row r="458" spans="1:10" ht="14.25">
      <c r="A458" s="44" t="s">
        <v>159</v>
      </c>
      <c r="B458" s="58" t="s">
        <v>160</v>
      </c>
      <c r="C458" s="75"/>
      <c r="D458" s="58"/>
      <c r="E458" s="58"/>
      <c r="F458" s="59">
        <f>F459</f>
        <v>400</v>
      </c>
      <c r="I458" s="12">
        <f t="shared" si="11"/>
        <v>-400</v>
      </c>
      <c r="J458" s="12">
        <f t="shared" si="12"/>
        <v>-400</v>
      </c>
    </row>
    <row r="459" spans="1:10" ht="14.25">
      <c r="A459" s="44" t="s">
        <v>147</v>
      </c>
      <c r="B459" s="58" t="s">
        <v>599</v>
      </c>
      <c r="C459" s="75"/>
      <c r="D459" s="58"/>
      <c r="E459" s="58"/>
      <c r="F459" s="59">
        <f>F460</f>
        <v>400</v>
      </c>
      <c r="I459" s="12">
        <f t="shared" si="11"/>
        <v>-400</v>
      </c>
      <c r="J459" s="12">
        <f t="shared" si="12"/>
        <v>-400</v>
      </c>
    </row>
    <row r="460" spans="1:10" ht="28.5">
      <c r="A460" s="44" t="s">
        <v>422</v>
      </c>
      <c r="B460" s="58" t="s">
        <v>600</v>
      </c>
      <c r="C460" s="75"/>
      <c r="D460" s="58"/>
      <c r="E460" s="58"/>
      <c r="F460" s="59">
        <f>F462+F461</f>
        <v>400</v>
      </c>
      <c r="I460" s="12">
        <f t="shared" si="11"/>
        <v>-400</v>
      </c>
      <c r="J460" s="12">
        <f t="shared" si="12"/>
        <v>-400</v>
      </c>
    </row>
    <row r="461" spans="1:10" ht="35.25" customHeight="1">
      <c r="A461" s="44" t="s">
        <v>74</v>
      </c>
      <c r="B461" s="58" t="s">
        <v>600</v>
      </c>
      <c r="C461" s="75" t="s">
        <v>128</v>
      </c>
      <c r="D461" s="58" t="s">
        <v>17</v>
      </c>
      <c r="E461" s="58" t="s">
        <v>36</v>
      </c>
      <c r="F461" s="59">
        <v>400</v>
      </c>
      <c r="G461" s="8">
        <f>SUM(Ведомственная!G1097)</f>
        <v>400</v>
      </c>
      <c r="I461" s="12"/>
      <c r="J461" s="12"/>
    </row>
    <row r="462" spans="1:10" ht="28.5" hidden="1">
      <c r="A462" s="44" t="s">
        <v>74</v>
      </c>
      <c r="B462" s="58" t="s">
        <v>600</v>
      </c>
      <c r="C462" s="75" t="s">
        <v>128</v>
      </c>
      <c r="D462" s="58" t="s">
        <v>17</v>
      </c>
      <c r="E462" s="58" t="s">
        <v>15</v>
      </c>
      <c r="F462" s="59"/>
      <c r="G462" s="8">
        <f>Ведомственная!G1117</f>
        <v>0</v>
      </c>
      <c r="I462" s="12">
        <f t="shared" si="11"/>
        <v>0</v>
      </c>
      <c r="J462" s="12">
        <f>SUM(H462-F462)</f>
        <v>0</v>
      </c>
    </row>
    <row r="463" spans="1:10" ht="14.25">
      <c r="A463" s="44" t="s">
        <v>162</v>
      </c>
      <c r="B463" s="58" t="s">
        <v>163</v>
      </c>
      <c r="C463" s="75"/>
      <c r="D463" s="58"/>
      <c r="E463" s="58"/>
      <c r="F463" s="59">
        <f>F464</f>
        <v>3376.8</v>
      </c>
      <c r="I463" s="12">
        <f t="shared" si="11"/>
        <v>-3376.8</v>
      </c>
      <c r="J463" s="12"/>
    </row>
    <row r="464" spans="1:10" ht="14.25">
      <c r="A464" s="44" t="s">
        <v>37</v>
      </c>
      <c r="B464" s="58" t="s">
        <v>603</v>
      </c>
      <c r="C464" s="75"/>
      <c r="D464" s="58"/>
      <c r="E464" s="58"/>
      <c r="F464" s="59">
        <f>F465</f>
        <v>3376.8</v>
      </c>
      <c r="I464" s="12">
        <f t="shared" si="11"/>
        <v>-3376.8</v>
      </c>
      <c r="J464" s="12"/>
    </row>
    <row r="465" spans="1:10" ht="14.25" customHeight="1">
      <c r="A465" s="44" t="s">
        <v>161</v>
      </c>
      <c r="B465" s="58" t="s">
        <v>604</v>
      </c>
      <c r="C465" s="75"/>
      <c r="D465" s="58"/>
      <c r="E465" s="58"/>
      <c r="F465" s="59">
        <f>F466+F467</f>
        <v>3376.8</v>
      </c>
      <c r="I465" s="12">
        <f t="shared" si="11"/>
        <v>-3376.8</v>
      </c>
      <c r="J465" s="12"/>
    </row>
    <row r="466" spans="1:10" ht="57" hidden="1">
      <c r="A466" s="44" t="s">
        <v>138</v>
      </c>
      <c r="B466" s="58" t="s">
        <v>604</v>
      </c>
      <c r="C466" s="75" t="s">
        <v>93</v>
      </c>
      <c r="D466" s="58" t="s">
        <v>17</v>
      </c>
      <c r="E466" s="58" t="s">
        <v>15</v>
      </c>
      <c r="F466" s="59"/>
      <c r="G466" s="8">
        <f>Ведомственная!G1121</f>
        <v>0</v>
      </c>
      <c r="I466" s="12">
        <f t="shared" si="11"/>
        <v>0</v>
      </c>
      <c r="J466" s="12"/>
    </row>
    <row r="467" spans="1:10" ht="28.5">
      <c r="A467" s="44" t="s">
        <v>54</v>
      </c>
      <c r="B467" s="58" t="s">
        <v>604</v>
      </c>
      <c r="C467" s="75" t="s">
        <v>95</v>
      </c>
      <c r="D467" s="58" t="s">
        <v>17</v>
      </c>
      <c r="E467" s="58" t="s">
        <v>15</v>
      </c>
      <c r="F467" s="59">
        <v>3376.8</v>
      </c>
      <c r="G467" s="8">
        <f>Ведомственная!G1122</f>
        <v>3376.8</v>
      </c>
      <c r="I467" s="12">
        <f t="shared" si="11"/>
        <v>0</v>
      </c>
      <c r="J467" s="12"/>
    </row>
    <row r="468" spans="1:10" ht="28.5">
      <c r="A468" s="44" t="s">
        <v>164</v>
      </c>
      <c r="B468" s="58" t="s">
        <v>165</v>
      </c>
      <c r="C468" s="75"/>
      <c r="D468" s="58"/>
      <c r="E468" s="58"/>
      <c r="F468" s="59">
        <f>F469+F478</f>
        <v>1366.4</v>
      </c>
      <c r="I468" s="12">
        <f t="shared" si="11"/>
        <v>-1366.4</v>
      </c>
      <c r="J468" s="12"/>
    </row>
    <row r="469" spans="1:10" ht="14.25">
      <c r="A469" s="44" t="s">
        <v>37</v>
      </c>
      <c r="B469" s="58" t="s">
        <v>605</v>
      </c>
      <c r="C469" s="75"/>
      <c r="D469" s="58"/>
      <c r="E469" s="58"/>
      <c r="F469" s="59">
        <f>F470</f>
        <v>685.4</v>
      </c>
      <c r="I469" s="12">
        <f t="shared" si="11"/>
        <v>-685.4</v>
      </c>
      <c r="J469" s="12"/>
    </row>
    <row r="470" spans="1:10" ht="14.25">
      <c r="A470" s="44" t="s">
        <v>161</v>
      </c>
      <c r="B470" s="58" t="s">
        <v>606</v>
      </c>
      <c r="C470" s="75"/>
      <c r="D470" s="58"/>
      <c r="E470" s="58"/>
      <c r="F470" s="59">
        <f>F471+F473+F476</f>
        <v>685.4</v>
      </c>
      <c r="I470" s="12">
        <f t="shared" si="11"/>
        <v>-685.4</v>
      </c>
      <c r="J470" s="12"/>
    </row>
    <row r="471" spans="1:10" ht="14.25">
      <c r="A471" s="44" t="s">
        <v>134</v>
      </c>
      <c r="B471" s="58" t="s">
        <v>607</v>
      </c>
      <c r="C471" s="75"/>
      <c r="D471" s="58"/>
      <c r="E471" s="58"/>
      <c r="F471" s="59">
        <f>F472</f>
        <v>321.4</v>
      </c>
      <c r="I471" s="12">
        <f t="shared" si="11"/>
        <v>-321.4</v>
      </c>
      <c r="J471" s="12"/>
    </row>
    <row r="472" spans="1:10" ht="28.5">
      <c r="A472" s="44" t="s">
        <v>54</v>
      </c>
      <c r="B472" s="58" t="s">
        <v>607</v>
      </c>
      <c r="C472" s="75" t="s">
        <v>95</v>
      </c>
      <c r="D472" s="58" t="s">
        <v>17</v>
      </c>
      <c r="E472" s="58" t="s">
        <v>15</v>
      </c>
      <c r="F472" s="59">
        <v>321.4</v>
      </c>
      <c r="G472" s="8">
        <f>SUM(Ведомственная!G1102)</f>
        <v>321.4</v>
      </c>
      <c r="I472" s="12">
        <f t="shared" si="11"/>
        <v>0</v>
      </c>
      <c r="J472" s="12"/>
    </row>
    <row r="473" spans="1:10" ht="14.25">
      <c r="A473" s="44" t="s">
        <v>142</v>
      </c>
      <c r="B473" s="58" t="s">
        <v>608</v>
      </c>
      <c r="C473" s="75"/>
      <c r="D473" s="58"/>
      <c r="E473" s="58"/>
      <c r="F473" s="59">
        <f>F475+F474</f>
        <v>364</v>
      </c>
      <c r="I473" s="12">
        <f t="shared" si="11"/>
        <v>-364</v>
      </c>
      <c r="J473" s="12"/>
    </row>
    <row r="474" spans="1:10" ht="29.25" customHeight="1">
      <c r="A474" s="44" t="s">
        <v>54</v>
      </c>
      <c r="B474" s="58" t="s">
        <v>608</v>
      </c>
      <c r="C474" s="75" t="s">
        <v>95</v>
      </c>
      <c r="D474" s="58" t="s">
        <v>17</v>
      </c>
      <c r="E474" s="58" t="s">
        <v>36</v>
      </c>
      <c r="F474" s="59">
        <v>364</v>
      </c>
      <c r="G474" s="8">
        <f>SUM(Ведомственная!G1104)</f>
        <v>364</v>
      </c>
      <c r="I474" s="12"/>
      <c r="J474" s="12"/>
    </row>
    <row r="475" spans="1:10" ht="28.5" hidden="1">
      <c r="A475" s="44" t="s">
        <v>54</v>
      </c>
      <c r="B475" s="58" t="s">
        <v>608</v>
      </c>
      <c r="C475" s="75" t="s">
        <v>95</v>
      </c>
      <c r="D475" s="58" t="s">
        <v>17</v>
      </c>
      <c r="E475" s="58" t="s">
        <v>15</v>
      </c>
      <c r="F475" s="59"/>
      <c r="I475" s="12">
        <f t="shared" si="11"/>
        <v>0</v>
      </c>
      <c r="J475" s="12"/>
    </row>
    <row r="476" spans="1:10" ht="14.25" hidden="1">
      <c r="A476" s="74" t="s">
        <v>155</v>
      </c>
      <c r="B476" s="58" t="s">
        <v>609</v>
      </c>
      <c r="C476" s="75"/>
      <c r="D476" s="58"/>
      <c r="E476" s="58"/>
      <c r="F476" s="59">
        <f>F477</f>
        <v>0</v>
      </c>
      <c r="I476" s="12">
        <f t="shared" si="11"/>
        <v>0</v>
      </c>
      <c r="J476" s="12"/>
    </row>
    <row r="477" spans="1:10" ht="28.5" hidden="1">
      <c r="A477" s="44" t="s">
        <v>54</v>
      </c>
      <c r="B477" s="58" t="s">
        <v>609</v>
      </c>
      <c r="C477" s="75" t="s">
        <v>95</v>
      </c>
      <c r="D477" s="58" t="s">
        <v>17</v>
      </c>
      <c r="E477" s="58" t="s">
        <v>15</v>
      </c>
      <c r="F477" s="59"/>
      <c r="I477" s="12">
        <f t="shared" si="11"/>
        <v>0</v>
      </c>
      <c r="J477" s="12"/>
    </row>
    <row r="478" spans="1:10" ht="14.25" hidden="1">
      <c r="A478" s="44" t="s">
        <v>159</v>
      </c>
      <c r="B478" s="58" t="s">
        <v>166</v>
      </c>
      <c r="C478" s="75"/>
      <c r="D478" s="58"/>
      <c r="E478" s="58"/>
      <c r="F478" s="59">
        <f>F479+F482+F493+F488</f>
        <v>681</v>
      </c>
      <c r="I478" s="12">
        <f t="shared" si="11"/>
        <v>-681</v>
      </c>
      <c r="J478" s="12"/>
    </row>
    <row r="479" spans="1:10" ht="28.5" hidden="1">
      <c r="A479" s="44" t="s">
        <v>167</v>
      </c>
      <c r="B479" s="58" t="s">
        <v>168</v>
      </c>
      <c r="C479" s="75"/>
      <c r="D479" s="58"/>
      <c r="E479" s="58"/>
      <c r="F479" s="59">
        <f>F480</f>
        <v>0</v>
      </c>
      <c r="I479" s="12">
        <f t="shared" si="11"/>
        <v>0</v>
      </c>
      <c r="J479" s="12"/>
    </row>
    <row r="480" spans="1:10" ht="14.25" hidden="1">
      <c r="A480" s="44" t="s">
        <v>134</v>
      </c>
      <c r="B480" s="58" t="s">
        <v>610</v>
      </c>
      <c r="C480" s="75"/>
      <c r="D480" s="58"/>
      <c r="E480" s="58"/>
      <c r="F480" s="59">
        <f>F481</f>
        <v>0</v>
      </c>
      <c r="I480" s="12">
        <f t="shared" si="11"/>
        <v>0</v>
      </c>
      <c r="J480" s="12"/>
    </row>
    <row r="481" spans="1:10" ht="28.5" hidden="1">
      <c r="A481" s="44" t="s">
        <v>127</v>
      </c>
      <c r="B481" s="58" t="s">
        <v>610</v>
      </c>
      <c r="C481" s="75" t="s">
        <v>128</v>
      </c>
      <c r="D481" s="58" t="s">
        <v>17</v>
      </c>
      <c r="E481" s="58" t="s">
        <v>15</v>
      </c>
      <c r="F481" s="59"/>
      <c r="I481" s="12">
        <f t="shared" si="11"/>
        <v>0</v>
      </c>
      <c r="J481" s="12"/>
    </row>
    <row r="482" spans="1:10" ht="28.5" hidden="1">
      <c r="A482" s="44" t="s">
        <v>611</v>
      </c>
      <c r="B482" s="58" t="s">
        <v>612</v>
      </c>
      <c r="C482" s="75"/>
      <c r="D482" s="58"/>
      <c r="E482" s="58"/>
      <c r="F482" s="59">
        <f>F483+F485</f>
        <v>681</v>
      </c>
      <c r="I482" s="12">
        <f t="shared" si="11"/>
        <v>-681</v>
      </c>
      <c r="J482" s="12"/>
    </row>
    <row r="483" spans="1:10" ht="14.25" hidden="1">
      <c r="A483" s="62" t="s">
        <v>125</v>
      </c>
      <c r="B483" s="58" t="s">
        <v>613</v>
      </c>
      <c r="C483" s="75"/>
      <c r="D483" s="58"/>
      <c r="E483" s="58"/>
      <c r="F483" s="59">
        <f>F484</f>
        <v>0</v>
      </c>
      <c r="I483" s="12">
        <f t="shared" si="11"/>
        <v>0</v>
      </c>
      <c r="J483" s="12"/>
    </row>
    <row r="484" spans="1:10" ht="28.5" hidden="1">
      <c r="A484" s="44" t="s">
        <v>127</v>
      </c>
      <c r="B484" s="58" t="s">
        <v>613</v>
      </c>
      <c r="C484" s="75" t="s">
        <v>128</v>
      </c>
      <c r="D484" s="58" t="s">
        <v>17</v>
      </c>
      <c r="E484" s="58" t="s">
        <v>15</v>
      </c>
      <c r="F484" s="59"/>
      <c r="I484" s="12">
        <f t="shared" si="11"/>
        <v>0</v>
      </c>
      <c r="J484" s="12"/>
    </row>
    <row r="485" spans="1:10" ht="14.25">
      <c r="A485" s="33" t="s">
        <v>134</v>
      </c>
      <c r="B485" s="30" t="s">
        <v>639</v>
      </c>
      <c r="C485" s="90"/>
      <c r="D485" s="58"/>
      <c r="E485" s="58"/>
      <c r="F485" s="34">
        <f>F487+F486</f>
        <v>681</v>
      </c>
      <c r="I485" s="12">
        <f t="shared" si="11"/>
        <v>-681</v>
      </c>
      <c r="J485" s="12"/>
    </row>
    <row r="486" spans="1:10" ht="28.5">
      <c r="A486" s="33" t="s">
        <v>127</v>
      </c>
      <c r="B486" s="30" t="s">
        <v>639</v>
      </c>
      <c r="C486" s="90" t="s">
        <v>128</v>
      </c>
      <c r="D486" s="58" t="s">
        <v>17</v>
      </c>
      <c r="E486" s="58" t="s">
        <v>36</v>
      </c>
      <c r="F486" s="34">
        <v>681</v>
      </c>
      <c r="G486" s="8">
        <f>SUM(Ведомственная!G1107)</f>
        <v>681</v>
      </c>
      <c r="I486" s="12">
        <f>G486-F486</f>
        <v>0</v>
      </c>
      <c r="J486" s="12"/>
    </row>
    <row r="487" spans="1:10" ht="0.75" customHeight="1" hidden="1">
      <c r="A487" s="33" t="s">
        <v>127</v>
      </c>
      <c r="B487" s="30" t="s">
        <v>639</v>
      </c>
      <c r="C487" s="90" t="s">
        <v>128</v>
      </c>
      <c r="D487" s="58" t="s">
        <v>17</v>
      </c>
      <c r="E487" s="58" t="s">
        <v>15</v>
      </c>
      <c r="F487" s="34"/>
      <c r="I487" s="12">
        <f t="shared" si="11"/>
        <v>0</v>
      </c>
      <c r="J487" s="12"/>
    </row>
    <row r="488" spans="1:10" ht="28.5" hidden="1">
      <c r="A488" s="33" t="s">
        <v>312</v>
      </c>
      <c r="B488" s="30" t="s">
        <v>640</v>
      </c>
      <c r="C488" s="90"/>
      <c r="D488" s="58"/>
      <c r="E488" s="58"/>
      <c r="F488" s="34">
        <f>F489+F491</f>
        <v>0</v>
      </c>
      <c r="I488" s="12">
        <f t="shared" si="11"/>
        <v>0</v>
      </c>
      <c r="J488" s="12"/>
    </row>
    <row r="489" spans="1:10" ht="14.25" hidden="1">
      <c r="A489" s="91" t="s">
        <v>125</v>
      </c>
      <c r="B489" s="30" t="s">
        <v>641</v>
      </c>
      <c r="C489" s="90"/>
      <c r="D489" s="58"/>
      <c r="E489" s="58"/>
      <c r="F489" s="34">
        <f>F490</f>
        <v>0</v>
      </c>
      <c r="I489" s="12">
        <f t="shared" si="11"/>
        <v>0</v>
      </c>
      <c r="J489" s="12"/>
    </row>
    <row r="490" spans="1:10" ht="28.5" hidden="1">
      <c r="A490" s="33" t="s">
        <v>127</v>
      </c>
      <c r="B490" s="30" t="s">
        <v>641</v>
      </c>
      <c r="C490" s="90" t="s">
        <v>128</v>
      </c>
      <c r="D490" s="58" t="s">
        <v>17</v>
      </c>
      <c r="E490" s="58" t="s">
        <v>15</v>
      </c>
      <c r="F490" s="34"/>
      <c r="I490" s="12">
        <f t="shared" si="11"/>
        <v>0</v>
      </c>
      <c r="J490" s="12"/>
    </row>
    <row r="491" spans="1:10" ht="14.25" hidden="1">
      <c r="A491" s="33" t="s">
        <v>134</v>
      </c>
      <c r="B491" s="30" t="s">
        <v>642</v>
      </c>
      <c r="C491" s="90"/>
      <c r="D491" s="58"/>
      <c r="E491" s="58"/>
      <c r="F491" s="34">
        <f>F492</f>
        <v>0</v>
      </c>
      <c r="I491" s="12">
        <f t="shared" si="11"/>
        <v>0</v>
      </c>
      <c r="J491" s="12"/>
    </row>
    <row r="492" spans="1:10" ht="28.5" hidden="1">
      <c r="A492" s="33" t="s">
        <v>127</v>
      </c>
      <c r="B492" s="30" t="s">
        <v>642</v>
      </c>
      <c r="C492" s="90" t="s">
        <v>128</v>
      </c>
      <c r="D492" s="58" t="s">
        <v>17</v>
      </c>
      <c r="E492" s="58" t="s">
        <v>15</v>
      </c>
      <c r="F492" s="34"/>
      <c r="I492" s="12">
        <f t="shared" si="11"/>
        <v>0</v>
      </c>
      <c r="J492" s="12"/>
    </row>
    <row r="493" spans="1:10" ht="28.5" hidden="1">
      <c r="A493" s="44" t="s">
        <v>422</v>
      </c>
      <c r="B493" s="58" t="s">
        <v>614</v>
      </c>
      <c r="C493" s="75"/>
      <c r="D493" s="58"/>
      <c r="E493" s="58"/>
      <c r="F493" s="59">
        <f>F494+F498+F496</f>
        <v>0</v>
      </c>
      <c r="I493" s="12">
        <f t="shared" si="11"/>
        <v>0</v>
      </c>
      <c r="J493" s="12"/>
    </row>
    <row r="494" spans="1:10" ht="14.25" hidden="1">
      <c r="A494" s="62" t="s">
        <v>125</v>
      </c>
      <c r="B494" s="58" t="s">
        <v>615</v>
      </c>
      <c r="C494" s="75"/>
      <c r="D494" s="58"/>
      <c r="E494" s="58"/>
      <c r="F494" s="59">
        <f>F495</f>
        <v>0</v>
      </c>
      <c r="I494" s="12">
        <f aca="true" t="shared" si="13" ref="I494:I563">G494-F494</f>
        <v>0</v>
      </c>
      <c r="J494" s="12"/>
    </row>
    <row r="495" spans="1:10" ht="28.5" hidden="1">
      <c r="A495" s="44" t="s">
        <v>127</v>
      </c>
      <c r="B495" s="58" t="s">
        <v>615</v>
      </c>
      <c r="C495" s="75" t="s">
        <v>128</v>
      </c>
      <c r="D495" s="58" t="s">
        <v>17</v>
      </c>
      <c r="E495" s="58" t="s">
        <v>15</v>
      </c>
      <c r="F495" s="59"/>
      <c r="I495" s="12">
        <f t="shared" si="13"/>
        <v>0</v>
      </c>
      <c r="J495" s="12"/>
    </row>
    <row r="496" spans="1:10" ht="14.25" hidden="1">
      <c r="A496" s="71" t="s">
        <v>134</v>
      </c>
      <c r="B496" s="58" t="s">
        <v>731</v>
      </c>
      <c r="C496" s="75"/>
      <c r="D496" s="58"/>
      <c r="E496" s="58"/>
      <c r="F496" s="59">
        <f>F497</f>
        <v>0</v>
      </c>
      <c r="I496" s="12">
        <f t="shared" si="13"/>
        <v>0</v>
      </c>
      <c r="J496" s="12"/>
    </row>
    <row r="497" spans="1:10" ht="28.5" hidden="1">
      <c r="A497" s="71" t="s">
        <v>127</v>
      </c>
      <c r="B497" s="58" t="s">
        <v>731</v>
      </c>
      <c r="C497" s="75" t="s">
        <v>128</v>
      </c>
      <c r="D497" s="58" t="s">
        <v>17</v>
      </c>
      <c r="E497" s="58" t="s">
        <v>15</v>
      </c>
      <c r="F497" s="59"/>
      <c r="I497" s="12">
        <f t="shared" si="13"/>
        <v>0</v>
      </c>
      <c r="J497" s="12"/>
    </row>
    <row r="498" spans="1:10" ht="14.25" hidden="1">
      <c r="A498" s="44" t="s">
        <v>147</v>
      </c>
      <c r="B498" s="58" t="s">
        <v>616</v>
      </c>
      <c r="C498" s="75"/>
      <c r="D498" s="58"/>
      <c r="E498" s="58"/>
      <c r="F498" s="59">
        <f>F499</f>
        <v>0</v>
      </c>
      <c r="I498" s="12">
        <f t="shared" si="13"/>
        <v>0</v>
      </c>
      <c r="J498" s="12"/>
    </row>
    <row r="499" spans="1:10" ht="28.5" hidden="1">
      <c r="A499" s="44" t="s">
        <v>127</v>
      </c>
      <c r="B499" s="58" t="s">
        <v>616</v>
      </c>
      <c r="C499" s="75" t="s">
        <v>128</v>
      </c>
      <c r="D499" s="58" t="s">
        <v>17</v>
      </c>
      <c r="E499" s="58" t="s">
        <v>15</v>
      </c>
      <c r="F499" s="59"/>
      <c r="I499" s="12">
        <f t="shared" si="13"/>
        <v>0</v>
      </c>
      <c r="J499" s="12"/>
    </row>
    <row r="500" spans="1:10" ht="28.5">
      <c r="A500" s="74" t="s">
        <v>152</v>
      </c>
      <c r="B500" s="58" t="s">
        <v>153</v>
      </c>
      <c r="C500" s="58"/>
      <c r="D500" s="58"/>
      <c r="E500" s="58"/>
      <c r="F500" s="59">
        <f>F501</f>
        <v>9179.3</v>
      </c>
      <c r="I500" s="12">
        <f t="shared" si="13"/>
        <v>-9179.3</v>
      </c>
      <c r="J500" s="12">
        <f aca="true" t="shared" si="14" ref="J500:J505">SUM(H500-F500)</f>
        <v>-9179.3</v>
      </c>
    </row>
    <row r="501" spans="1:10" ht="28.5">
      <c r="A501" s="44" t="s">
        <v>47</v>
      </c>
      <c r="B501" s="58" t="s">
        <v>154</v>
      </c>
      <c r="C501" s="58"/>
      <c r="D501" s="58"/>
      <c r="E501" s="58"/>
      <c r="F501" s="59">
        <f>F502</f>
        <v>9179.3</v>
      </c>
      <c r="I501" s="12">
        <f t="shared" si="13"/>
        <v>-9179.3</v>
      </c>
      <c r="J501" s="12">
        <f t="shared" si="14"/>
        <v>-9179.3</v>
      </c>
    </row>
    <row r="502" spans="1:10" ht="14.25">
      <c r="A502" s="74" t="s">
        <v>155</v>
      </c>
      <c r="B502" s="58" t="s">
        <v>156</v>
      </c>
      <c r="C502" s="58"/>
      <c r="D502" s="58"/>
      <c r="E502" s="58"/>
      <c r="F502" s="59">
        <f>F503+F504+F505</f>
        <v>9179.3</v>
      </c>
      <c r="I502" s="12">
        <f t="shared" si="13"/>
        <v>-9179.3</v>
      </c>
      <c r="J502" s="12">
        <f t="shared" si="14"/>
        <v>-9179.3</v>
      </c>
    </row>
    <row r="503" spans="1:10" ht="57">
      <c r="A503" s="44" t="s">
        <v>138</v>
      </c>
      <c r="B503" s="58" t="s">
        <v>156</v>
      </c>
      <c r="C503" s="58" t="s">
        <v>93</v>
      </c>
      <c r="D503" s="58" t="s">
        <v>17</v>
      </c>
      <c r="E503" s="58" t="s">
        <v>15</v>
      </c>
      <c r="F503" s="59">
        <v>8193.8</v>
      </c>
      <c r="G503" s="8">
        <f>Ведомственная!G1126</f>
        <v>8193.8</v>
      </c>
      <c r="I503" s="12">
        <f t="shared" si="13"/>
        <v>0</v>
      </c>
      <c r="J503" s="12">
        <f t="shared" si="14"/>
        <v>-8193.8</v>
      </c>
    </row>
    <row r="504" spans="1:10" ht="28.5">
      <c r="A504" s="44" t="s">
        <v>54</v>
      </c>
      <c r="B504" s="58" t="s">
        <v>156</v>
      </c>
      <c r="C504" s="58" t="s">
        <v>95</v>
      </c>
      <c r="D504" s="58" t="s">
        <v>17</v>
      </c>
      <c r="E504" s="58" t="s">
        <v>15</v>
      </c>
      <c r="F504" s="59">
        <v>978.6</v>
      </c>
      <c r="G504" s="8">
        <f>Ведомственная!G1127</f>
        <v>978.6</v>
      </c>
      <c r="I504" s="12">
        <f t="shared" si="13"/>
        <v>0</v>
      </c>
      <c r="J504" s="12">
        <f t="shared" si="14"/>
        <v>-978.6</v>
      </c>
    </row>
    <row r="505" spans="1:10" ht="14.25">
      <c r="A505" s="44" t="s">
        <v>24</v>
      </c>
      <c r="B505" s="58" t="s">
        <v>156</v>
      </c>
      <c r="C505" s="58" t="s">
        <v>100</v>
      </c>
      <c r="D505" s="58" t="s">
        <v>17</v>
      </c>
      <c r="E505" s="58" t="s">
        <v>15</v>
      </c>
      <c r="F505" s="59">
        <v>6.9</v>
      </c>
      <c r="G505" s="8">
        <f>Ведомственная!G1128</f>
        <v>6.9</v>
      </c>
      <c r="I505" s="12">
        <f t="shared" si="13"/>
        <v>0</v>
      </c>
      <c r="J505" s="12">
        <f t="shared" si="14"/>
        <v>-6.9</v>
      </c>
    </row>
    <row r="506" spans="1:10" s="20" customFormat="1" ht="60">
      <c r="A506" s="166" t="s">
        <v>890</v>
      </c>
      <c r="B506" s="32" t="s">
        <v>803</v>
      </c>
      <c r="C506" s="152"/>
      <c r="D506" s="152"/>
      <c r="E506" s="152"/>
      <c r="F506" s="102">
        <f>SUM(F507)</f>
        <v>1300</v>
      </c>
      <c r="G506" s="18"/>
      <c r="H506" s="164">
        <f>SUM(G507:G508)</f>
        <v>1300</v>
      </c>
      <c r="I506" s="19">
        <f>G506-F506</f>
        <v>-1300</v>
      </c>
      <c r="J506" s="19"/>
    </row>
    <row r="507" spans="1:10" ht="28.5">
      <c r="A507" s="36" t="s">
        <v>329</v>
      </c>
      <c r="B507" s="30" t="s">
        <v>804</v>
      </c>
      <c r="C507" s="58"/>
      <c r="D507" s="58"/>
      <c r="E507" s="58"/>
      <c r="F507" s="59">
        <f>SUM(F508)</f>
        <v>1300</v>
      </c>
      <c r="I507" s="12"/>
      <c r="J507" s="12"/>
    </row>
    <row r="508" spans="1:10" ht="28.5">
      <c r="A508" s="36" t="s">
        <v>330</v>
      </c>
      <c r="B508" s="30" t="s">
        <v>804</v>
      </c>
      <c r="C508" s="58" t="s">
        <v>292</v>
      </c>
      <c r="D508" s="58" t="s">
        <v>119</v>
      </c>
      <c r="E508" s="58" t="s">
        <v>46</v>
      </c>
      <c r="F508" s="59">
        <v>1300</v>
      </c>
      <c r="G508" s="8">
        <f>SUM(Ведомственная!G375)</f>
        <v>1300</v>
      </c>
      <c r="I508" s="12"/>
      <c r="J508" s="12"/>
    </row>
    <row r="509" spans="1:10" s="20" customFormat="1" ht="30">
      <c r="A509" s="160" t="s">
        <v>779</v>
      </c>
      <c r="B509" s="180" t="s">
        <v>408</v>
      </c>
      <c r="C509" s="152"/>
      <c r="D509" s="152"/>
      <c r="E509" s="152"/>
      <c r="F509" s="102">
        <f>SUM(F510+F556+F564+F582+F599+F614+F622)</f>
        <v>640438.2999999999</v>
      </c>
      <c r="G509" s="18"/>
      <c r="H509" s="164">
        <f>SUM(G511:G630)</f>
        <v>640438.2999999999</v>
      </c>
      <c r="I509" s="19">
        <f t="shared" si="13"/>
        <v>-640438.2999999999</v>
      </c>
      <c r="J509" s="19">
        <f>SUM(H509-F509)</f>
        <v>0</v>
      </c>
    </row>
    <row r="510" spans="1:10" ht="14.25">
      <c r="A510" s="44" t="s">
        <v>37</v>
      </c>
      <c r="B510" s="70" t="s">
        <v>409</v>
      </c>
      <c r="C510" s="58"/>
      <c r="D510" s="58"/>
      <c r="E510" s="58"/>
      <c r="F510" s="59">
        <f>SUM(F511+F520+F527+F538+F543+F547+F550+F552)+F515+F522+F532+F530+F534+F554+F540+F536</f>
        <v>21286.6</v>
      </c>
      <c r="H510" s="8">
        <f>SUM(Ведомственная!G805+Ведомственная!G866+Ведомственная!G919+Ведомственная!G951+Ведомственная!G985+Ведомственная!G1024)</f>
        <v>640438.2999999999</v>
      </c>
      <c r="I510" s="12">
        <f t="shared" si="13"/>
        <v>-21286.6</v>
      </c>
      <c r="J510" s="12">
        <f>SUM(H510-F510)</f>
        <v>619151.7</v>
      </c>
    </row>
    <row r="511" spans="1:10" ht="14.25">
      <c r="A511" s="89" t="s">
        <v>451</v>
      </c>
      <c r="B511" s="58" t="s">
        <v>452</v>
      </c>
      <c r="C511" s="88"/>
      <c r="D511" s="88"/>
      <c r="E511" s="88"/>
      <c r="F511" s="43">
        <f>SUM(F512:F513)+F514</f>
        <v>3026</v>
      </c>
      <c r="I511" s="12">
        <f t="shared" si="13"/>
        <v>-3026</v>
      </c>
      <c r="J511" s="12">
        <f>SUM(H511-F511)</f>
        <v>-3026</v>
      </c>
    </row>
    <row r="512" spans="1:10" ht="29.25" customHeight="1">
      <c r="A512" s="44" t="s">
        <v>54</v>
      </c>
      <c r="B512" s="70" t="s">
        <v>452</v>
      </c>
      <c r="C512" s="88" t="s">
        <v>95</v>
      </c>
      <c r="D512" s="88" t="s">
        <v>119</v>
      </c>
      <c r="E512" s="88" t="s">
        <v>119</v>
      </c>
      <c r="F512" s="43">
        <v>3026</v>
      </c>
      <c r="G512" s="14">
        <f>SUM(Ведомственная!G954)</f>
        <v>3026</v>
      </c>
      <c r="I512" s="12">
        <f t="shared" si="13"/>
        <v>0</v>
      </c>
      <c r="J512" s="12">
        <f>SUM(H512-F512)</f>
        <v>-3026</v>
      </c>
    </row>
    <row r="513" spans="1:10" ht="28.5" hidden="1">
      <c r="A513" s="44" t="s">
        <v>74</v>
      </c>
      <c r="B513" s="70" t="s">
        <v>452</v>
      </c>
      <c r="C513" s="88" t="s">
        <v>128</v>
      </c>
      <c r="D513" s="88" t="s">
        <v>119</v>
      </c>
      <c r="E513" s="88" t="s">
        <v>119</v>
      </c>
      <c r="F513" s="43"/>
      <c r="G513" s="8">
        <f>SUM(Ведомственная!G955)</f>
        <v>0</v>
      </c>
      <c r="I513" s="12">
        <f t="shared" si="13"/>
        <v>0</v>
      </c>
      <c r="J513" s="12"/>
    </row>
    <row r="514" spans="1:10" ht="14.25" hidden="1">
      <c r="A514" s="44" t="s">
        <v>24</v>
      </c>
      <c r="B514" s="70" t="s">
        <v>452</v>
      </c>
      <c r="C514" s="88" t="s">
        <v>100</v>
      </c>
      <c r="D514" s="88" t="s">
        <v>119</v>
      </c>
      <c r="E514" s="88" t="s">
        <v>119</v>
      </c>
      <c r="F514" s="43"/>
      <c r="G514" s="8">
        <f>SUM(Ведомственная!G956)</f>
        <v>0</v>
      </c>
      <c r="I514" s="12"/>
      <c r="J514" s="12"/>
    </row>
    <row r="515" spans="1:10" ht="14.25">
      <c r="A515" s="44" t="s">
        <v>416</v>
      </c>
      <c r="B515" s="69" t="s">
        <v>566</v>
      </c>
      <c r="C515" s="58"/>
      <c r="D515" s="58"/>
      <c r="E515" s="58"/>
      <c r="F515" s="59">
        <f>SUM(F516:F519)</f>
        <v>1516</v>
      </c>
      <c r="I515" s="12">
        <f t="shared" si="13"/>
        <v>-1516</v>
      </c>
      <c r="J515" s="12"/>
    </row>
    <row r="516" spans="1:10" ht="57" hidden="1">
      <c r="A516" s="44" t="s">
        <v>138</v>
      </c>
      <c r="B516" s="69" t="s">
        <v>566</v>
      </c>
      <c r="C516" s="58" t="s">
        <v>93</v>
      </c>
      <c r="D516" s="58" t="s">
        <v>119</v>
      </c>
      <c r="E516" s="58" t="s">
        <v>36</v>
      </c>
      <c r="F516" s="59"/>
      <c r="G516" s="8">
        <f>SUM(Ведомственная!G808)</f>
        <v>0</v>
      </c>
      <c r="I516" s="12">
        <f t="shared" si="13"/>
        <v>0</v>
      </c>
      <c r="J516" s="12"/>
    </row>
    <row r="517" spans="1:10" ht="28.5">
      <c r="A517" s="44" t="s">
        <v>54</v>
      </c>
      <c r="B517" s="69" t="s">
        <v>566</v>
      </c>
      <c r="C517" s="58" t="s">
        <v>95</v>
      </c>
      <c r="D517" s="58" t="s">
        <v>119</v>
      </c>
      <c r="E517" s="58" t="s">
        <v>36</v>
      </c>
      <c r="F517" s="59">
        <v>262</v>
      </c>
      <c r="G517" s="8">
        <f>SUM(Ведомственная!G809)</f>
        <v>262</v>
      </c>
      <c r="I517" s="12">
        <f t="shared" si="13"/>
        <v>0</v>
      </c>
      <c r="J517" s="12">
        <f>SUM(H517-F517)</f>
        <v>-262</v>
      </c>
    </row>
    <row r="518" spans="1:10" ht="14.25" hidden="1">
      <c r="A518" s="33" t="s">
        <v>44</v>
      </c>
      <c r="B518" s="69" t="s">
        <v>566</v>
      </c>
      <c r="C518" s="58" t="s">
        <v>103</v>
      </c>
      <c r="D518" s="58" t="s">
        <v>119</v>
      </c>
      <c r="E518" s="58" t="s">
        <v>36</v>
      </c>
      <c r="F518" s="59"/>
      <c r="G518" s="8">
        <f>SUM(Ведомственная!G810)</f>
        <v>0</v>
      </c>
      <c r="I518" s="12">
        <f t="shared" si="13"/>
        <v>0</v>
      </c>
      <c r="J518" s="12"/>
    </row>
    <row r="519" spans="1:10" ht="28.5">
      <c r="A519" s="44" t="s">
        <v>74</v>
      </c>
      <c r="B519" s="69" t="s">
        <v>566</v>
      </c>
      <c r="C519" s="58" t="s">
        <v>128</v>
      </c>
      <c r="D519" s="58" t="s">
        <v>119</v>
      </c>
      <c r="E519" s="58" t="s">
        <v>36</v>
      </c>
      <c r="F519" s="59">
        <v>1254</v>
      </c>
      <c r="G519" s="8">
        <f>SUM(Ведомственная!G811)</f>
        <v>1254</v>
      </c>
      <c r="I519" s="12">
        <f t="shared" si="13"/>
        <v>0</v>
      </c>
      <c r="J519" s="12">
        <f>SUM(H519-F519)</f>
        <v>-1254</v>
      </c>
    </row>
    <row r="520" spans="1:10" ht="28.5" hidden="1">
      <c r="A520" s="44" t="s">
        <v>410</v>
      </c>
      <c r="B520" s="92" t="s">
        <v>411</v>
      </c>
      <c r="C520" s="58"/>
      <c r="D520" s="58"/>
      <c r="E520" s="58"/>
      <c r="F520" s="59">
        <f>F521</f>
        <v>0</v>
      </c>
      <c r="I520" s="12">
        <f t="shared" si="13"/>
        <v>0</v>
      </c>
      <c r="J520" s="12">
        <f>SUM(H520-F520)</f>
        <v>0</v>
      </c>
    </row>
    <row r="521" spans="1:10" ht="14.25" hidden="1">
      <c r="A521" s="44" t="s">
        <v>44</v>
      </c>
      <c r="B521" s="92" t="s">
        <v>411</v>
      </c>
      <c r="C521" s="58" t="s">
        <v>103</v>
      </c>
      <c r="D521" s="58" t="s">
        <v>33</v>
      </c>
      <c r="E521" s="58" t="s">
        <v>15</v>
      </c>
      <c r="F521" s="59"/>
      <c r="G521" s="8">
        <f>SUM(Ведомственная!G1027)</f>
        <v>0</v>
      </c>
      <c r="I521" s="12">
        <f t="shared" si="13"/>
        <v>0</v>
      </c>
      <c r="J521" s="12">
        <f>SUM(H521-F521)</f>
        <v>0</v>
      </c>
    </row>
    <row r="522" spans="1:10" ht="13.5" customHeight="1">
      <c r="A522" s="44" t="s">
        <v>434</v>
      </c>
      <c r="B522" s="69" t="s">
        <v>573</v>
      </c>
      <c r="C522" s="70"/>
      <c r="D522" s="58"/>
      <c r="E522" s="58"/>
      <c r="F522" s="59">
        <f>SUM(F523:F526)</f>
        <v>1659</v>
      </c>
      <c r="I522" s="12">
        <f t="shared" si="13"/>
        <v>-1659</v>
      </c>
      <c r="J522" s="12">
        <f>SUM(H522-F522)</f>
        <v>-1659</v>
      </c>
    </row>
    <row r="523" spans="1:10" ht="59.25" customHeight="1" hidden="1">
      <c r="A523" s="44" t="s">
        <v>138</v>
      </c>
      <c r="B523" s="69" t="s">
        <v>573</v>
      </c>
      <c r="C523" s="70">
        <v>100</v>
      </c>
      <c r="D523" s="58" t="s">
        <v>119</v>
      </c>
      <c r="E523" s="58" t="s">
        <v>46</v>
      </c>
      <c r="F523" s="59"/>
      <c r="G523" s="8">
        <f>SUM(Ведомственная!G869)</f>
        <v>0</v>
      </c>
      <c r="I523" s="12">
        <f t="shared" si="13"/>
        <v>0</v>
      </c>
      <c r="J523" s="12"/>
    </row>
    <row r="524" spans="1:10" ht="28.5">
      <c r="A524" s="44" t="s">
        <v>54</v>
      </c>
      <c r="B524" s="69" t="s">
        <v>573</v>
      </c>
      <c r="C524" s="70">
        <v>200</v>
      </c>
      <c r="D524" s="58" t="s">
        <v>119</v>
      </c>
      <c r="E524" s="58" t="s">
        <v>46</v>
      </c>
      <c r="F524" s="59">
        <v>1460.5</v>
      </c>
      <c r="G524" s="8">
        <f>SUM(Ведомственная!G870)</f>
        <v>1460.5</v>
      </c>
      <c r="I524" s="12">
        <f t="shared" si="13"/>
        <v>0</v>
      </c>
      <c r="J524" s="12">
        <f>SUM(H524-F524)</f>
        <v>-1460.5</v>
      </c>
    </row>
    <row r="525" spans="1:10" ht="14.25">
      <c r="A525" s="33" t="s">
        <v>44</v>
      </c>
      <c r="B525" s="69" t="s">
        <v>573</v>
      </c>
      <c r="C525" s="70">
        <v>300</v>
      </c>
      <c r="D525" s="58" t="s">
        <v>119</v>
      </c>
      <c r="E525" s="58" t="s">
        <v>46</v>
      </c>
      <c r="F525" s="59">
        <v>17.5</v>
      </c>
      <c r="G525" s="8">
        <f>SUM(Ведомственная!G871)</f>
        <v>17.5</v>
      </c>
      <c r="I525" s="12">
        <f t="shared" si="13"/>
        <v>0</v>
      </c>
      <c r="J525" s="12"/>
    </row>
    <row r="526" spans="1:10" ht="28.5">
      <c r="A526" s="44" t="s">
        <v>74</v>
      </c>
      <c r="B526" s="69" t="s">
        <v>573</v>
      </c>
      <c r="C526" s="70">
        <v>600</v>
      </c>
      <c r="D526" s="58" t="s">
        <v>119</v>
      </c>
      <c r="E526" s="58" t="s">
        <v>46</v>
      </c>
      <c r="F526" s="59">
        <v>181</v>
      </c>
      <c r="G526" s="8">
        <f>SUM(Ведомственная!G872)</f>
        <v>181</v>
      </c>
      <c r="I526" s="12">
        <f t="shared" si="13"/>
        <v>0</v>
      </c>
      <c r="J526" s="12">
        <f aca="true" t="shared" si="15" ref="J526:J535">SUM(H526-F526)</f>
        <v>-181</v>
      </c>
    </row>
    <row r="527" spans="1:10" ht="42.75">
      <c r="A527" s="44" t="s">
        <v>429</v>
      </c>
      <c r="B527" s="70" t="s">
        <v>430</v>
      </c>
      <c r="C527" s="70"/>
      <c r="D527" s="58"/>
      <c r="E527" s="58"/>
      <c r="F527" s="59">
        <f>F528+F529</f>
        <v>104.3</v>
      </c>
      <c r="I527" s="12">
        <f t="shared" si="13"/>
        <v>-104.3</v>
      </c>
      <c r="J527" s="12">
        <f t="shared" si="15"/>
        <v>-104.3</v>
      </c>
    </row>
    <row r="528" spans="1:10" ht="29.25" customHeight="1">
      <c r="A528" s="44" t="s">
        <v>54</v>
      </c>
      <c r="B528" s="70" t="s">
        <v>430</v>
      </c>
      <c r="C528" s="70">
        <v>200</v>
      </c>
      <c r="D528" s="58" t="s">
        <v>119</v>
      </c>
      <c r="E528" s="58" t="s">
        <v>46</v>
      </c>
      <c r="F528" s="59">
        <v>96</v>
      </c>
      <c r="G528" s="8">
        <f>SUM(Ведомственная!G874)</f>
        <v>96</v>
      </c>
      <c r="I528" s="12">
        <f t="shared" si="13"/>
        <v>0</v>
      </c>
      <c r="J528" s="12">
        <f t="shared" si="15"/>
        <v>-96</v>
      </c>
    </row>
    <row r="529" spans="1:10" ht="35.25" customHeight="1">
      <c r="A529" s="44" t="s">
        <v>74</v>
      </c>
      <c r="B529" s="70" t="s">
        <v>430</v>
      </c>
      <c r="C529" s="70">
        <v>600</v>
      </c>
      <c r="D529" s="58" t="s">
        <v>119</v>
      </c>
      <c r="E529" s="58" t="s">
        <v>46</v>
      </c>
      <c r="F529" s="59">
        <v>8.3</v>
      </c>
      <c r="G529" s="8">
        <f>SUM(Ведомственная!G875)</f>
        <v>8.3</v>
      </c>
      <c r="I529" s="12">
        <f t="shared" si="13"/>
        <v>0</v>
      </c>
      <c r="J529" s="12">
        <f t="shared" si="15"/>
        <v>-8.3</v>
      </c>
    </row>
    <row r="530" spans="1:10" ht="14.25">
      <c r="A530" s="44" t="s">
        <v>443</v>
      </c>
      <c r="B530" s="77" t="s">
        <v>575</v>
      </c>
      <c r="C530" s="58"/>
      <c r="D530" s="58"/>
      <c r="E530" s="58"/>
      <c r="F530" s="59">
        <f>F531</f>
        <v>36</v>
      </c>
      <c r="I530" s="12">
        <f t="shared" si="13"/>
        <v>-36</v>
      </c>
      <c r="J530" s="12">
        <f t="shared" si="15"/>
        <v>-36</v>
      </c>
    </row>
    <row r="531" spans="1:10" ht="28.5">
      <c r="A531" s="44" t="s">
        <v>74</v>
      </c>
      <c r="B531" s="77" t="s">
        <v>575</v>
      </c>
      <c r="C531" s="58" t="s">
        <v>128</v>
      </c>
      <c r="D531" s="58" t="s">
        <v>119</v>
      </c>
      <c r="E531" s="58" t="s">
        <v>56</v>
      </c>
      <c r="F531" s="59">
        <v>36</v>
      </c>
      <c r="G531" s="8">
        <f>SUM(Ведомственная!G922)</f>
        <v>36</v>
      </c>
      <c r="I531" s="12">
        <f t="shared" si="13"/>
        <v>0</v>
      </c>
      <c r="J531" s="12">
        <f t="shared" si="15"/>
        <v>-36</v>
      </c>
    </row>
    <row r="532" spans="1:10" ht="14.25">
      <c r="A532" s="44" t="s">
        <v>441</v>
      </c>
      <c r="B532" s="69" t="s">
        <v>574</v>
      </c>
      <c r="C532" s="70"/>
      <c r="D532" s="58"/>
      <c r="E532" s="58"/>
      <c r="F532" s="59">
        <f>F533</f>
        <v>13</v>
      </c>
      <c r="I532" s="12">
        <f t="shared" si="13"/>
        <v>-13</v>
      </c>
      <c r="J532" s="12">
        <f t="shared" si="15"/>
        <v>-13</v>
      </c>
    </row>
    <row r="533" spans="1:10" ht="28.5">
      <c r="A533" s="44" t="s">
        <v>54</v>
      </c>
      <c r="B533" s="69" t="s">
        <v>574</v>
      </c>
      <c r="C533" s="70">
        <v>200</v>
      </c>
      <c r="D533" s="58" t="s">
        <v>119</v>
      </c>
      <c r="E533" s="58" t="s">
        <v>46</v>
      </c>
      <c r="F533" s="59">
        <v>13</v>
      </c>
      <c r="G533" s="8">
        <f>SUM(Ведомственная!G877)</f>
        <v>13</v>
      </c>
      <c r="I533" s="12">
        <f t="shared" si="13"/>
        <v>0</v>
      </c>
      <c r="J533" s="12">
        <f t="shared" si="15"/>
        <v>-13</v>
      </c>
    </row>
    <row r="534" spans="1:10" ht="14.25">
      <c r="A534" s="33" t="s">
        <v>580</v>
      </c>
      <c r="B534" s="57" t="s">
        <v>587</v>
      </c>
      <c r="C534" s="30"/>
      <c r="D534" s="30"/>
      <c r="E534" s="30"/>
      <c r="F534" s="34">
        <f>F535</f>
        <v>318.3</v>
      </c>
      <c r="I534" s="12">
        <f t="shared" si="13"/>
        <v>-318.3</v>
      </c>
      <c r="J534" s="12">
        <f t="shared" si="15"/>
        <v>-318.3</v>
      </c>
    </row>
    <row r="535" spans="1:10" ht="28.5">
      <c r="A535" s="33" t="s">
        <v>54</v>
      </c>
      <c r="B535" s="57" t="s">
        <v>587</v>
      </c>
      <c r="C535" s="30" t="s">
        <v>95</v>
      </c>
      <c r="D535" s="30" t="s">
        <v>119</v>
      </c>
      <c r="E535" s="30" t="s">
        <v>184</v>
      </c>
      <c r="F535" s="34">
        <v>318.3</v>
      </c>
      <c r="G535" s="8">
        <f>SUM(Ведомственная!G988)</f>
        <v>318.3</v>
      </c>
      <c r="I535" s="12">
        <f t="shared" si="13"/>
        <v>0</v>
      </c>
      <c r="J535" s="12">
        <f t="shared" si="15"/>
        <v>-318.3</v>
      </c>
    </row>
    <row r="536" spans="1:10" ht="99.75">
      <c r="A536" s="44" t="s">
        <v>859</v>
      </c>
      <c r="B536" s="69" t="s">
        <v>860</v>
      </c>
      <c r="C536" s="70"/>
      <c r="D536" s="30"/>
      <c r="E536" s="30"/>
      <c r="F536" s="34">
        <f>SUM(F537)</f>
        <v>30</v>
      </c>
      <c r="I536" s="12"/>
      <c r="J536" s="12"/>
    </row>
    <row r="537" spans="1:10" ht="28.5">
      <c r="A537" s="68" t="s">
        <v>54</v>
      </c>
      <c r="B537" s="69" t="s">
        <v>860</v>
      </c>
      <c r="C537" s="70">
        <v>200</v>
      </c>
      <c r="D537" s="58" t="s">
        <v>119</v>
      </c>
      <c r="E537" s="58" t="s">
        <v>46</v>
      </c>
      <c r="F537" s="34">
        <v>30</v>
      </c>
      <c r="G537" s="8">
        <f>SUM(Ведомственная!G879)</f>
        <v>30</v>
      </c>
      <c r="I537" s="12"/>
      <c r="J537" s="12"/>
    </row>
    <row r="538" spans="1:10" ht="85.5" hidden="1">
      <c r="A538" s="44" t="s">
        <v>412</v>
      </c>
      <c r="B538" s="70" t="s">
        <v>413</v>
      </c>
      <c r="C538" s="58"/>
      <c r="D538" s="58"/>
      <c r="E538" s="58"/>
      <c r="F538" s="59">
        <f>F539</f>
        <v>0</v>
      </c>
      <c r="I538" s="12">
        <f t="shared" si="13"/>
        <v>0</v>
      </c>
      <c r="J538" s="12">
        <f>SUM(H538-F538)</f>
        <v>0</v>
      </c>
    </row>
    <row r="539" spans="1:10" ht="28.5" hidden="1">
      <c r="A539" s="44" t="s">
        <v>264</v>
      </c>
      <c r="B539" s="70" t="s">
        <v>413</v>
      </c>
      <c r="C539" s="58" t="s">
        <v>128</v>
      </c>
      <c r="D539" s="58" t="s">
        <v>119</v>
      </c>
      <c r="E539" s="58" t="s">
        <v>36</v>
      </c>
      <c r="F539" s="59"/>
      <c r="G539" s="8">
        <f>SUM(Ведомственная!G818)</f>
        <v>0</v>
      </c>
      <c r="I539" s="12">
        <f t="shared" si="13"/>
        <v>0</v>
      </c>
      <c r="J539" s="12">
        <f>SUM(H539-F539)</f>
        <v>0</v>
      </c>
    </row>
    <row r="540" spans="1:10" ht="85.5">
      <c r="A540" s="68" t="s">
        <v>853</v>
      </c>
      <c r="B540" s="57" t="s">
        <v>854</v>
      </c>
      <c r="C540" s="58"/>
      <c r="D540" s="58"/>
      <c r="E540" s="58"/>
      <c r="F540" s="59">
        <f>SUM(F541:F542)</f>
        <v>130</v>
      </c>
      <c r="I540" s="12"/>
      <c r="J540" s="12"/>
    </row>
    <row r="541" spans="1:10" ht="28.5">
      <c r="A541" s="68" t="s">
        <v>54</v>
      </c>
      <c r="B541" s="69" t="s">
        <v>854</v>
      </c>
      <c r="C541" s="58" t="s">
        <v>95</v>
      </c>
      <c r="D541" s="58" t="s">
        <v>119</v>
      </c>
      <c r="E541" s="58" t="s">
        <v>36</v>
      </c>
      <c r="F541" s="59">
        <v>60</v>
      </c>
      <c r="G541" s="8">
        <f>SUM(Ведомственная!G813)</f>
        <v>60</v>
      </c>
      <c r="I541" s="12"/>
      <c r="J541" s="12"/>
    </row>
    <row r="542" spans="1:10" ht="28.5">
      <c r="A542" s="68" t="s">
        <v>74</v>
      </c>
      <c r="B542" s="69" t="s">
        <v>854</v>
      </c>
      <c r="C542" s="58" t="s">
        <v>128</v>
      </c>
      <c r="D542" s="58" t="s">
        <v>119</v>
      </c>
      <c r="E542" s="58" t="s">
        <v>36</v>
      </c>
      <c r="F542" s="59">
        <v>70</v>
      </c>
      <c r="G542" s="8">
        <f>SUM(Ведомственная!G814)</f>
        <v>70</v>
      </c>
      <c r="I542" s="12"/>
      <c r="J542" s="12"/>
    </row>
    <row r="543" spans="1:10" ht="28.5">
      <c r="A543" s="33" t="s">
        <v>873</v>
      </c>
      <c r="B543" s="92" t="s">
        <v>454</v>
      </c>
      <c r="C543" s="88"/>
      <c r="D543" s="88"/>
      <c r="E543" s="88"/>
      <c r="F543" s="43">
        <f>SUM(F544:F546)</f>
        <v>2974</v>
      </c>
      <c r="I543" s="12">
        <f t="shared" si="13"/>
        <v>-2974</v>
      </c>
      <c r="J543" s="12">
        <f>SUM(H543-F543)</f>
        <v>-2974</v>
      </c>
    </row>
    <row r="544" spans="1:10" ht="28.5">
      <c r="A544" s="44" t="s">
        <v>54</v>
      </c>
      <c r="B544" s="92" t="s">
        <v>454</v>
      </c>
      <c r="C544" s="88" t="s">
        <v>95</v>
      </c>
      <c r="D544" s="88" t="s">
        <v>119</v>
      </c>
      <c r="E544" s="88" t="s">
        <v>119</v>
      </c>
      <c r="F544" s="43">
        <v>2974</v>
      </c>
      <c r="G544" s="8">
        <f>SUM(Ведомственная!G958)</f>
        <v>2974</v>
      </c>
      <c r="I544" s="12">
        <f t="shared" si="13"/>
        <v>0</v>
      </c>
      <c r="J544" s="12">
        <f>SUM(H544-F544)</f>
        <v>-2974</v>
      </c>
    </row>
    <row r="545" spans="1:10" ht="28.5" hidden="1">
      <c r="A545" s="44" t="s">
        <v>264</v>
      </c>
      <c r="B545" s="92" t="s">
        <v>454</v>
      </c>
      <c r="C545" s="88" t="s">
        <v>128</v>
      </c>
      <c r="D545" s="88" t="s">
        <v>119</v>
      </c>
      <c r="E545" s="88" t="s">
        <v>119</v>
      </c>
      <c r="F545" s="43"/>
      <c r="G545" s="8">
        <f>SUM(Ведомственная!G959)</f>
        <v>0</v>
      </c>
      <c r="I545" s="12">
        <f t="shared" si="13"/>
        <v>0</v>
      </c>
      <c r="J545" s="12"/>
    </row>
    <row r="546" spans="1:10" ht="14.25" hidden="1">
      <c r="A546" s="44" t="s">
        <v>24</v>
      </c>
      <c r="B546" s="92" t="s">
        <v>454</v>
      </c>
      <c r="C546" s="88" t="s">
        <v>100</v>
      </c>
      <c r="D546" s="88" t="s">
        <v>119</v>
      </c>
      <c r="E546" s="88" t="s">
        <v>119</v>
      </c>
      <c r="F546" s="43"/>
      <c r="G546" s="8">
        <f>SUM(Ведомственная!G960)</f>
        <v>0</v>
      </c>
      <c r="I546" s="12">
        <f t="shared" si="13"/>
        <v>0</v>
      </c>
      <c r="J546" s="12"/>
    </row>
    <row r="547" spans="1:10" ht="42.75">
      <c r="A547" s="33" t="s">
        <v>872</v>
      </c>
      <c r="B547" s="70" t="s">
        <v>431</v>
      </c>
      <c r="C547" s="70"/>
      <c r="D547" s="58"/>
      <c r="E547" s="58"/>
      <c r="F547" s="59">
        <f>F548+F549</f>
        <v>8000</v>
      </c>
      <c r="I547" s="12">
        <f t="shared" si="13"/>
        <v>-8000</v>
      </c>
      <c r="J547" s="12">
        <f aca="true" t="shared" si="16" ref="J547:J564">SUM(H547-F547)</f>
        <v>-8000</v>
      </c>
    </row>
    <row r="548" spans="1:10" ht="28.5">
      <c r="A548" s="44" t="s">
        <v>54</v>
      </c>
      <c r="B548" s="70" t="s">
        <v>431</v>
      </c>
      <c r="C548" s="70">
        <v>200</v>
      </c>
      <c r="D548" s="58" t="s">
        <v>119</v>
      </c>
      <c r="E548" s="58" t="s">
        <v>46</v>
      </c>
      <c r="F548" s="59">
        <v>3687.5</v>
      </c>
      <c r="G548" s="8">
        <f>SUM(Ведомственная!G881)</f>
        <v>3687.5</v>
      </c>
      <c r="I548" s="12">
        <f t="shared" si="13"/>
        <v>0</v>
      </c>
      <c r="J548" s="12">
        <f t="shared" si="16"/>
        <v>-3687.5</v>
      </c>
    </row>
    <row r="549" spans="1:10" ht="28.5">
      <c r="A549" s="44" t="s">
        <v>74</v>
      </c>
      <c r="B549" s="70" t="s">
        <v>431</v>
      </c>
      <c r="C549" s="70">
        <v>600</v>
      </c>
      <c r="D549" s="58" t="s">
        <v>119</v>
      </c>
      <c r="E549" s="58" t="s">
        <v>46</v>
      </c>
      <c r="F549" s="59">
        <v>4312.5</v>
      </c>
      <c r="G549" s="8">
        <f>SUM(Ведомственная!G882)</f>
        <v>4312.5</v>
      </c>
      <c r="I549" s="12">
        <f t="shared" si="13"/>
        <v>0</v>
      </c>
      <c r="J549" s="12">
        <f t="shared" si="16"/>
        <v>-4312.5</v>
      </c>
    </row>
    <row r="550" spans="1:10" ht="28.5">
      <c r="A550" s="33" t="s">
        <v>876</v>
      </c>
      <c r="B550" s="70" t="s">
        <v>433</v>
      </c>
      <c r="C550" s="70"/>
      <c r="D550" s="58"/>
      <c r="E550" s="58"/>
      <c r="F550" s="59">
        <f>F551</f>
        <v>180</v>
      </c>
      <c r="I550" s="12">
        <f t="shared" si="13"/>
        <v>-180</v>
      </c>
      <c r="J550" s="12">
        <f t="shared" si="16"/>
        <v>-180</v>
      </c>
    </row>
    <row r="551" spans="1:10" ht="28.5">
      <c r="A551" s="44" t="s">
        <v>54</v>
      </c>
      <c r="B551" s="70" t="s">
        <v>433</v>
      </c>
      <c r="C551" s="70">
        <v>200</v>
      </c>
      <c r="D551" s="58" t="s">
        <v>119</v>
      </c>
      <c r="E551" s="58" t="s">
        <v>46</v>
      </c>
      <c r="F551" s="59">
        <v>180</v>
      </c>
      <c r="G551" s="8">
        <f>SUM(Ведомственная!G990)</f>
        <v>180</v>
      </c>
      <c r="I551" s="12">
        <f t="shared" si="13"/>
        <v>0</v>
      </c>
      <c r="J551" s="12">
        <f t="shared" si="16"/>
        <v>-180</v>
      </c>
    </row>
    <row r="552" spans="1:10" ht="114">
      <c r="A552" s="44" t="s">
        <v>468</v>
      </c>
      <c r="B552" s="92" t="s">
        <v>469</v>
      </c>
      <c r="C552" s="58"/>
      <c r="D552" s="58"/>
      <c r="E552" s="58"/>
      <c r="F552" s="59">
        <f>F553</f>
        <v>3000</v>
      </c>
      <c r="I552" s="12">
        <f t="shared" si="13"/>
        <v>-3000</v>
      </c>
      <c r="J552" s="12">
        <f t="shared" si="16"/>
        <v>-3000</v>
      </c>
    </row>
    <row r="553" spans="1:10" ht="14.25">
      <c r="A553" s="44" t="s">
        <v>44</v>
      </c>
      <c r="B553" s="92" t="s">
        <v>469</v>
      </c>
      <c r="C553" s="58" t="s">
        <v>103</v>
      </c>
      <c r="D553" s="58" t="s">
        <v>33</v>
      </c>
      <c r="E553" s="58" t="s">
        <v>15</v>
      </c>
      <c r="F553" s="59">
        <v>3000</v>
      </c>
      <c r="G553" s="8">
        <f>SUM(Ведомственная!G1029)</f>
        <v>3000</v>
      </c>
      <c r="I553" s="12">
        <f t="shared" si="13"/>
        <v>0</v>
      </c>
      <c r="J553" s="12">
        <f t="shared" si="16"/>
        <v>-3000</v>
      </c>
    </row>
    <row r="554" spans="1:10" ht="42.75">
      <c r="A554" s="33" t="s">
        <v>597</v>
      </c>
      <c r="B554" s="57" t="s">
        <v>598</v>
      </c>
      <c r="C554" s="31"/>
      <c r="D554" s="30"/>
      <c r="E554" s="30"/>
      <c r="F554" s="34">
        <f>F555</f>
        <v>300</v>
      </c>
      <c r="I554" s="12">
        <f>G554-F554</f>
        <v>-300</v>
      </c>
      <c r="J554" s="12">
        <f t="shared" si="16"/>
        <v>-300</v>
      </c>
    </row>
    <row r="555" spans="1:10" ht="28.5">
      <c r="A555" s="33" t="s">
        <v>74</v>
      </c>
      <c r="B555" s="57" t="s">
        <v>598</v>
      </c>
      <c r="C555" s="31">
        <v>600</v>
      </c>
      <c r="D555" s="58" t="s">
        <v>119</v>
      </c>
      <c r="E555" s="58" t="s">
        <v>46</v>
      </c>
      <c r="F555" s="34">
        <v>300</v>
      </c>
      <c r="G555" s="8">
        <f>Ведомственная!G886</f>
        <v>300</v>
      </c>
      <c r="I555" s="12">
        <f>G555-F555</f>
        <v>0</v>
      </c>
      <c r="J555" s="12">
        <f t="shared" si="16"/>
        <v>-300</v>
      </c>
    </row>
    <row r="556" spans="1:10" ht="42.75">
      <c r="A556" s="33" t="s">
        <v>28</v>
      </c>
      <c r="B556" s="92" t="s">
        <v>414</v>
      </c>
      <c r="C556" s="58"/>
      <c r="D556" s="58"/>
      <c r="E556" s="58"/>
      <c r="F556" s="59">
        <f>F557</f>
        <v>390039.1</v>
      </c>
      <c r="I556" s="12">
        <f t="shared" si="13"/>
        <v>-390039.1</v>
      </c>
      <c r="J556" s="12">
        <f t="shared" si="16"/>
        <v>-390039.1</v>
      </c>
    </row>
    <row r="557" spans="1:10" ht="14.25">
      <c r="A557" s="89" t="s">
        <v>161</v>
      </c>
      <c r="B557" s="93" t="s">
        <v>415</v>
      </c>
      <c r="C557" s="58"/>
      <c r="D557" s="58"/>
      <c r="E557" s="58"/>
      <c r="F557" s="59">
        <f>F558+F560+F562</f>
        <v>390039.1</v>
      </c>
      <c r="I557" s="12">
        <f t="shared" si="13"/>
        <v>-390039.1</v>
      </c>
      <c r="J557" s="12">
        <f t="shared" si="16"/>
        <v>-390039.1</v>
      </c>
    </row>
    <row r="558" spans="1:10" ht="14.25">
      <c r="A558" s="44" t="s">
        <v>416</v>
      </c>
      <c r="B558" s="92" t="s">
        <v>417</v>
      </c>
      <c r="C558" s="58"/>
      <c r="D558" s="58"/>
      <c r="E558" s="58"/>
      <c r="F558" s="59">
        <f>F559</f>
        <v>201133</v>
      </c>
      <c r="I558" s="12">
        <f t="shared" si="13"/>
        <v>-201133</v>
      </c>
      <c r="J558" s="12">
        <f t="shared" si="16"/>
        <v>-201133</v>
      </c>
    </row>
    <row r="559" spans="1:10" ht="28.5">
      <c r="A559" s="44" t="s">
        <v>74</v>
      </c>
      <c r="B559" s="92" t="s">
        <v>417</v>
      </c>
      <c r="C559" s="58" t="s">
        <v>128</v>
      </c>
      <c r="D559" s="58" t="s">
        <v>119</v>
      </c>
      <c r="E559" s="58" t="s">
        <v>36</v>
      </c>
      <c r="F559" s="59">
        <v>201133</v>
      </c>
      <c r="G559" s="8">
        <f>SUM(Ведомственная!G821)</f>
        <v>201133</v>
      </c>
      <c r="I559" s="12">
        <f t="shared" si="13"/>
        <v>0</v>
      </c>
      <c r="J559" s="12">
        <f t="shared" si="16"/>
        <v>-201133</v>
      </c>
    </row>
    <row r="560" spans="1:10" ht="14.25">
      <c r="A560" s="44" t="s">
        <v>434</v>
      </c>
      <c r="B560" s="70" t="s">
        <v>435</v>
      </c>
      <c r="C560" s="58"/>
      <c r="D560" s="58"/>
      <c r="E560" s="58"/>
      <c r="F560" s="59">
        <f>F561</f>
        <v>122177.5</v>
      </c>
      <c r="I560" s="12">
        <f t="shared" si="13"/>
        <v>-122177.5</v>
      </c>
      <c r="J560" s="12">
        <f t="shared" si="16"/>
        <v>-122177.5</v>
      </c>
    </row>
    <row r="561" spans="1:10" ht="28.5">
      <c r="A561" s="44" t="s">
        <v>74</v>
      </c>
      <c r="B561" s="70" t="s">
        <v>435</v>
      </c>
      <c r="C561" s="58" t="s">
        <v>128</v>
      </c>
      <c r="D561" s="58" t="s">
        <v>119</v>
      </c>
      <c r="E561" s="58" t="s">
        <v>46</v>
      </c>
      <c r="F561" s="59">
        <v>122177.5</v>
      </c>
      <c r="G561" s="8">
        <f>SUM(Ведомственная!G889)</f>
        <v>122177.5</v>
      </c>
      <c r="I561" s="12">
        <f t="shared" si="13"/>
        <v>0</v>
      </c>
      <c r="J561" s="12">
        <f t="shared" si="16"/>
        <v>-122177.5</v>
      </c>
    </row>
    <row r="562" spans="1:10" ht="14.25">
      <c r="A562" s="44" t="s">
        <v>443</v>
      </c>
      <c r="B562" s="58" t="s">
        <v>444</v>
      </c>
      <c r="C562" s="58"/>
      <c r="D562" s="58"/>
      <c r="E562" s="58"/>
      <c r="F562" s="59">
        <f>F563</f>
        <v>66728.6</v>
      </c>
      <c r="I562" s="12">
        <f t="shared" si="13"/>
        <v>-66728.6</v>
      </c>
      <c r="J562" s="12">
        <f t="shared" si="16"/>
        <v>-66728.6</v>
      </c>
    </row>
    <row r="563" spans="1:10" ht="28.5">
      <c r="A563" s="44" t="s">
        <v>74</v>
      </c>
      <c r="B563" s="58" t="s">
        <v>444</v>
      </c>
      <c r="C563" s="58" t="s">
        <v>128</v>
      </c>
      <c r="D563" s="58" t="s">
        <v>119</v>
      </c>
      <c r="E563" s="58" t="s">
        <v>56</v>
      </c>
      <c r="F563" s="59">
        <v>66728.6</v>
      </c>
      <c r="G563" s="8">
        <f>SUM(Ведомственная!G925)</f>
        <v>66728.6</v>
      </c>
      <c r="I563" s="12">
        <f t="shared" si="13"/>
        <v>0</v>
      </c>
      <c r="J563" s="12">
        <f t="shared" si="16"/>
        <v>-66728.6</v>
      </c>
    </row>
    <row r="564" spans="1:10" ht="14.25">
      <c r="A564" s="44" t="s">
        <v>159</v>
      </c>
      <c r="B564" s="92" t="s">
        <v>470</v>
      </c>
      <c r="C564" s="58"/>
      <c r="D564" s="58"/>
      <c r="E564" s="58"/>
      <c r="F564" s="59">
        <f>SUM(F565)+F572+F579</f>
        <v>9325.1</v>
      </c>
      <c r="I564" s="12">
        <f aca="true" t="shared" si="17" ref="I564:I636">G564-F564</f>
        <v>-9325.1</v>
      </c>
      <c r="J564" s="12">
        <f t="shared" si="16"/>
        <v>-9325.1</v>
      </c>
    </row>
    <row r="565" spans="1:10" ht="13.5" customHeight="1">
      <c r="A565" s="44" t="s">
        <v>416</v>
      </c>
      <c r="B565" s="92" t="s">
        <v>649</v>
      </c>
      <c r="C565" s="58"/>
      <c r="D565" s="58"/>
      <c r="E565" s="58"/>
      <c r="F565" s="59">
        <f>SUM(F566+F568+F570)</f>
        <v>6255.5</v>
      </c>
      <c r="I565" s="12">
        <f t="shared" si="17"/>
        <v>-6255.5</v>
      </c>
      <c r="J565" s="12">
        <f aca="true" t="shared" si="18" ref="J565:J639">SUM(H565-F565)</f>
        <v>-6255.5</v>
      </c>
    </row>
    <row r="566" spans="1:10" ht="28.5" hidden="1">
      <c r="A566" s="44" t="s">
        <v>418</v>
      </c>
      <c r="B566" s="92" t="s">
        <v>419</v>
      </c>
      <c r="C566" s="58"/>
      <c r="D566" s="58"/>
      <c r="E566" s="58"/>
      <c r="F566" s="59">
        <f>F567</f>
        <v>0</v>
      </c>
      <c r="I566" s="12">
        <f t="shared" si="17"/>
        <v>0</v>
      </c>
      <c r="J566" s="12">
        <f t="shared" si="18"/>
        <v>0</v>
      </c>
    </row>
    <row r="567" spans="1:10" ht="28.5" hidden="1">
      <c r="A567" s="44" t="s">
        <v>74</v>
      </c>
      <c r="B567" s="92" t="s">
        <v>419</v>
      </c>
      <c r="C567" s="58" t="s">
        <v>128</v>
      </c>
      <c r="D567" s="58"/>
      <c r="E567" s="58"/>
      <c r="F567" s="59">
        <v>0</v>
      </c>
      <c r="G567" s="8">
        <f>SUM(Ведомственная!G825)</f>
        <v>0</v>
      </c>
      <c r="I567" s="12">
        <f t="shared" si="17"/>
        <v>0</v>
      </c>
      <c r="J567" s="12">
        <f t="shared" si="18"/>
        <v>0</v>
      </c>
    </row>
    <row r="568" spans="1:10" ht="28.5">
      <c r="A568" s="44" t="s">
        <v>420</v>
      </c>
      <c r="B568" s="92" t="s">
        <v>421</v>
      </c>
      <c r="C568" s="58"/>
      <c r="D568" s="58"/>
      <c r="E568" s="58"/>
      <c r="F568" s="59">
        <f>F569</f>
        <v>50</v>
      </c>
      <c r="I568" s="12">
        <f t="shared" si="17"/>
        <v>-50</v>
      </c>
      <c r="J568" s="12">
        <f t="shared" si="18"/>
        <v>-50</v>
      </c>
    </row>
    <row r="569" spans="1:10" ht="28.5">
      <c r="A569" s="44" t="s">
        <v>74</v>
      </c>
      <c r="B569" s="92" t="s">
        <v>421</v>
      </c>
      <c r="C569" s="58" t="s">
        <v>128</v>
      </c>
      <c r="D569" s="58" t="s">
        <v>119</v>
      </c>
      <c r="E569" s="58" t="s">
        <v>36</v>
      </c>
      <c r="F569" s="59">
        <v>50</v>
      </c>
      <c r="G569" s="8">
        <f>SUM(Ведомственная!G827)</f>
        <v>50</v>
      </c>
      <c r="I569" s="12">
        <f t="shared" si="17"/>
        <v>0</v>
      </c>
      <c r="J569" s="12">
        <f t="shared" si="18"/>
        <v>-50</v>
      </c>
    </row>
    <row r="570" spans="1:10" ht="28.5">
      <c r="A570" s="44" t="s">
        <v>422</v>
      </c>
      <c r="B570" s="92" t="s">
        <v>423</v>
      </c>
      <c r="C570" s="58"/>
      <c r="D570" s="58"/>
      <c r="E570" s="58"/>
      <c r="F570" s="59">
        <f>F571</f>
        <v>6205.5</v>
      </c>
      <c r="I570" s="12">
        <f t="shared" si="17"/>
        <v>-6205.5</v>
      </c>
      <c r="J570" s="12">
        <f t="shared" si="18"/>
        <v>-6205.5</v>
      </c>
    </row>
    <row r="571" spans="1:10" ht="28.5">
      <c r="A571" s="44" t="s">
        <v>74</v>
      </c>
      <c r="B571" s="92" t="s">
        <v>423</v>
      </c>
      <c r="C571" s="58" t="s">
        <v>128</v>
      </c>
      <c r="D571" s="58" t="s">
        <v>119</v>
      </c>
      <c r="E571" s="58" t="s">
        <v>36</v>
      </c>
      <c r="F571" s="59">
        <v>6205.5</v>
      </c>
      <c r="G571" s="8">
        <f>SUM(Ведомственная!G829)</f>
        <v>6205.5</v>
      </c>
      <c r="I571" s="12">
        <f t="shared" si="17"/>
        <v>0</v>
      </c>
      <c r="J571" s="12">
        <f t="shared" si="18"/>
        <v>-6205.5</v>
      </c>
    </row>
    <row r="572" spans="1:10" ht="14.25" hidden="1">
      <c r="A572" s="44" t="s">
        <v>434</v>
      </c>
      <c r="B572" s="92" t="s">
        <v>436</v>
      </c>
      <c r="C572" s="58"/>
      <c r="D572" s="58"/>
      <c r="E572" s="58"/>
      <c r="F572" s="59">
        <f>F574+F576+F578</f>
        <v>2364.9</v>
      </c>
      <c r="I572" s="12">
        <f t="shared" si="17"/>
        <v>-2364.9</v>
      </c>
      <c r="J572" s="12">
        <f t="shared" si="18"/>
        <v>-2364.9</v>
      </c>
    </row>
    <row r="573" spans="1:10" ht="28.5" hidden="1">
      <c r="A573" s="44" t="s">
        <v>418</v>
      </c>
      <c r="B573" s="92" t="s">
        <v>437</v>
      </c>
      <c r="C573" s="58"/>
      <c r="D573" s="58"/>
      <c r="E573" s="58"/>
      <c r="F573" s="59">
        <f>F574</f>
        <v>0</v>
      </c>
      <c r="I573" s="12">
        <f t="shared" si="17"/>
        <v>0</v>
      </c>
      <c r="J573" s="12">
        <f t="shared" si="18"/>
        <v>0</v>
      </c>
    </row>
    <row r="574" spans="1:10" ht="28.5" hidden="1">
      <c r="A574" s="44" t="s">
        <v>74</v>
      </c>
      <c r="B574" s="92" t="s">
        <v>437</v>
      </c>
      <c r="C574" s="58" t="s">
        <v>128</v>
      </c>
      <c r="D574" s="58"/>
      <c r="E574" s="58"/>
      <c r="F574" s="59"/>
      <c r="G574" s="8">
        <f>SUM(Ведомственная!G893)</f>
        <v>0</v>
      </c>
      <c r="I574" s="12">
        <f t="shared" si="17"/>
        <v>0</v>
      </c>
      <c r="J574" s="12">
        <f t="shared" si="18"/>
        <v>0</v>
      </c>
    </row>
    <row r="575" spans="1:10" ht="28.5" hidden="1">
      <c r="A575" s="44" t="s">
        <v>420</v>
      </c>
      <c r="B575" s="92" t="s">
        <v>438</v>
      </c>
      <c r="C575" s="58"/>
      <c r="D575" s="58"/>
      <c r="E575" s="58"/>
      <c r="F575" s="59">
        <f>F576</f>
        <v>0</v>
      </c>
      <c r="I575" s="12">
        <f t="shared" si="17"/>
        <v>0</v>
      </c>
      <c r="J575" s="12">
        <f t="shared" si="18"/>
        <v>0</v>
      </c>
    </row>
    <row r="576" spans="1:10" ht="28.5" hidden="1">
      <c r="A576" s="44" t="s">
        <v>74</v>
      </c>
      <c r="B576" s="92" t="s">
        <v>438</v>
      </c>
      <c r="C576" s="58" t="s">
        <v>128</v>
      </c>
      <c r="D576" s="58" t="s">
        <v>119</v>
      </c>
      <c r="E576" s="58" t="s">
        <v>46</v>
      </c>
      <c r="F576" s="59"/>
      <c r="G576" s="8">
        <f>SUM(Ведомственная!G895)</f>
        <v>0</v>
      </c>
      <c r="I576" s="12">
        <f t="shared" si="17"/>
        <v>0</v>
      </c>
      <c r="J576" s="12">
        <f t="shared" si="18"/>
        <v>0</v>
      </c>
    </row>
    <row r="577" spans="1:10" ht="28.5">
      <c r="A577" s="44" t="s">
        <v>422</v>
      </c>
      <c r="B577" s="92" t="s">
        <v>439</v>
      </c>
      <c r="C577" s="58"/>
      <c r="D577" s="58"/>
      <c r="E577" s="58"/>
      <c r="F577" s="59">
        <f>F578</f>
        <v>2364.9</v>
      </c>
      <c r="I577" s="12">
        <f t="shared" si="17"/>
        <v>-2364.9</v>
      </c>
      <c r="J577" s="12">
        <f t="shared" si="18"/>
        <v>-2364.9</v>
      </c>
    </row>
    <row r="578" spans="1:10" ht="28.5">
      <c r="A578" s="44" t="s">
        <v>74</v>
      </c>
      <c r="B578" s="92" t="s">
        <v>439</v>
      </c>
      <c r="C578" s="58" t="s">
        <v>128</v>
      </c>
      <c r="D578" s="58" t="s">
        <v>119</v>
      </c>
      <c r="E578" s="58" t="s">
        <v>46</v>
      </c>
      <c r="F578" s="59">
        <v>2364.9</v>
      </c>
      <c r="G578" s="8">
        <f>SUM(Ведомственная!G897)</f>
        <v>2364.9</v>
      </c>
      <c r="I578" s="12">
        <f t="shared" si="17"/>
        <v>0</v>
      </c>
      <c r="J578" s="12">
        <f t="shared" si="18"/>
        <v>-2364.9</v>
      </c>
    </row>
    <row r="579" spans="1:10" ht="14.25">
      <c r="A579" s="68" t="s">
        <v>443</v>
      </c>
      <c r="B579" s="77" t="s">
        <v>861</v>
      </c>
      <c r="C579" s="58"/>
      <c r="D579" s="58"/>
      <c r="E579" s="58"/>
      <c r="F579" s="59">
        <f>SUM(F580)</f>
        <v>704.7</v>
      </c>
      <c r="I579" s="12"/>
      <c r="J579" s="12"/>
    </row>
    <row r="580" spans="1:10" ht="28.5">
      <c r="A580" s="68" t="s">
        <v>422</v>
      </c>
      <c r="B580" s="77" t="s">
        <v>862</v>
      </c>
      <c r="C580" s="58"/>
      <c r="D580" s="58"/>
      <c r="E580" s="58"/>
      <c r="F580" s="59">
        <f>SUM(F581)</f>
        <v>704.7</v>
      </c>
      <c r="I580" s="12"/>
      <c r="J580" s="12"/>
    </row>
    <row r="581" spans="1:10" ht="28.5">
      <c r="A581" s="68" t="s">
        <v>74</v>
      </c>
      <c r="B581" s="77" t="s">
        <v>862</v>
      </c>
      <c r="C581" s="58" t="s">
        <v>128</v>
      </c>
      <c r="D581" s="58" t="s">
        <v>119</v>
      </c>
      <c r="E581" s="58" t="s">
        <v>56</v>
      </c>
      <c r="F581" s="59">
        <v>704.7</v>
      </c>
      <c r="G581" s="8">
        <f>SUM(Ведомственная!G929)</f>
        <v>704.7</v>
      </c>
      <c r="I581" s="12"/>
      <c r="J581" s="12"/>
    </row>
    <row r="582" spans="1:10" ht="28.5">
      <c r="A582" s="44" t="s">
        <v>47</v>
      </c>
      <c r="B582" s="92" t="s">
        <v>424</v>
      </c>
      <c r="C582" s="58"/>
      <c r="D582" s="58"/>
      <c r="E582" s="58"/>
      <c r="F582" s="59">
        <f>SUM(F583+F587+F592)+F596</f>
        <v>159195.9</v>
      </c>
      <c r="I582" s="12">
        <f t="shared" si="17"/>
        <v>-159195.9</v>
      </c>
      <c r="J582" s="12">
        <f t="shared" si="18"/>
        <v>-159195.9</v>
      </c>
    </row>
    <row r="583" spans="1:10" ht="14.25">
      <c r="A583" s="44" t="s">
        <v>416</v>
      </c>
      <c r="B583" s="92" t="s">
        <v>425</v>
      </c>
      <c r="C583" s="58"/>
      <c r="D583" s="58"/>
      <c r="E583" s="58"/>
      <c r="F583" s="59">
        <f>F584+F585+F586</f>
        <v>44867.5</v>
      </c>
      <c r="I583" s="12">
        <f t="shared" si="17"/>
        <v>-44867.5</v>
      </c>
      <c r="J583" s="12">
        <f t="shared" si="18"/>
        <v>-44867.5</v>
      </c>
    </row>
    <row r="584" spans="1:10" ht="57">
      <c r="A584" s="33" t="s">
        <v>53</v>
      </c>
      <c r="B584" s="92" t="s">
        <v>425</v>
      </c>
      <c r="C584" s="58" t="s">
        <v>93</v>
      </c>
      <c r="D584" s="58" t="s">
        <v>119</v>
      </c>
      <c r="E584" s="58" t="s">
        <v>36</v>
      </c>
      <c r="F584" s="59">
        <v>14301.7</v>
      </c>
      <c r="G584" s="8">
        <f>SUM(Ведомственная!G832)</f>
        <v>14301.7</v>
      </c>
      <c r="I584" s="12">
        <f t="shared" si="17"/>
        <v>0</v>
      </c>
      <c r="J584" s="12">
        <f t="shared" si="18"/>
        <v>-14301.7</v>
      </c>
    </row>
    <row r="585" spans="1:10" ht="28.5">
      <c r="A585" s="44" t="s">
        <v>54</v>
      </c>
      <c r="B585" s="92" t="s">
        <v>425</v>
      </c>
      <c r="C585" s="58" t="s">
        <v>95</v>
      </c>
      <c r="D585" s="58" t="s">
        <v>119</v>
      </c>
      <c r="E585" s="58" t="s">
        <v>36</v>
      </c>
      <c r="F585" s="59">
        <v>28825.3</v>
      </c>
      <c r="G585" s="8">
        <f>SUM(Ведомственная!G833)</f>
        <v>28825.3</v>
      </c>
      <c r="I585" s="12">
        <f t="shared" si="17"/>
        <v>0</v>
      </c>
      <c r="J585" s="12">
        <f t="shared" si="18"/>
        <v>-28825.3</v>
      </c>
    </row>
    <row r="586" spans="1:10" ht="14.25">
      <c r="A586" s="44" t="s">
        <v>24</v>
      </c>
      <c r="B586" s="92" t="s">
        <v>425</v>
      </c>
      <c r="C586" s="58" t="s">
        <v>100</v>
      </c>
      <c r="D586" s="58" t="s">
        <v>119</v>
      </c>
      <c r="E586" s="58" t="s">
        <v>36</v>
      </c>
      <c r="F586" s="59">
        <v>1740.5</v>
      </c>
      <c r="G586" s="8">
        <f>SUM(Ведомственная!G834)</f>
        <v>1740.5</v>
      </c>
      <c r="I586" s="12">
        <f t="shared" si="17"/>
        <v>0</v>
      </c>
      <c r="J586" s="12">
        <f t="shared" si="18"/>
        <v>-1740.5</v>
      </c>
    </row>
    <row r="587" spans="1:10" ht="14.25">
      <c r="A587" s="44" t="s">
        <v>434</v>
      </c>
      <c r="B587" s="92" t="s">
        <v>440</v>
      </c>
      <c r="C587" s="92"/>
      <c r="D587" s="88"/>
      <c r="E587" s="88"/>
      <c r="F587" s="59">
        <f>F588+F589+F591+F590</f>
        <v>105244.4</v>
      </c>
      <c r="I587" s="12">
        <f t="shared" si="17"/>
        <v>-105244.4</v>
      </c>
      <c r="J587" s="12">
        <f t="shared" si="18"/>
        <v>-105244.4</v>
      </c>
    </row>
    <row r="588" spans="1:10" ht="57">
      <c r="A588" s="33" t="s">
        <v>53</v>
      </c>
      <c r="B588" s="92" t="s">
        <v>440</v>
      </c>
      <c r="C588" s="58" t="s">
        <v>93</v>
      </c>
      <c r="D588" s="58" t="s">
        <v>119</v>
      </c>
      <c r="E588" s="58" t="s">
        <v>46</v>
      </c>
      <c r="F588" s="59">
        <v>44082.6</v>
      </c>
      <c r="G588" s="8">
        <f>SUM(Ведомственная!G900)</f>
        <v>44082.6</v>
      </c>
      <c r="I588" s="12">
        <f t="shared" si="17"/>
        <v>0</v>
      </c>
      <c r="J588" s="12">
        <f t="shared" si="18"/>
        <v>-44082.6</v>
      </c>
    </row>
    <row r="589" spans="1:10" ht="28.5">
      <c r="A589" s="44" t="s">
        <v>54</v>
      </c>
      <c r="B589" s="92" t="s">
        <v>440</v>
      </c>
      <c r="C589" s="58" t="s">
        <v>95</v>
      </c>
      <c r="D589" s="58" t="s">
        <v>119</v>
      </c>
      <c r="E589" s="58" t="s">
        <v>46</v>
      </c>
      <c r="F589" s="59">
        <v>48275.4</v>
      </c>
      <c r="G589" s="8">
        <f>SUM(Ведомственная!G901)</f>
        <v>48275.4</v>
      </c>
      <c r="I589" s="12">
        <f t="shared" si="17"/>
        <v>0</v>
      </c>
      <c r="J589" s="12">
        <f t="shared" si="18"/>
        <v>-48275.4</v>
      </c>
    </row>
    <row r="590" spans="1:10" ht="14.25" hidden="1">
      <c r="A590" s="33" t="s">
        <v>44</v>
      </c>
      <c r="B590" s="92" t="s">
        <v>440</v>
      </c>
      <c r="C590" s="58" t="s">
        <v>103</v>
      </c>
      <c r="D590" s="58" t="s">
        <v>119</v>
      </c>
      <c r="E590" s="58" t="s">
        <v>46</v>
      </c>
      <c r="F590" s="59"/>
      <c r="G590" s="8">
        <f>SUM(Ведомственная!G902)</f>
        <v>0</v>
      </c>
      <c r="I590" s="12">
        <f t="shared" si="17"/>
        <v>0</v>
      </c>
      <c r="J590" s="12">
        <f t="shared" si="18"/>
        <v>0</v>
      </c>
    </row>
    <row r="591" spans="1:10" ht="14.25">
      <c r="A591" s="44" t="s">
        <v>24</v>
      </c>
      <c r="B591" s="92" t="s">
        <v>440</v>
      </c>
      <c r="C591" s="58" t="s">
        <v>100</v>
      </c>
      <c r="D591" s="58" t="s">
        <v>119</v>
      </c>
      <c r="E591" s="58" t="s">
        <v>46</v>
      </c>
      <c r="F591" s="59">
        <v>12886.4</v>
      </c>
      <c r="G591" s="8">
        <f>SUM(Ведомственная!G903)</f>
        <v>12886.4</v>
      </c>
      <c r="I591" s="12">
        <f t="shared" si="17"/>
        <v>0</v>
      </c>
      <c r="J591" s="12">
        <f t="shared" si="18"/>
        <v>-12886.4</v>
      </c>
    </row>
    <row r="592" spans="1:10" ht="14.25">
      <c r="A592" s="44" t="s">
        <v>441</v>
      </c>
      <c r="B592" s="70" t="s">
        <v>442</v>
      </c>
      <c r="C592" s="70"/>
      <c r="D592" s="58"/>
      <c r="E592" s="58"/>
      <c r="F592" s="59">
        <f>F593+F594+F595</f>
        <v>8319.9</v>
      </c>
      <c r="I592" s="12">
        <f t="shared" si="17"/>
        <v>-8319.9</v>
      </c>
      <c r="J592" s="12">
        <f t="shared" si="18"/>
        <v>-8319.9</v>
      </c>
    </row>
    <row r="593" spans="1:10" ht="57">
      <c r="A593" s="33" t="s">
        <v>53</v>
      </c>
      <c r="B593" s="70" t="s">
        <v>442</v>
      </c>
      <c r="C593" s="70">
        <v>100</v>
      </c>
      <c r="D593" s="58" t="s">
        <v>119</v>
      </c>
      <c r="E593" s="58" t="s">
        <v>46</v>
      </c>
      <c r="F593" s="59">
        <v>3641.8</v>
      </c>
      <c r="G593" s="8">
        <f>SUM(Ведомственная!G905)</f>
        <v>3641.8</v>
      </c>
      <c r="I593" s="12">
        <f t="shared" si="17"/>
        <v>0</v>
      </c>
      <c r="J593" s="12">
        <f t="shared" si="18"/>
        <v>-3641.8</v>
      </c>
    </row>
    <row r="594" spans="1:10" ht="28.5">
      <c r="A594" s="44" t="s">
        <v>54</v>
      </c>
      <c r="B594" s="70" t="s">
        <v>442</v>
      </c>
      <c r="C594" s="70">
        <v>200</v>
      </c>
      <c r="D594" s="58" t="s">
        <v>119</v>
      </c>
      <c r="E594" s="58" t="s">
        <v>46</v>
      </c>
      <c r="F594" s="59">
        <v>3472.2</v>
      </c>
      <c r="G594" s="8">
        <f>SUM(Ведомственная!G906)</f>
        <v>3472.2</v>
      </c>
      <c r="I594" s="12">
        <f t="shared" si="17"/>
        <v>0</v>
      </c>
      <c r="J594" s="12">
        <f t="shared" si="18"/>
        <v>-3472.2</v>
      </c>
    </row>
    <row r="595" spans="1:10" ht="14.25">
      <c r="A595" s="44" t="s">
        <v>24</v>
      </c>
      <c r="B595" s="70" t="s">
        <v>442</v>
      </c>
      <c r="C595" s="70">
        <v>800</v>
      </c>
      <c r="D595" s="58" t="s">
        <v>119</v>
      </c>
      <c r="E595" s="58" t="s">
        <v>46</v>
      </c>
      <c r="F595" s="59">
        <v>1205.9</v>
      </c>
      <c r="G595" s="8">
        <f>SUM(Ведомственная!G907)</f>
        <v>1205.9</v>
      </c>
      <c r="I595" s="12">
        <f t="shared" si="17"/>
        <v>0</v>
      </c>
      <c r="J595" s="12">
        <f t="shared" si="18"/>
        <v>-1205.9</v>
      </c>
    </row>
    <row r="596" spans="1:10" ht="57">
      <c r="A596" s="276" t="s">
        <v>577</v>
      </c>
      <c r="B596" s="278" t="s">
        <v>1277</v>
      </c>
      <c r="C596" s="70"/>
      <c r="D596" s="58"/>
      <c r="E596" s="58"/>
      <c r="F596" s="59">
        <f>SUM(F597:F598)</f>
        <v>764.1</v>
      </c>
      <c r="I596" s="12"/>
      <c r="J596" s="12"/>
    </row>
    <row r="597" spans="1:10" ht="57">
      <c r="A597" s="276" t="s">
        <v>53</v>
      </c>
      <c r="B597" s="278" t="s">
        <v>1277</v>
      </c>
      <c r="C597" s="70">
        <v>100</v>
      </c>
      <c r="D597" s="58" t="s">
        <v>119</v>
      </c>
      <c r="E597" s="58" t="s">
        <v>184</v>
      </c>
      <c r="F597" s="59">
        <v>546.1</v>
      </c>
      <c r="G597" s="8">
        <f>SUM(Ведомственная!G993)</f>
        <v>546.1</v>
      </c>
      <c r="I597" s="12"/>
      <c r="J597" s="12"/>
    </row>
    <row r="598" spans="1:10" ht="28.5">
      <c r="A598" s="276" t="s">
        <v>54</v>
      </c>
      <c r="B598" s="278" t="s">
        <v>1277</v>
      </c>
      <c r="C598" s="70">
        <v>200</v>
      </c>
      <c r="D598" s="58" t="s">
        <v>119</v>
      </c>
      <c r="E598" s="58" t="s">
        <v>184</v>
      </c>
      <c r="F598" s="59">
        <v>218</v>
      </c>
      <c r="G598" s="8">
        <f>SUM(Ведомственная!G994)</f>
        <v>218</v>
      </c>
      <c r="I598" s="12"/>
      <c r="J598" s="12"/>
    </row>
    <row r="599" spans="1:10" ht="28.5">
      <c r="A599" s="44" t="s">
        <v>455</v>
      </c>
      <c r="B599" s="58" t="s">
        <v>456</v>
      </c>
      <c r="C599" s="58"/>
      <c r="D599" s="58"/>
      <c r="E599" s="58"/>
      <c r="F599" s="59">
        <f>F600+F609</f>
        <v>3547.7</v>
      </c>
      <c r="I599" s="12">
        <f t="shared" si="17"/>
        <v>-3547.7</v>
      </c>
      <c r="J599" s="12">
        <f t="shared" si="18"/>
        <v>-3547.7</v>
      </c>
    </row>
    <row r="600" spans="1:10" ht="14.25">
      <c r="A600" s="44" t="s">
        <v>37</v>
      </c>
      <c r="B600" s="58" t="s">
        <v>457</v>
      </c>
      <c r="C600" s="58"/>
      <c r="D600" s="58"/>
      <c r="E600" s="58"/>
      <c r="F600" s="59">
        <f>F604+F607+F601</f>
        <v>1300</v>
      </c>
      <c r="I600" s="12">
        <f t="shared" si="17"/>
        <v>-1300</v>
      </c>
      <c r="J600" s="12">
        <f t="shared" si="18"/>
        <v>-1300</v>
      </c>
    </row>
    <row r="601" spans="1:10" ht="14.25">
      <c r="A601" s="68" t="s">
        <v>866</v>
      </c>
      <c r="B601" s="69" t="s">
        <v>868</v>
      </c>
      <c r="C601" s="58"/>
      <c r="D601" s="58"/>
      <c r="E601" s="58"/>
      <c r="F601" s="59">
        <f>SUM(F602:F603)</f>
        <v>270</v>
      </c>
      <c r="I601" s="12"/>
      <c r="J601" s="12"/>
    </row>
    <row r="602" spans="1:10" ht="57">
      <c r="A602" s="68" t="s">
        <v>53</v>
      </c>
      <c r="B602" s="69" t="s">
        <v>868</v>
      </c>
      <c r="C602" s="58" t="s">
        <v>93</v>
      </c>
      <c r="D602" s="58" t="s">
        <v>119</v>
      </c>
      <c r="E602" s="58" t="s">
        <v>119</v>
      </c>
      <c r="F602" s="59">
        <v>25</v>
      </c>
      <c r="G602" s="8">
        <f>SUM(Ведомственная!G964+Ведомственная!G507+Ведомственная!G1050)</f>
        <v>25</v>
      </c>
      <c r="I602" s="12"/>
      <c r="J602" s="12"/>
    </row>
    <row r="603" spans="1:10" ht="28.5">
      <c r="A603" s="68" t="s">
        <v>54</v>
      </c>
      <c r="B603" s="69" t="s">
        <v>868</v>
      </c>
      <c r="C603" s="58" t="s">
        <v>95</v>
      </c>
      <c r="D603" s="58" t="s">
        <v>119</v>
      </c>
      <c r="E603" s="58" t="s">
        <v>119</v>
      </c>
      <c r="F603" s="59">
        <v>245</v>
      </c>
      <c r="G603" s="8">
        <f>SUM(Ведомственная!G691+Ведомственная!G1051+Ведомственная!G965)</f>
        <v>245</v>
      </c>
      <c r="I603" s="12"/>
      <c r="J603" s="12"/>
    </row>
    <row r="604" spans="1:10" ht="28.5">
      <c r="A604" s="44" t="s">
        <v>458</v>
      </c>
      <c r="B604" s="58" t="s">
        <v>459</v>
      </c>
      <c r="C604" s="58"/>
      <c r="D604" s="58"/>
      <c r="E604" s="58"/>
      <c r="F604" s="59">
        <f>SUM(F605:F606)</f>
        <v>1000</v>
      </c>
      <c r="I604" s="12">
        <f t="shared" si="17"/>
        <v>-1000</v>
      </c>
      <c r="J604" s="12">
        <f t="shared" si="18"/>
        <v>-1000</v>
      </c>
    </row>
    <row r="605" spans="1:10" ht="28.5">
      <c r="A605" s="44" t="s">
        <v>54</v>
      </c>
      <c r="B605" s="58" t="s">
        <v>459</v>
      </c>
      <c r="C605" s="58" t="s">
        <v>95</v>
      </c>
      <c r="D605" s="58" t="s">
        <v>119</v>
      </c>
      <c r="E605" s="58" t="s">
        <v>119</v>
      </c>
      <c r="F605" s="59">
        <v>1000</v>
      </c>
      <c r="G605" s="8">
        <f>SUM(Ведомственная!G967+Ведомственная!G510+Ведомственная!G1053)</f>
        <v>1000</v>
      </c>
      <c r="I605" s="12">
        <f t="shared" si="17"/>
        <v>0</v>
      </c>
      <c r="J605" s="12">
        <f t="shared" si="18"/>
        <v>-1000</v>
      </c>
    </row>
    <row r="606" spans="1:10" ht="28.5" hidden="1">
      <c r="A606" s="33" t="s">
        <v>264</v>
      </c>
      <c r="B606" s="58" t="s">
        <v>459</v>
      </c>
      <c r="C606" s="58" t="s">
        <v>128</v>
      </c>
      <c r="D606" s="58" t="s">
        <v>119</v>
      </c>
      <c r="E606" s="58" t="s">
        <v>119</v>
      </c>
      <c r="F606" s="59"/>
      <c r="G606" s="8">
        <f>SUM(Ведомственная!G694+Ведомственная!G1054+Ведомственная!G968)</f>
        <v>0</v>
      </c>
      <c r="I606" s="12">
        <f t="shared" si="17"/>
        <v>0</v>
      </c>
      <c r="J606" s="12"/>
    </row>
    <row r="607" spans="1:10" ht="28.5">
      <c r="A607" s="33" t="s">
        <v>874</v>
      </c>
      <c r="B607" s="70" t="s">
        <v>460</v>
      </c>
      <c r="C607" s="58"/>
      <c r="D607" s="58"/>
      <c r="E607" s="58"/>
      <c r="F607" s="59">
        <f>SUM(F608)</f>
        <v>30</v>
      </c>
      <c r="I607" s="12">
        <f t="shared" si="17"/>
        <v>-30</v>
      </c>
      <c r="J607" s="12">
        <f t="shared" si="18"/>
        <v>-30</v>
      </c>
    </row>
    <row r="608" spans="1:10" ht="28.5">
      <c r="A608" s="44" t="s">
        <v>54</v>
      </c>
      <c r="B608" s="70" t="s">
        <v>460</v>
      </c>
      <c r="C608" s="58" t="s">
        <v>95</v>
      </c>
      <c r="D608" s="58" t="s">
        <v>119</v>
      </c>
      <c r="E608" s="58" t="s">
        <v>119</v>
      </c>
      <c r="F608" s="59">
        <v>30</v>
      </c>
      <c r="G608" s="8">
        <f>SUM(Ведомственная!G970)</f>
        <v>30</v>
      </c>
      <c r="I608" s="12">
        <f t="shared" si="17"/>
        <v>0</v>
      </c>
      <c r="J608" s="12">
        <f t="shared" si="18"/>
        <v>-30</v>
      </c>
    </row>
    <row r="609" spans="1:10" ht="28.5">
      <c r="A609" s="44" t="s">
        <v>47</v>
      </c>
      <c r="B609" s="92" t="s">
        <v>461</v>
      </c>
      <c r="C609" s="58"/>
      <c r="D609" s="58"/>
      <c r="E609" s="58"/>
      <c r="F609" s="59">
        <f>SUM(F610)</f>
        <v>2247.7</v>
      </c>
      <c r="I609" s="12">
        <f t="shared" si="17"/>
        <v>-2247.7</v>
      </c>
      <c r="J609" s="12">
        <f t="shared" si="18"/>
        <v>-2247.7</v>
      </c>
    </row>
    <row r="610" spans="1:10" ht="28.5">
      <c r="A610" s="94" t="s">
        <v>462</v>
      </c>
      <c r="B610" s="92" t="s">
        <v>463</v>
      </c>
      <c r="C610" s="58"/>
      <c r="D610" s="58"/>
      <c r="E610" s="58"/>
      <c r="F610" s="59">
        <f>F611+F612+F613</f>
        <v>2247.7</v>
      </c>
      <c r="I610" s="12">
        <f t="shared" si="17"/>
        <v>-2247.7</v>
      </c>
      <c r="J610" s="12">
        <f t="shared" si="18"/>
        <v>-2247.7</v>
      </c>
    </row>
    <row r="611" spans="1:10" ht="57">
      <c r="A611" s="33" t="s">
        <v>53</v>
      </c>
      <c r="B611" s="92" t="s">
        <v>463</v>
      </c>
      <c r="C611" s="58" t="s">
        <v>93</v>
      </c>
      <c r="D611" s="58" t="s">
        <v>119</v>
      </c>
      <c r="E611" s="58" t="s">
        <v>119</v>
      </c>
      <c r="F611" s="59">
        <v>2059.3</v>
      </c>
      <c r="G611" s="8">
        <f>SUM(Ведомственная!G973)</f>
        <v>2059.3</v>
      </c>
      <c r="I611" s="12">
        <f t="shared" si="17"/>
        <v>0</v>
      </c>
      <c r="J611" s="12">
        <f t="shared" si="18"/>
        <v>-2059.3</v>
      </c>
    </row>
    <row r="612" spans="1:10" ht="28.5">
      <c r="A612" s="44" t="s">
        <v>54</v>
      </c>
      <c r="B612" s="92" t="s">
        <v>463</v>
      </c>
      <c r="C612" s="58" t="s">
        <v>95</v>
      </c>
      <c r="D612" s="58" t="s">
        <v>119</v>
      </c>
      <c r="E612" s="58" t="s">
        <v>119</v>
      </c>
      <c r="F612" s="59">
        <v>185.2</v>
      </c>
      <c r="G612" s="8">
        <f>SUM(Ведомственная!G974)</f>
        <v>185.2</v>
      </c>
      <c r="I612" s="12">
        <f t="shared" si="17"/>
        <v>0</v>
      </c>
      <c r="J612" s="12">
        <f t="shared" si="18"/>
        <v>-185.2</v>
      </c>
    </row>
    <row r="613" spans="1:10" ht="14.25">
      <c r="A613" s="44" t="s">
        <v>24</v>
      </c>
      <c r="B613" s="92" t="s">
        <v>463</v>
      </c>
      <c r="C613" s="58" t="s">
        <v>100</v>
      </c>
      <c r="D613" s="58" t="s">
        <v>119</v>
      </c>
      <c r="E613" s="58" t="s">
        <v>119</v>
      </c>
      <c r="F613" s="59">
        <v>3.2</v>
      </c>
      <c r="G613" s="8">
        <f>SUM(Ведомственная!G975)</f>
        <v>3.2</v>
      </c>
      <c r="I613" s="12">
        <f t="shared" si="17"/>
        <v>0</v>
      </c>
      <c r="J613" s="12">
        <f t="shared" si="18"/>
        <v>-3.2</v>
      </c>
    </row>
    <row r="614" spans="1:10" ht="28.5">
      <c r="A614" s="44" t="s">
        <v>426</v>
      </c>
      <c r="B614" s="92" t="s">
        <v>427</v>
      </c>
      <c r="C614" s="58"/>
      <c r="D614" s="58"/>
      <c r="E614" s="58"/>
      <c r="F614" s="59">
        <f>F615</f>
        <v>8568.9</v>
      </c>
      <c r="I614" s="12">
        <f t="shared" si="17"/>
        <v>-8568.9</v>
      </c>
      <c r="J614" s="12">
        <f t="shared" si="18"/>
        <v>-8568.9</v>
      </c>
    </row>
    <row r="615" spans="1:10" ht="14.25">
      <c r="A615" s="44" t="s">
        <v>37</v>
      </c>
      <c r="B615" s="92" t="s">
        <v>428</v>
      </c>
      <c r="C615" s="58"/>
      <c r="D615" s="58"/>
      <c r="E615" s="58"/>
      <c r="F615" s="59">
        <f>SUM(F616:F621)</f>
        <v>8568.9</v>
      </c>
      <c r="I615" s="12">
        <f t="shared" si="17"/>
        <v>-8568.9</v>
      </c>
      <c r="J615" s="12">
        <f t="shared" si="18"/>
        <v>-8568.9</v>
      </c>
    </row>
    <row r="616" spans="1:10" ht="28.5">
      <c r="A616" s="44" t="s">
        <v>54</v>
      </c>
      <c r="B616" s="92" t="s">
        <v>428</v>
      </c>
      <c r="C616" s="58" t="s">
        <v>95</v>
      </c>
      <c r="D616" s="58" t="s">
        <v>119</v>
      </c>
      <c r="E616" s="58" t="s">
        <v>36</v>
      </c>
      <c r="F616" s="59">
        <v>429</v>
      </c>
      <c r="G616" s="8">
        <f>SUM(Ведомственная!G837)</f>
        <v>429</v>
      </c>
      <c r="I616" s="12">
        <f t="shared" si="17"/>
        <v>0</v>
      </c>
      <c r="J616" s="12">
        <f t="shared" si="18"/>
        <v>-429</v>
      </c>
    </row>
    <row r="617" spans="1:10" ht="28.5">
      <c r="A617" s="44" t="s">
        <v>74</v>
      </c>
      <c r="B617" s="92" t="s">
        <v>428</v>
      </c>
      <c r="C617" s="58" t="s">
        <v>128</v>
      </c>
      <c r="D617" s="58" t="s">
        <v>119</v>
      </c>
      <c r="E617" s="58" t="s">
        <v>36</v>
      </c>
      <c r="F617" s="59">
        <v>3573</v>
      </c>
      <c r="G617" s="8">
        <f>SUM(Ведомственная!G838)</f>
        <v>3573</v>
      </c>
      <c r="I617" s="12">
        <f t="shared" si="17"/>
        <v>0</v>
      </c>
      <c r="J617" s="12">
        <f t="shared" si="18"/>
        <v>-3573</v>
      </c>
    </row>
    <row r="618" spans="1:10" ht="28.5">
      <c r="A618" s="44" t="s">
        <v>54</v>
      </c>
      <c r="B618" s="92" t="s">
        <v>428</v>
      </c>
      <c r="C618" s="58" t="s">
        <v>95</v>
      </c>
      <c r="D618" s="58" t="s">
        <v>119</v>
      </c>
      <c r="E618" s="58" t="s">
        <v>46</v>
      </c>
      <c r="F618" s="59">
        <v>3541.9</v>
      </c>
      <c r="G618" s="8">
        <f>SUM(Ведомственная!G910)</f>
        <v>3541.9</v>
      </c>
      <c r="I618" s="12">
        <f t="shared" si="17"/>
        <v>0</v>
      </c>
      <c r="J618" s="12">
        <f t="shared" si="18"/>
        <v>-3541.9</v>
      </c>
    </row>
    <row r="619" spans="1:10" ht="28.5">
      <c r="A619" s="44" t="s">
        <v>74</v>
      </c>
      <c r="B619" s="92" t="s">
        <v>428</v>
      </c>
      <c r="C619" s="58" t="s">
        <v>128</v>
      </c>
      <c r="D619" s="58" t="s">
        <v>119</v>
      </c>
      <c r="E619" s="58" t="s">
        <v>46</v>
      </c>
      <c r="F619" s="59">
        <v>909</v>
      </c>
      <c r="G619" s="8">
        <f>SUM(Ведомственная!G911)</f>
        <v>909</v>
      </c>
      <c r="I619" s="12">
        <f t="shared" si="17"/>
        <v>0</v>
      </c>
      <c r="J619" s="12">
        <f t="shared" si="18"/>
        <v>-909</v>
      </c>
    </row>
    <row r="620" spans="1:10" ht="28.5">
      <c r="A620" s="44" t="s">
        <v>54</v>
      </c>
      <c r="B620" s="92" t="s">
        <v>428</v>
      </c>
      <c r="C620" s="58" t="s">
        <v>95</v>
      </c>
      <c r="D620" s="58" t="s">
        <v>119</v>
      </c>
      <c r="E620" s="58" t="s">
        <v>184</v>
      </c>
      <c r="F620" s="59">
        <v>95.5</v>
      </c>
      <c r="G620" s="8">
        <f>SUM(Ведомственная!G997)</f>
        <v>95.5</v>
      </c>
      <c r="I620" s="12">
        <f t="shared" si="17"/>
        <v>0</v>
      </c>
      <c r="J620" s="12">
        <f t="shared" si="18"/>
        <v>-95.5</v>
      </c>
    </row>
    <row r="621" spans="1:10" ht="28.5">
      <c r="A621" s="44" t="s">
        <v>74</v>
      </c>
      <c r="B621" s="92" t="s">
        <v>428</v>
      </c>
      <c r="C621" s="58" t="s">
        <v>128</v>
      </c>
      <c r="D621" s="58" t="s">
        <v>119</v>
      </c>
      <c r="E621" s="58" t="s">
        <v>80</v>
      </c>
      <c r="F621" s="59">
        <v>20.5</v>
      </c>
      <c r="G621" s="8">
        <f>SUM(Ведомственная!G932)</f>
        <v>20.5</v>
      </c>
      <c r="I621" s="12">
        <f t="shared" si="17"/>
        <v>0</v>
      </c>
      <c r="J621" s="12">
        <f t="shared" si="18"/>
        <v>-20.5</v>
      </c>
    </row>
    <row r="622" spans="1:10" ht="29.25" customHeight="1">
      <c r="A622" s="44" t="s">
        <v>464</v>
      </c>
      <c r="B622" s="92" t="s">
        <v>465</v>
      </c>
      <c r="C622" s="58"/>
      <c r="D622" s="58"/>
      <c r="E622" s="58"/>
      <c r="F622" s="59">
        <f>F626+F623</f>
        <v>48475</v>
      </c>
      <c r="I622" s="12">
        <f t="shared" si="17"/>
        <v>-48475</v>
      </c>
      <c r="J622" s="12">
        <f t="shared" si="18"/>
        <v>-48475</v>
      </c>
    </row>
    <row r="623" spans="1:10" ht="14.25" hidden="1">
      <c r="A623" s="44" t="s">
        <v>37</v>
      </c>
      <c r="B623" s="69" t="s">
        <v>579</v>
      </c>
      <c r="C623" s="58"/>
      <c r="D623" s="58"/>
      <c r="E623" s="58"/>
      <c r="F623" s="59">
        <f>F624</f>
        <v>0</v>
      </c>
      <c r="I623" s="12">
        <f t="shared" si="17"/>
        <v>0</v>
      </c>
      <c r="J623" s="12">
        <f t="shared" si="18"/>
        <v>0</v>
      </c>
    </row>
    <row r="624" spans="1:10" ht="14.25" hidden="1">
      <c r="A624" s="44" t="s">
        <v>580</v>
      </c>
      <c r="B624" s="69" t="s">
        <v>581</v>
      </c>
      <c r="C624" s="58"/>
      <c r="D624" s="58"/>
      <c r="E624" s="58"/>
      <c r="F624" s="59">
        <f>F625</f>
        <v>0</v>
      </c>
      <c r="I624" s="12">
        <f t="shared" si="17"/>
        <v>0</v>
      </c>
      <c r="J624" s="12">
        <f t="shared" si="18"/>
        <v>0</v>
      </c>
    </row>
    <row r="625" spans="1:10" ht="28.5" hidden="1">
      <c r="A625" s="44" t="s">
        <v>54</v>
      </c>
      <c r="B625" s="69" t="s">
        <v>581</v>
      </c>
      <c r="C625" s="58" t="s">
        <v>95</v>
      </c>
      <c r="D625" s="58"/>
      <c r="E625" s="58"/>
      <c r="F625" s="59"/>
      <c r="I625" s="12">
        <f t="shared" si="17"/>
        <v>0</v>
      </c>
      <c r="J625" s="12">
        <f t="shared" si="18"/>
        <v>0</v>
      </c>
    </row>
    <row r="626" spans="1:10" ht="28.5">
      <c r="A626" s="44" t="s">
        <v>47</v>
      </c>
      <c r="B626" s="70" t="s">
        <v>466</v>
      </c>
      <c r="C626" s="58"/>
      <c r="D626" s="58"/>
      <c r="E626" s="58"/>
      <c r="F626" s="59">
        <f>SUM(F627)</f>
        <v>48475</v>
      </c>
      <c r="I626" s="12">
        <f t="shared" si="17"/>
        <v>-48475</v>
      </c>
      <c r="J626" s="12">
        <f t="shared" si="18"/>
        <v>-48475</v>
      </c>
    </row>
    <row r="627" spans="1:10" ht="14.25">
      <c r="A627" s="89" t="s">
        <v>471</v>
      </c>
      <c r="B627" s="70" t="s">
        <v>467</v>
      </c>
      <c r="C627" s="58"/>
      <c r="D627" s="58"/>
      <c r="E627" s="58"/>
      <c r="F627" s="59">
        <f>F628+F629+F630</f>
        <v>48475</v>
      </c>
      <c r="I627" s="12">
        <f t="shared" si="17"/>
        <v>-48475</v>
      </c>
      <c r="J627" s="12">
        <f t="shared" si="18"/>
        <v>-48475</v>
      </c>
    </row>
    <row r="628" spans="1:10" ht="57">
      <c r="A628" s="33" t="s">
        <v>53</v>
      </c>
      <c r="B628" s="70" t="s">
        <v>467</v>
      </c>
      <c r="C628" s="58" t="s">
        <v>93</v>
      </c>
      <c r="D628" s="58" t="s">
        <v>119</v>
      </c>
      <c r="E628" s="58" t="s">
        <v>184</v>
      </c>
      <c r="F628" s="59">
        <v>40506.8</v>
      </c>
      <c r="G628" s="8">
        <f>SUM(Ведомственная!G1001)</f>
        <v>40506.8</v>
      </c>
      <c r="I628" s="12">
        <f t="shared" si="17"/>
        <v>0</v>
      </c>
      <c r="J628" s="12">
        <f t="shared" si="18"/>
        <v>-40506.8</v>
      </c>
    </row>
    <row r="629" spans="1:10" ht="28.5">
      <c r="A629" s="44" t="s">
        <v>54</v>
      </c>
      <c r="B629" s="70" t="s">
        <v>467</v>
      </c>
      <c r="C629" s="58" t="s">
        <v>95</v>
      </c>
      <c r="D629" s="58" t="s">
        <v>119</v>
      </c>
      <c r="E629" s="58" t="s">
        <v>184</v>
      </c>
      <c r="F629" s="59">
        <v>7256.1</v>
      </c>
      <c r="G629" s="8">
        <f>SUM(Ведомственная!G1002)</f>
        <v>7256.1</v>
      </c>
      <c r="I629" s="12">
        <f t="shared" si="17"/>
        <v>0</v>
      </c>
      <c r="J629" s="12">
        <f t="shared" si="18"/>
        <v>-7256.1</v>
      </c>
    </row>
    <row r="630" spans="1:10" ht="14.25">
      <c r="A630" s="44" t="s">
        <v>24</v>
      </c>
      <c r="B630" s="70" t="s">
        <v>467</v>
      </c>
      <c r="C630" s="58" t="s">
        <v>100</v>
      </c>
      <c r="D630" s="58" t="s">
        <v>119</v>
      </c>
      <c r="E630" s="58" t="s">
        <v>184</v>
      </c>
      <c r="F630" s="59">
        <v>712.1</v>
      </c>
      <c r="G630" s="8">
        <f>SUM(Ведомственная!G1003)</f>
        <v>712.1</v>
      </c>
      <c r="I630" s="12">
        <f t="shared" si="17"/>
        <v>0</v>
      </c>
      <c r="J630" s="12">
        <f t="shared" si="18"/>
        <v>-712.1</v>
      </c>
    </row>
    <row r="631" spans="1:11" s="20" customFormat="1" ht="30">
      <c r="A631" s="160" t="s">
        <v>301</v>
      </c>
      <c r="B631" s="152" t="s">
        <v>302</v>
      </c>
      <c r="C631" s="152"/>
      <c r="D631" s="152"/>
      <c r="E631" s="152"/>
      <c r="F631" s="102">
        <f>F632+F638+F659+F670</f>
        <v>114818.20000000001</v>
      </c>
      <c r="G631" s="18"/>
      <c r="H631" s="164">
        <f>SUM(G632:G691)</f>
        <v>114818.20000000001</v>
      </c>
      <c r="I631" s="19">
        <f t="shared" si="17"/>
        <v>-114818.20000000001</v>
      </c>
      <c r="J631" s="19">
        <f t="shared" si="18"/>
        <v>0</v>
      </c>
      <c r="K631" s="20">
        <f>Ведомственная!G704+Ведомственная!G430</f>
        <v>114472.90000000001</v>
      </c>
    </row>
    <row r="632" spans="1:11" ht="28.5">
      <c r="A632" s="44" t="s">
        <v>393</v>
      </c>
      <c r="B632" s="58" t="s">
        <v>303</v>
      </c>
      <c r="C632" s="58"/>
      <c r="D632" s="58"/>
      <c r="E632" s="58"/>
      <c r="F632" s="59">
        <f>F633</f>
        <v>8175.2</v>
      </c>
      <c r="H632" s="8">
        <f>SUM(Ведомственная!G704)</f>
        <v>114472.90000000001</v>
      </c>
      <c r="I632" s="12">
        <f t="shared" si="17"/>
        <v>-8175.2</v>
      </c>
      <c r="J632" s="12">
        <f t="shared" si="18"/>
        <v>106297.70000000001</v>
      </c>
      <c r="K632" s="15">
        <f>K631-F631</f>
        <v>-345.3000000000029</v>
      </c>
    </row>
    <row r="633" spans="1:10" ht="28.5">
      <c r="A633" s="44" t="s">
        <v>47</v>
      </c>
      <c r="B633" s="58" t="s">
        <v>304</v>
      </c>
      <c r="C633" s="58"/>
      <c r="D633" s="58"/>
      <c r="E633" s="58"/>
      <c r="F633" s="59">
        <f>F634</f>
        <v>8175.2</v>
      </c>
      <c r="H633" s="8">
        <f>SUM(H631-H632)</f>
        <v>345.3000000000029</v>
      </c>
      <c r="I633" s="12">
        <f t="shared" si="17"/>
        <v>-8175.2</v>
      </c>
      <c r="J633" s="12">
        <f t="shared" si="18"/>
        <v>-7829.899999999997</v>
      </c>
    </row>
    <row r="634" spans="1:10" ht="14.25">
      <c r="A634" s="44" t="s">
        <v>305</v>
      </c>
      <c r="B634" s="58" t="s">
        <v>306</v>
      </c>
      <c r="C634" s="58"/>
      <c r="D634" s="58"/>
      <c r="E634" s="58"/>
      <c r="F634" s="59">
        <f>F635+F636+F637</f>
        <v>8175.2</v>
      </c>
      <c r="I634" s="12">
        <f t="shared" si="17"/>
        <v>-8175.2</v>
      </c>
      <c r="J634" s="12">
        <f t="shared" si="18"/>
        <v>-8175.2</v>
      </c>
    </row>
    <row r="635" spans="1:10" ht="57">
      <c r="A635" s="33" t="s">
        <v>53</v>
      </c>
      <c r="B635" s="58" t="s">
        <v>306</v>
      </c>
      <c r="C635" s="58" t="s">
        <v>93</v>
      </c>
      <c r="D635" s="58" t="s">
        <v>181</v>
      </c>
      <c r="E635" s="58" t="s">
        <v>36</v>
      </c>
      <c r="F635" s="59">
        <v>6985.7</v>
      </c>
      <c r="G635" s="8">
        <f>SUM(Ведомственная!G708)</f>
        <v>6985.7</v>
      </c>
      <c r="I635" s="12">
        <f t="shared" si="17"/>
        <v>0</v>
      </c>
      <c r="J635" s="12">
        <f t="shared" si="18"/>
        <v>-6985.7</v>
      </c>
    </row>
    <row r="636" spans="1:10" ht="28.5">
      <c r="A636" s="44" t="s">
        <v>54</v>
      </c>
      <c r="B636" s="58" t="s">
        <v>306</v>
      </c>
      <c r="C636" s="58" t="s">
        <v>95</v>
      </c>
      <c r="D636" s="58" t="s">
        <v>181</v>
      </c>
      <c r="E636" s="58" t="s">
        <v>36</v>
      </c>
      <c r="F636" s="43">
        <v>1187.7</v>
      </c>
      <c r="G636" s="8">
        <f>SUM(Ведомственная!G709)</f>
        <v>1187.7</v>
      </c>
      <c r="I636" s="12">
        <f t="shared" si="17"/>
        <v>0</v>
      </c>
      <c r="J636" s="12">
        <f t="shared" si="18"/>
        <v>-1187.7</v>
      </c>
    </row>
    <row r="637" spans="1:10" ht="14.25">
      <c r="A637" s="44" t="s">
        <v>24</v>
      </c>
      <c r="B637" s="58" t="s">
        <v>306</v>
      </c>
      <c r="C637" s="58" t="s">
        <v>100</v>
      </c>
      <c r="D637" s="58" t="s">
        <v>181</v>
      </c>
      <c r="E637" s="58" t="s">
        <v>36</v>
      </c>
      <c r="F637" s="59">
        <v>1.8</v>
      </c>
      <c r="G637" s="8">
        <f>SUM(Ведомственная!G710)</f>
        <v>1.8</v>
      </c>
      <c r="I637" s="12">
        <f aca="true" t="shared" si="19" ref="I637:I716">G637-F637</f>
        <v>0</v>
      </c>
      <c r="J637" s="12">
        <f t="shared" si="18"/>
        <v>-1.8</v>
      </c>
    </row>
    <row r="638" spans="1:10" ht="28.5">
      <c r="A638" s="44" t="s">
        <v>318</v>
      </c>
      <c r="B638" s="58" t="s">
        <v>307</v>
      </c>
      <c r="C638" s="58"/>
      <c r="D638" s="58"/>
      <c r="E638" s="58"/>
      <c r="F638" s="59">
        <f>F639</f>
        <v>11190.199999999999</v>
      </c>
      <c r="I638" s="12">
        <f t="shared" si="19"/>
        <v>-11190.199999999999</v>
      </c>
      <c r="J638" s="12">
        <f t="shared" si="18"/>
        <v>-11190.199999999999</v>
      </c>
    </row>
    <row r="639" spans="1:10" ht="14.25">
      <c r="A639" s="44" t="s">
        <v>37</v>
      </c>
      <c r="B639" s="58" t="s">
        <v>394</v>
      </c>
      <c r="C639" s="58"/>
      <c r="D639" s="58"/>
      <c r="E639" s="58"/>
      <c r="F639" s="59">
        <f>SUM(F640+F643+F645+F647+F649+F653+F655+F651)</f>
        <v>11190.199999999999</v>
      </c>
      <c r="I639" s="12">
        <f t="shared" si="19"/>
        <v>-11190.199999999999</v>
      </c>
      <c r="J639" s="12">
        <f t="shared" si="18"/>
        <v>-11190.199999999999</v>
      </c>
    </row>
    <row r="640" spans="1:10" ht="14.25">
      <c r="A640" s="44" t="s">
        <v>305</v>
      </c>
      <c r="B640" s="58" t="s">
        <v>395</v>
      </c>
      <c r="C640" s="58"/>
      <c r="D640" s="58"/>
      <c r="E640" s="58"/>
      <c r="F640" s="59">
        <f>SUM(F641:F642)</f>
        <v>5426.8</v>
      </c>
      <c r="I640" s="12">
        <f t="shared" si="19"/>
        <v>-5426.8</v>
      </c>
      <c r="J640" s="12">
        <f>SUM(H640-F640)</f>
        <v>-5426.8</v>
      </c>
    </row>
    <row r="641" spans="1:10" ht="57">
      <c r="A641" s="33" t="s">
        <v>53</v>
      </c>
      <c r="B641" s="58" t="s">
        <v>395</v>
      </c>
      <c r="C641" s="58" t="s">
        <v>93</v>
      </c>
      <c r="D641" s="58" t="s">
        <v>181</v>
      </c>
      <c r="E641" s="58" t="s">
        <v>36</v>
      </c>
      <c r="F641" s="59">
        <v>1714</v>
      </c>
      <c r="G641" s="8">
        <f>SUM(Ведомственная!G714)</f>
        <v>1714</v>
      </c>
      <c r="I641" s="12">
        <f t="shared" si="19"/>
        <v>0</v>
      </c>
      <c r="J641" s="12">
        <f>SUM(H641-F641)</f>
        <v>-1714</v>
      </c>
    </row>
    <row r="642" spans="1:10" ht="28.5">
      <c r="A642" s="44" t="s">
        <v>54</v>
      </c>
      <c r="B642" s="58" t="s">
        <v>395</v>
      </c>
      <c r="C642" s="58" t="s">
        <v>95</v>
      </c>
      <c r="D642" s="58" t="s">
        <v>181</v>
      </c>
      <c r="E642" s="58" t="s">
        <v>36</v>
      </c>
      <c r="F642" s="59">
        <v>3712.8</v>
      </c>
      <c r="G642" s="8">
        <f>SUM(Ведомственная!G715)</f>
        <v>3712.8</v>
      </c>
      <c r="I642" s="12">
        <f t="shared" si="19"/>
        <v>0</v>
      </c>
      <c r="J642" s="12">
        <f>SUM(H642-F642)</f>
        <v>-3712.8</v>
      </c>
    </row>
    <row r="643" spans="1:10" ht="57">
      <c r="A643" s="95" t="s">
        <v>807</v>
      </c>
      <c r="B643" s="58" t="s">
        <v>808</v>
      </c>
      <c r="C643" s="58"/>
      <c r="D643" s="58"/>
      <c r="E643" s="58"/>
      <c r="F643" s="59">
        <f>SUM(F644)</f>
        <v>972</v>
      </c>
      <c r="I643" s="12"/>
      <c r="J643" s="12"/>
    </row>
    <row r="644" spans="1:10" ht="28.5">
      <c r="A644" s="95" t="s">
        <v>264</v>
      </c>
      <c r="B644" s="58" t="s">
        <v>808</v>
      </c>
      <c r="C644" s="58" t="s">
        <v>128</v>
      </c>
      <c r="D644" s="58" t="s">
        <v>181</v>
      </c>
      <c r="E644" s="58" t="s">
        <v>36</v>
      </c>
      <c r="F644" s="59">
        <v>972</v>
      </c>
      <c r="G644" s="8">
        <f>SUM(Ведомственная!G717)</f>
        <v>972</v>
      </c>
      <c r="I644" s="12"/>
      <c r="J644" s="12"/>
    </row>
    <row r="645" spans="1:10" ht="57">
      <c r="A645" s="95" t="s">
        <v>809</v>
      </c>
      <c r="B645" s="58" t="s">
        <v>810</v>
      </c>
      <c r="C645" s="58"/>
      <c r="D645" s="58"/>
      <c r="E645" s="58"/>
      <c r="F645" s="59">
        <f>SUM(F646)</f>
        <v>4323</v>
      </c>
      <c r="I645" s="12"/>
      <c r="J645" s="12"/>
    </row>
    <row r="646" spans="1:10" ht="28.5">
      <c r="A646" s="95" t="s">
        <v>264</v>
      </c>
      <c r="B646" s="58" t="s">
        <v>810</v>
      </c>
      <c r="C646" s="58" t="s">
        <v>128</v>
      </c>
      <c r="D646" s="58" t="s">
        <v>181</v>
      </c>
      <c r="E646" s="58" t="s">
        <v>36</v>
      </c>
      <c r="F646" s="59">
        <v>4323</v>
      </c>
      <c r="G646" s="8">
        <f>SUM(Ведомственная!G719)</f>
        <v>4323</v>
      </c>
      <c r="I646" s="12"/>
      <c r="J646" s="12"/>
    </row>
    <row r="647" spans="1:10" ht="71.25">
      <c r="A647" s="95" t="s">
        <v>811</v>
      </c>
      <c r="B647" s="58" t="s">
        <v>812</v>
      </c>
      <c r="C647" s="58"/>
      <c r="D647" s="58"/>
      <c r="E647" s="58"/>
      <c r="F647" s="59">
        <f>SUM(F648)</f>
        <v>165</v>
      </c>
      <c r="I647" s="12"/>
      <c r="J647" s="12"/>
    </row>
    <row r="648" spans="1:10" ht="28.5">
      <c r="A648" s="95" t="s">
        <v>264</v>
      </c>
      <c r="B648" s="58" t="s">
        <v>812</v>
      </c>
      <c r="C648" s="58" t="s">
        <v>128</v>
      </c>
      <c r="D648" s="58" t="s">
        <v>181</v>
      </c>
      <c r="E648" s="58" t="s">
        <v>36</v>
      </c>
      <c r="F648" s="59">
        <v>165</v>
      </c>
      <c r="G648" s="8">
        <f>SUM(Ведомственная!G721)</f>
        <v>165</v>
      </c>
      <c r="I648" s="12"/>
      <c r="J648" s="12"/>
    </row>
    <row r="649" spans="1:10" ht="57">
      <c r="A649" s="95" t="s">
        <v>813</v>
      </c>
      <c r="B649" s="58" t="s">
        <v>814</v>
      </c>
      <c r="C649" s="58"/>
      <c r="D649" s="58"/>
      <c r="E649" s="58"/>
      <c r="F649" s="59">
        <f>SUM(F650)</f>
        <v>120</v>
      </c>
      <c r="I649" s="12"/>
      <c r="J649" s="12"/>
    </row>
    <row r="650" spans="1:10" ht="28.5">
      <c r="A650" s="95" t="s">
        <v>264</v>
      </c>
      <c r="B650" s="58" t="s">
        <v>814</v>
      </c>
      <c r="C650" s="58" t="s">
        <v>128</v>
      </c>
      <c r="D650" s="58" t="s">
        <v>181</v>
      </c>
      <c r="E650" s="58" t="s">
        <v>36</v>
      </c>
      <c r="F650" s="59">
        <v>120</v>
      </c>
      <c r="G650" s="8">
        <f>SUM(Ведомственная!G723)</f>
        <v>120</v>
      </c>
      <c r="I650" s="12"/>
      <c r="J650" s="12"/>
    </row>
    <row r="651" spans="1:10" ht="28.5">
      <c r="A651" s="63" t="s">
        <v>1265</v>
      </c>
      <c r="B651" s="58" t="s">
        <v>1266</v>
      </c>
      <c r="C651" s="58"/>
      <c r="D651" s="58"/>
      <c r="E651" s="58"/>
      <c r="F651" s="59">
        <f>SUM(F652)</f>
        <v>13.4</v>
      </c>
      <c r="I651" s="12"/>
      <c r="J651" s="12"/>
    </row>
    <row r="652" spans="1:10" ht="28.5">
      <c r="A652" s="212" t="s">
        <v>54</v>
      </c>
      <c r="B652" s="58" t="s">
        <v>1266</v>
      </c>
      <c r="C652" s="58" t="s">
        <v>95</v>
      </c>
      <c r="D652" s="58" t="s">
        <v>181</v>
      </c>
      <c r="E652" s="58" t="s">
        <v>36</v>
      </c>
      <c r="F652" s="59">
        <v>13.4</v>
      </c>
      <c r="G652" s="8">
        <f>SUM(Ведомственная!G725)</f>
        <v>13.4</v>
      </c>
      <c r="I652" s="12"/>
      <c r="J652" s="12"/>
    </row>
    <row r="653" spans="1:10" ht="71.25">
      <c r="A653" s="95" t="s">
        <v>1289</v>
      </c>
      <c r="B653" s="58" t="s">
        <v>625</v>
      </c>
      <c r="C653" s="58"/>
      <c r="D653" s="58"/>
      <c r="E653" s="58"/>
      <c r="F653" s="59">
        <f>SUM(F654)</f>
        <v>120</v>
      </c>
      <c r="I653" s="12"/>
      <c r="J653" s="12"/>
    </row>
    <row r="654" spans="1:10" ht="28.5">
      <c r="A654" s="95" t="s">
        <v>264</v>
      </c>
      <c r="B654" s="58" t="s">
        <v>625</v>
      </c>
      <c r="C654" s="58" t="s">
        <v>128</v>
      </c>
      <c r="D654" s="58" t="s">
        <v>181</v>
      </c>
      <c r="E654" s="58" t="s">
        <v>36</v>
      </c>
      <c r="F654" s="59">
        <v>120</v>
      </c>
      <c r="G654" s="8">
        <f>SUM(Ведомственная!G727)</f>
        <v>120</v>
      </c>
      <c r="I654" s="12"/>
      <c r="J654" s="12"/>
    </row>
    <row r="655" spans="1:10" ht="71.25">
      <c r="A655" s="95" t="s">
        <v>815</v>
      </c>
      <c r="B655" s="58" t="s">
        <v>816</v>
      </c>
      <c r="C655" s="58"/>
      <c r="D655" s="58"/>
      <c r="E655" s="58"/>
      <c r="F655" s="59">
        <f>SUM(F656)</f>
        <v>50</v>
      </c>
      <c r="I655" s="12"/>
      <c r="J655" s="12"/>
    </row>
    <row r="656" spans="1:10" ht="27.75" customHeight="1">
      <c r="A656" s="95" t="s">
        <v>264</v>
      </c>
      <c r="B656" s="58" t="s">
        <v>816</v>
      </c>
      <c r="C656" s="58" t="s">
        <v>128</v>
      </c>
      <c r="D656" s="58" t="s">
        <v>181</v>
      </c>
      <c r="E656" s="58" t="s">
        <v>36</v>
      </c>
      <c r="F656" s="59">
        <v>50</v>
      </c>
      <c r="G656" s="8">
        <f>SUM(Ведомственная!G729)</f>
        <v>50</v>
      </c>
      <c r="I656" s="12"/>
      <c r="J656" s="12"/>
    </row>
    <row r="657" spans="1:10" ht="42.75" hidden="1">
      <c r="A657" s="44" t="s">
        <v>315</v>
      </c>
      <c r="B657" s="58" t="s">
        <v>396</v>
      </c>
      <c r="C657" s="58"/>
      <c r="D657" s="58"/>
      <c r="E657" s="58"/>
      <c r="F657" s="59">
        <f>F658</f>
        <v>0</v>
      </c>
      <c r="I657" s="12">
        <f t="shared" si="19"/>
        <v>0</v>
      </c>
      <c r="J657" s="12">
        <f>SUM(H657-F657)</f>
        <v>0</v>
      </c>
    </row>
    <row r="658" spans="1:10" ht="28.5" hidden="1">
      <c r="A658" s="44" t="s">
        <v>264</v>
      </c>
      <c r="B658" s="58" t="s">
        <v>396</v>
      </c>
      <c r="C658" s="58" t="s">
        <v>128</v>
      </c>
      <c r="D658" s="58" t="s">
        <v>181</v>
      </c>
      <c r="E658" s="58" t="s">
        <v>36</v>
      </c>
      <c r="F658" s="59"/>
      <c r="I658" s="12">
        <f t="shared" si="19"/>
        <v>0</v>
      </c>
      <c r="J658" s="12">
        <f>SUM(H658-F658)</f>
        <v>0</v>
      </c>
    </row>
    <row r="659" spans="1:10" ht="71.25">
      <c r="A659" s="44" t="s">
        <v>316</v>
      </c>
      <c r="B659" s="70" t="s">
        <v>310</v>
      </c>
      <c r="C659" s="58"/>
      <c r="D659" s="58"/>
      <c r="E659" s="58"/>
      <c r="F659" s="59">
        <f>F660+F663</f>
        <v>88610.70000000001</v>
      </c>
      <c r="I659" s="12">
        <f t="shared" si="19"/>
        <v>-88610.70000000001</v>
      </c>
      <c r="J659" s="12">
        <f aca="true" t="shared" si="20" ref="J659:J757">SUM(H659-F659)</f>
        <v>-88610.70000000001</v>
      </c>
    </row>
    <row r="660" spans="1:10" ht="28.5">
      <c r="A660" s="44" t="s">
        <v>308</v>
      </c>
      <c r="B660" s="70" t="s">
        <v>397</v>
      </c>
      <c r="C660" s="58"/>
      <c r="D660" s="58"/>
      <c r="E660" s="58"/>
      <c r="F660" s="59">
        <f>F661</f>
        <v>86342.1</v>
      </c>
      <c r="I660" s="12">
        <f t="shared" si="19"/>
        <v>-86342.1</v>
      </c>
      <c r="J660" s="12">
        <f t="shared" si="20"/>
        <v>-86342.1</v>
      </c>
    </row>
    <row r="661" spans="1:10" ht="14.25">
      <c r="A661" s="44" t="s">
        <v>305</v>
      </c>
      <c r="B661" s="70" t="s">
        <v>398</v>
      </c>
      <c r="C661" s="58"/>
      <c r="D661" s="58"/>
      <c r="E661" s="58"/>
      <c r="F661" s="59">
        <f>F662</f>
        <v>86342.1</v>
      </c>
      <c r="I661" s="12">
        <f t="shared" si="19"/>
        <v>-86342.1</v>
      </c>
      <c r="J661" s="12">
        <f t="shared" si="20"/>
        <v>-86342.1</v>
      </c>
    </row>
    <row r="662" spans="1:10" ht="28.5">
      <c r="A662" s="44" t="s">
        <v>74</v>
      </c>
      <c r="B662" s="70" t="s">
        <v>398</v>
      </c>
      <c r="C662" s="58" t="s">
        <v>128</v>
      </c>
      <c r="D662" s="58" t="s">
        <v>181</v>
      </c>
      <c r="E662" s="58" t="s">
        <v>36</v>
      </c>
      <c r="F662" s="59">
        <v>86342.1</v>
      </c>
      <c r="G662" s="8">
        <f>SUM(Ведомственная!G733)</f>
        <v>86342.1</v>
      </c>
      <c r="I662" s="12">
        <f t="shared" si="19"/>
        <v>0</v>
      </c>
      <c r="J662" s="12">
        <f t="shared" si="20"/>
        <v>-86342.1</v>
      </c>
    </row>
    <row r="663" spans="1:10" ht="14.25">
      <c r="A663" s="96" t="s">
        <v>159</v>
      </c>
      <c r="B663" s="31" t="s">
        <v>721</v>
      </c>
      <c r="C663" s="58"/>
      <c r="D663" s="58"/>
      <c r="E663" s="58"/>
      <c r="F663" s="59">
        <f>F664+F667</f>
        <v>2268.6</v>
      </c>
      <c r="I663" s="12">
        <f t="shared" si="19"/>
        <v>-2268.6</v>
      </c>
      <c r="J663" s="12"/>
    </row>
    <row r="664" spans="1:10" ht="28.5">
      <c r="A664" s="96" t="s">
        <v>312</v>
      </c>
      <c r="B664" s="31" t="s">
        <v>722</v>
      </c>
      <c r="C664" s="58"/>
      <c r="D664" s="58"/>
      <c r="E664" s="58"/>
      <c r="F664" s="59">
        <f>F665</f>
        <v>100</v>
      </c>
      <c r="I664" s="12">
        <f t="shared" si="19"/>
        <v>-100</v>
      </c>
      <c r="J664" s="12"/>
    </row>
    <row r="665" spans="1:10" ht="14.25">
      <c r="A665" s="96" t="s">
        <v>305</v>
      </c>
      <c r="B665" s="31" t="s">
        <v>723</v>
      </c>
      <c r="C665" s="58"/>
      <c r="D665" s="58"/>
      <c r="E665" s="58"/>
      <c r="F665" s="59">
        <f>F666</f>
        <v>100</v>
      </c>
      <c r="I665" s="12">
        <f t="shared" si="19"/>
        <v>-100</v>
      </c>
      <c r="J665" s="12"/>
    </row>
    <row r="666" spans="1:10" ht="28.5">
      <c r="A666" s="96" t="s">
        <v>74</v>
      </c>
      <c r="B666" s="31" t="s">
        <v>723</v>
      </c>
      <c r="C666" s="58" t="s">
        <v>128</v>
      </c>
      <c r="D666" s="58" t="s">
        <v>181</v>
      </c>
      <c r="E666" s="58" t="s">
        <v>36</v>
      </c>
      <c r="F666" s="59">
        <v>100</v>
      </c>
      <c r="G666" s="8">
        <f>SUM(Ведомственная!G737)</f>
        <v>100</v>
      </c>
      <c r="I666" s="12">
        <f t="shared" si="19"/>
        <v>0</v>
      </c>
      <c r="J666" s="12"/>
    </row>
    <row r="667" spans="1:10" ht="28.5">
      <c r="A667" s="95" t="s">
        <v>313</v>
      </c>
      <c r="B667" s="58" t="s">
        <v>817</v>
      </c>
      <c r="C667" s="58"/>
      <c r="D667" s="58"/>
      <c r="E667" s="58"/>
      <c r="F667" s="59">
        <f>F668</f>
        <v>2168.6</v>
      </c>
      <c r="I667" s="12"/>
      <c r="J667" s="12"/>
    </row>
    <row r="668" spans="1:10" ht="14.25">
      <c r="A668" s="95" t="s">
        <v>305</v>
      </c>
      <c r="B668" s="58" t="s">
        <v>818</v>
      </c>
      <c r="C668" s="58"/>
      <c r="D668" s="58"/>
      <c r="E668" s="58"/>
      <c r="F668" s="59">
        <f>F669</f>
        <v>2168.6</v>
      </c>
      <c r="I668" s="12"/>
      <c r="J668" s="12"/>
    </row>
    <row r="669" spans="1:10" ht="28.5">
      <c r="A669" s="95" t="s">
        <v>74</v>
      </c>
      <c r="B669" s="58" t="s">
        <v>818</v>
      </c>
      <c r="C669" s="58" t="s">
        <v>128</v>
      </c>
      <c r="D669" s="58" t="s">
        <v>181</v>
      </c>
      <c r="E669" s="58" t="s">
        <v>36</v>
      </c>
      <c r="F669" s="59">
        <v>2168.6</v>
      </c>
      <c r="G669" s="8">
        <f>SUM(Ведомственная!G740)</f>
        <v>2168.6</v>
      </c>
      <c r="I669" s="12"/>
      <c r="J669" s="12"/>
    </row>
    <row r="670" spans="1:10" ht="28.5">
      <c r="A670" s="44" t="s">
        <v>317</v>
      </c>
      <c r="B670" s="58" t="s">
        <v>314</v>
      </c>
      <c r="C670" s="58"/>
      <c r="D670" s="58"/>
      <c r="E670" s="58"/>
      <c r="F670" s="59">
        <f>SUM(F671+F675+F673)</f>
        <v>6842.1</v>
      </c>
      <c r="I670" s="12">
        <f t="shared" si="19"/>
        <v>-6842.1</v>
      </c>
      <c r="J670" s="12">
        <f t="shared" si="20"/>
        <v>-6842.1</v>
      </c>
    </row>
    <row r="671" spans="1:10" ht="28.5">
      <c r="A671" s="85" t="s">
        <v>329</v>
      </c>
      <c r="B671" s="97" t="s">
        <v>389</v>
      </c>
      <c r="C671" s="97"/>
      <c r="D671" s="86"/>
      <c r="E671" s="86"/>
      <c r="F671" s="87">
        <f>SUM(F672)</f>
        <v>343.2</v>
      </c>
      <c r="I671" s="12">
        <f t="shared" si="19"/>
        <v>-343.2</v>
      </c>
      <c r="J671" s="12">
        <f t="shared" si="20"/>
        <v>-343.2</v>
      </c>
    </row>
    <row r="672" spans="1:10" ht="28.5">
      <c r="A672" s="85" t="s">
        <v>330</v>
      </c>
      <c r="B672" s="97" t="s">
        <v>389</v>
      </c>
      <c r="C672" s="97">
        <v>400</v>
      </c>
      <c r="D672" s="58" t="s">
        <v>181</v>
      </c>
      <c r="E672" s="58" t="s">
        <v>46</v>
      </c>
      <c r="F672" s="87">
        <v>343.2</v>
      </c>
      <c r="G672" s="8">
        <f>SUM(Ведомственная!G448)</f>
        <v>343.2</v>
      </c>
      <c r="I672" s="12">
        <f t="shared" si="19"/>
        <v>0</v>
      </c>
      <c r="J672" s="12">
        <f t="shared" si="20"/>
        <v>-343.2</v>
      </c>
    </row>
    <row r="673" spans="1:10" ht="42.75">
      <c r="A673" s="36" t="s">
        <v>777</v>
      </c>
      <c r="B673" s="41" t="s">
        <v>667</v>
      </c>
      <c r="C673" s="41"/>
      <c r="D673" s="58"/>
      <c r="E673" s="58"/>
      <c r="F673" s="87">
        <f>SUM(F674)</f>
        <v>2.1</v>
      </c>
      <c r="I673" s="12">
        <f t="shared" si="19"/>
        <v>-2.1</v>
      </c>
      <c r="J673" s="12"/>
    </row>
    <row r="674" spans="1:10" ht="28.5">
      <c r="A674" s="36" t="s">
        <v>330</v>
      </c>
      <c r="B674" s="41" t="s">
        <v>667</v>
      </c>
      <c r="C674" s="41">
        <v>400</v>
      </c>
      <c r="D674" s="58" t="s">
        <v>181</v>
      </c>
      <c r="E674" s="58" t="s">
        <v>46</v>
      </c>
      <c r="F674" s="87">
        <v>2.1</v>
      </c>
      <c r="G674" s="8">
        <f>SUM(Ведомственная!G450)</f>
        <v>2.1</v>
      </c>
      <c r="I674" s="12">
        <f t="shared" si="19"/>
        <v>0</v>
      </c>
      <c r="J674" s="12"/>
    </row>
    <row r="675" spans="1:10" ht="14.25">
      <c r="A675" s="44" t="s">
        <v>159</v>
      </c>
      <c r="B675" s="58" t="s">
        <v>399</v>
      </c>
      <c r="C675" s="58"/>
      <c r="D675" s="58"/>
      <c r="E675" s="58"/>
      <c r="F675" s="59">
        <f>SUM(F676+F681+F684+F687)</f>
        <v>6496.8</v>
      </c>
      <c r="I675" s="12">
        <f t="shared" si="19"/>
        <v>-6496.8</v>
      </c>
      <c r="J675" s="12">
        <f t="shared" si="20"/>
        <v>-6496.8</v>
      </c>
    </row>
    <row r="676" spans="1:10" ht="28.5">
      <c r="A676" s="44" t="s">
        <v>475</v>
      </c>
      <c r="B676" s="58" t="s">
        <v>476</v>
      </c>
      <c r="C676" s="58"/>
      <c r="D676" s="58"/>
      <c r="E676" s="58"/>
      <c r="F676" s="59">
        <f>F679+F677</f>
        <v>0</v>
      </c>
      <c r="I676" s="12">
        <f t="shared" si="19"/>
        <v>0</v>
      </c>
      <c r="J676" s="12">
        <f t="shared" si="20"/>
        <v>0</v>
      </c>
    </row>
    <row r="677" spans="1:10" ht="42.75" customHeight="1" hidden="1">
      <c r="A677" s="53" t="s">
        <v>624</v>
      </c>
      <c r="B677" s="30" t="s">
        <v>626</v>
      </c>
      <c r="C677" s="30"/>
      <c r="D677" s="58"/>
      <c r="E677" s="58"/>
      <c r="F677" s="59">
        <f>SUM(F678)</f>
        <v>0</v>
      </c>
      <c r="I677" s="12">
        <f t="shared" si="19"/>
        <v>0</v>
      </c>
      <c r="J677" s="12"/>
    </row>
    <row r="678" spans="1:10" ht="28.5" customHeight="1" hidden="1">
      <c r="A678" s="33" t="s">
        <v>264</v>
      </c>
      <c r="B678" s="30" t="s">
        <v>626</v>
      </c>
      <c r="C678" s="30" t="s">
        <v>128</v>
      </c>
      <c r="D678" s="58" t="s">
        <v>181</v>
      </c>
      <c r="E678" s="58" t="s">
        <v>36</v>
      </c>
      <c r="F678" s="59"/>
      <c r="G678" s="8">
        <f>SUM(Ведомственная!G747)</f>
        <v>0</v>
      </c>
      <c r="I678" s="12">
        <f t="shared" si="19"/>
        <v>0</v>
      </c>
      <c r="J678" s="12"/>
    </row>
    <row r="679" spans="1:10" ht="14.25" customHeight="1" hidden="1">
      <c r="A679" s="44" t="s">
        <v>305</v>
      </c>
      <c r="B679" s="58" t="s">
        <v>477</v>
      </c>
      <c r="C679" s="58"/>
      <c r="D679" s="58"/>
      <c r="E679" s="58"/>
      <c r="F679" s="59">
        <f>F680</f>
        <v>0</v>
      </c>
      <c r="I679" s="12">
        <f t="shared" si="19"/>
        <v>0</v>
      </c>
      <c r="J679" s="12">
        <f t="shared" si="20"/>
        <v>0</v>
      </c>
    </row>
    <row r="680" spans="1:10" ht="28.5" customHeight="1" hidden="1">
      <c r="A680" s="44" t="s">
        <v>74</v>
      </c>
      <c r="B680" s="58" t="s">
        <v>477</v>
      </c>
      <c r="C680" s="58" t="s">
        <v>128</v>
      </c>
      <c r="D680" s="58" t="s">
        <v>181</v>
      </c>
      <c r="E680" s="58" t="s">
        <v>36</v>
      </c>
      <c r="F680" s="59"/>
      <c r="G680" s="8">
        <f>SUM(Ведомственная!G745)</f>
        <v>0</v>
      </c>
      <c r="I680" s="12">
        <f t="shared" si="19"/>
        <v>0</v>
      </c>
      <c r="J680" s="12">
        <f t="shared" si="20"/>
        <v>0</v>
      </c>
    </row>
    <row r="681" spans="1:10" ht="28.5">
      <c r="A681" s="44" t="s">
        <v>311</v>
      </c>
      <c r="B681" s="58" t="s">
        <v>400</v>
      </c>
      <c r="C681" s="58"/>
      <c r="D681" s="58"/>
      <c r="E681" s="58"/>
      <c r="F681" s="59">
        <f>F682</f>
        <v>320</v>
      </c>
      <c r="I681" s="12">
        <f t="shared" si="19"/>
        <v>-320</v>
      </c>
      <c r="J681" s="12">
        <f t="shared" si="20"/>
        <v>-320</v>
      </c>
    </row>
    <row r="682" spans="1:10" ht="14.25">
      <c r="A682" s="44" t="s">
        <v>305</v>
      </c>
      <c r="B682" s="58" t="s">
        <v>401</v>
      </c>
      <c r="C682" s="58"/>
      <c r="D682" s="58"/>
      <c r="E682" s="58"/>
      <c r="F682" s="59">
        <f>F683</f>
        <v>320</v>
      </c>
      <c r="I682" s="12">
        <f t="shared" si="19"/>
        <v>-320</v>
      </c>
      <c r="J682" s="12">
        <f t="shared" si="20"/>
        <v>-320</v>
      </c>
    </row>
    <row r="683" spans="1:10" ht="28.5">
      <c r="A683" s="44" t="s">
        <v>74</v>
      </c>
      <c r="B683" s="58" t="s">
        <v>401</v>
      </c>
      <c r="C683" s="58" t="s">
        <v>128</v>
      </c>
      <c r="D683" s="58" t="s">
        <v>181</v>
      </c>
      <c r="E683" s="58" t="s">
        <v>36</v>
      </c>
      <c r="F683" s="59">
        <v>320</v>
      </c>
      <c r="G683" s="8">
        <f>SUM(Ведомственная!G750)</f>
        <v>320</v>
      </c>
      <c r="I683" s="12">
        <f t="shared" si="19"/>
        <v>0</v>
      </c>
      <c r="J683" s="12">
        <f t="shared" si="20"/>
        <v>-320</v>
      </c>
    </row>
    <row r="684" spans="1:10" ht="28.5">
      <c r="A684" s="44" t="s">
        <v>312</v>
      </c>
      <c r="B684" s="58" t="s">
        <v>402</v>
      </c>
      <c r="C684" s="58"/>
      <c r="D684" s="58"/>
      <c r="E684" s="58"/>
      <c r="F684" s="59">
        <f>+F685</f>
        <v>0</v>
      </c>
      <c r="I684" s="12">
        <f t="shared" si="19"/>
        <v>0</v>
      </c>
      <c r="J684" s="12">
        <f t="shared" si="20"/>
        <v>0</v>
      </c>
    </row>
    <row r="685" spans="1:10" ht="14.25">
      <c r="A685" s="44" t="s">
        <v>305</v>
      </c>
      <c r="B685" s="58" t="s">
        <v>403</v>
      </c>
      <c r="C685" s="58"/>
      <c r="D685" s="58"/>
      <c r="E685" s="58"/>
      <c r="F685" s="59">
        <f>F686</f>
        <v>0</v>
      </c>
      <c r="I685" s="12">
        <f t="shared" si="19"/>
        <v>0</v>
      </c>
      <c r="J685" s="12">
        <f t="shared" si="20"/>
        <v>0</v>
      </c>
    </row>
    <row r="686" spans="1:10" ht="28.5">
      <c r="A686" s="44" t="s">
        <v>74</v>
      </c>
      <c r="B686" s="58" t="s">
        <v>403</v>
      </c>
      <c r="C686" s="58" t="s">
        <v>128</v>
      </c>
      <c r="D686" s="58"/>
      <c r="E686" s="58"/>
      <c r="F686" s="59"/>
      <c r="G686" s="8">
        <f>SUM(Ведомственная!G753)</f>
        <v>0</v>
      </c>
      <c r="I686" s="12">
        <f t="shared" si="19"/>
        <v>0</v>
      </c>
      <c r="J686" s="12">
        <f t="shared" si="20"/>
        <v>0</v>
      </c>
    </row>
    <row r="687" spans="1:10" ht="28.5">
      <c r="A687" s="44" t="s">
        <v>313</v>
      </c>
      <c r="B687" s="58" t="s">
        <v>404</v>
      </c>
      <c r="C687" s="58"/>
      <c r="D687" s="58"/>
      <c r="E687" s="58"/>
      <c r="F687" s="59">
        <f>+F690+F688</f>
        <v>6176.8</v>
      </c>
      <c r="I687" s="12">
        <f t="shared" si="19"/>
        <v>-6176.8</v>
      </c>
      <c r="J687" s="12">
        <f t="shared" si="20"/>
        <v>-6176.8</v>
      </c>
    </row>
    <row r="688" spans="1:10" ht="14.25">
      <c r="A688" s="95" t="s">
        <v>305</v>
      </c>
      <c r="B688" s="58" t="s">
        <v>405</v>
      </c>
      <c r="C688" s="30"/>
      <c r="D688" s="58"/>
      <c r="E688" s="58"/>
      <c r="F688" s="59">
        <f>SUM(F689)</f>
        <v>6176.8</v>
      </c>
      <c r="I688" s="12">
        <f t="shared" si="19"/>
        <v>-6176.8</v>
      </c>
      <c r="J688" s="12"/>
    </row>
    <row r="689" spans="1:10" ht="28.5">
      <c r="A689" s="95" t="s">
        <v>264</v>
      </c>
      <c r="B689" s="58" t="s">
        <v>405</v>
      </c>
      <c r="C689" s="30" t="s">
        <v>128</v>
      </c>
      <c r="D689" s="58" t="s">
        <v>181</v>
      </c>
      <c r="E689" s="58" t="s">
        <v>36</v>
      </c>
      <c r="F689" s="59">
        <v>6176.8</v>
      </c>
      <c r="G689" s="8">
        <f>SUM(Ведомственная!G756)</f>
        <v>6176.8</v>
      </c>
      <c r="I689" s="12">
        <f t="shared" si="19"/>
        <v>0</v>
      </c>
      <c r="J689" s="12"/>
    </row>
    <row r="690" spans="1:10" ht="0.75" customHeight="1" hidden="1">
      <c r="A690" s="44" t="s">
        <v>305</v>
      </c>
      <c r="B690" s="58" t="s">
        <v>405</v>
      </c>
      <c r="C690" s="58"/>
      <c r="D690" s="58"/>
      <c r="E690" s="58"/>
      <c r="F690" s="59">
        <f>F691</f>
        <v>0</v>
      </c>
      <c r="I690" s="12">
        <f t="shared" si="19"/>
        <v>0</v>
      </c>
      <c r="J690" s="12">
        <f t="shared" si="20"/>
        <v>0</v>
      </c>
    </row>
    <row r="691" spans="1:10" ht="14.25" hidden="1">
      <c r="A691" s="44" t="s">
        <v>309</v>
      </c>
      <c r="B691" s="58" t="s">
        <v>405</v>
      </c>
      <c r="C691" s="58" t="s">
        <v>128</v>
      </c>
      <c r="D691" s="58" t="s">
        <v>181</v>
      </c>
      <c r="E691" s="58" t="s">
        <v>36</v>
      </c>
      <c r="F691" s="59"/>
      <c r="G691" s="8">
        <f>SUM(Ведомственная!G758)</f>
        <v>0</v>
      </c>
      <c r="I691" s="12">
        <f t="shared" si="19"/>
        <v>0</v>
      </c>
      <c r="J691" s="12">
        <f t="shared" si="20"/>
        <v>0</v>
      </c>
    </row>
    <row r="692" spans="1:10" s="20" customFormat="1" ht="30">
      <c r="A692" s="145" t="s">
        <v>775</v>
      </c>
      <c r="B692" s="149" t="s">
        <v>18</v>
      </c>
      <c r="C692" s="149"/>
      <c r="D692" s="61"/>
      <c r="E692" s="61"/>
      <c r="F692" s="151">
        <f>SUM(F693+F720+F725+F740)</f>
        <v>23257.1</v>
      </c>
      <c r="G692" s="19"/>
      <c r="H692" s="173">
        <f>SUM(G693:G744)</f>
        <v>23257.1</v>
      </c>
      <c r="I692" s="19">
        <f t="shared" si="19"/>
        <v>-23257.1</v>
      </c>
      <c r="J692" s="19">
        <f t="shared" si="20"/>
        <v>0</v>
      </c>
    </row>
    <row r="693" spans="1:10" ht="42.75">
      <c r="A693" s="33" t="s">
        <v>86</v>
      </c>
      <c r="B693" s="29" t="s">
        <v>19</v>
      </c>
      <c r="C693" s="29"/>
      <c r="D693" s="38"/>
      <c r="E693" s="38"/>
      <c r="F693" s="37">
        <f>F709+F694+F712</f>
        <v>15744.5</v>
      </c>
      <c r="G693" s="12"/>
      <c r="H693" s="8">
        <f>SUM(Ведомственная!G513+Ведомственная!G528+Ведомственная!G596+Ведомственная!G659+Ведомственная!G681+Ведомственная!G839)</f>
        <v>23032.1</v>
      </c>
      <c r="I693" s="12">
        <f t="shared" si="19"/>
        <v>-15744.5</v>
      </c>
      <c r="J693" s="12">
        <f t="shared" si="20"/>
        <v>7287.5999999999985</v>
      </c>
    </row>
    <row r="694" spans="1:10" ht="14.25">
      <c r="A694" s="33" t="s">
        <v>37</v>
      </c>
      <c r="B694" s="29" t="s">
        <v>38</v>
      </c>
      <c r="C694" s="29"/>
      <c r="D694" s="38"/>
      <c r="E694" s="38"/>
      <c r="F694" s="37">
        <f>SUM(F695+F698+F705)</f>
        <v>13544.5</v>
      </c>
      <c r="I694" s="12">
        <f t="shared" si="19"/>
        <v>-13544.5</v>
      </c>
      <c r="J694" s="12">
        <f t="shared" si="20"/>
        <v>-13544.5</v>
      </c>
    </row>
    <row r="695" spans="1:10" ht="14.25">
      <c r="A695" s="33" t="s">
        <v>40</v>
      </c>
      <c r="B695" s="29" t="s">
        <v>41</v>
      </c>
      <c r="C695" s="29"/>
      <c r="D695" s="38"/>
      <c r="E695" s="38"/>
      <c r="F695" s="37">
        <f>F696</f>
        <v>8786.5</v>
      </c>
      <c r="I695" s="12">
        <f t="shared" si="19"/>
        <v>-8786.5</v>
      </c>
      <c r="J695" s="12">
        <f t="shared" si="20"/>
        <v>-8786.5</v>
      </c>
    </row>
    <row r="696" spans="1:10" ht="28.5">
      <c r="A696" s="33" t="s">
        <v>42</v>
      </c>
      <c r="B696" s="29" t="s">
        <v>43</v>
      </c>
      <c r="C696" s="29"/>
      <c r="D696" s="38"/>
      <c r="E696" s="38"/>
      <c r="F696" s="37">
        <f>F697</f>
        <v>8786.5</v>
      </c>
      <c r="I696" s="12">
        <f t="shared" si="19"/>
        <v>-8786.5</v>
      </c>
      <c r="J696" s="12">
        <f t="shared" si="20"/>
        <v>-8786.5</v>
      </c>
    </row>
    <row r="697" spans="1:10" ht="14.25">
      <c r="A697" s="33" t="s">
        <v>44</v>
      </c>
      <c r="B697" s="29" t="s">
        <v>43</v>
      </c>
      <c r="C697" s="29">
        <v>300</v>
      </c>
      <c r="D697" s="38" t="s">
        <v>33</v>
      </c>
      <c r="E697" s="38" t="s">
        <v>36</v>
      </c>
      <c r="F697" s="37">
        <v>8786.5</v>
      </c>
      <c r="G697" s="8">
        <f>SUM(Ведомственная!G518)</f>
        <v>8786.5</v>
      </c>
      <c r="I697" s="12">
        <f t="shared" si="19"/>
        <v>0</v>
      </c>
      <c r="J697" s="12">
        <f t="shared" si="20"/>
        <v>-8786.5</v>
      </c>
    </row>
    <row r="698" spans="1:10" ht="14.25">
      <c r="A698" s="33" t="s">
        <v>57</v>
      </c>
      <c r="B698" s="29" t="s">
        <v>58</v>
      </c>
      <c r="C698" s="29"/>
      <c r="D698" s="38"/>
      <c r="E698" s="38"/>
      <c r="F698" s="37">
        <f>F699+F701+F703</f>
        <v>3334.3</v>
      </c>
      <c r="I698" s="12">
        <f t="shared" si="19"/>
        <v>-3334.3</v>
      </c>
      <c r="J698" s="12">
        <f t="shared" si="20"/>
        <v>-3334.3</v>
      </c>
    </row>
    <row r="699" spans="1:10" ht="14.25">
      <c r="A699" s="33" t="s">
        <v>59</v>
      </c>
      <c r="B699" s="29" t="s">
        <v>60</v>
      </c>
      <c r="C699" s="29"/>
      <c r="D699" s="38"/>
      <c r="E699" s="38"/>
      <c r="F699" s="37">
        <f>F700</f>
        <v>1218.7</v>
      </c>
      <c r="I699" s="12">
        <f t="shared" si="19"/>
        <v>-1218.7</v>
      </c>
      <c r="J699" s="12">
        <f t="shared" si="20"/>
        <v>-1218.7</v>
      </c>
    </row>
    <row r="700" spans="1:10" ht="14.25">
      <c r="A700" s="33" t="s">
        <v>44</v>
      </c>
      <c r="B700" s="29" t="s">
        <v>60</v>
      </c>
      <c r="C700" s="29">
        <v>300</v>
      </c>
      <c r="D700" s="38" t="s">
        <v>33</v>
      </c>
      <c r="E700" s="38" t="s">
        <v>56</v>
      </c>
      <c r="F700" s="37">
        <v>1218.7</v>
      </c>
      <c r="G700" s="8">
        <f>SUM(Ведомственная!G601)</f>
        <v>1218.7</v>
      </c>
      <c r="I700" s="12">
        <f t="shared" si="19"/>
        <v>0</v>
      </c>
      <c r="J700" s="12">
        <f t="shared" si="20"/>
        <v>-1218.7</v>
      </c>
    </row>
    <row r="701" spans="1:10" ht="28.5">
      <c r="A701" s="33" t="s">
        <v>61</v>
      </c>
      <c r="B701" s="29" t="s">
        <v>62</v>
      </c>
      <c r="C701" s="29"/>
      <c r="D701" s="38"/>
      <c r="E701" s="38"/>
      <c r="F701" s="37">
        <f>F702</f>
        <v>1470.6</v>
      </c>
      <c r="I701" s="12">
        <f t="shared" si="19"/>
        <v>-1470.6</v>
      </c>
      <c r="J701" s="12">
        <f t="shared" si="20"/>
        <v>-1470.6</v>
      </c>
    </row>
    <row r="702" spans="1:10" ht="14.25">
      <c r="A702" s="33" t="s">
        <v>44</v>
      </c>
      <c r="B702" s="29" t="s">
        <v>62</v>
      </c>
      <c r="C702" s="29">
        <v>300</v>
      </c>
      <c r="D702" s="38" t="s">
        <v>33</v>
      </c>
      <c r="E702" s="38" t="s">
        <v>56</v>
      </c>
      <c r="F702" s="37">
        <v>1470.6</v>
      </c>
      <c r="G702" s="8">
        <f>SUM(Ведомственная!G603)</f>
        <v>1470.6</v>
      </c>
      <c r="I702" s="12">
        <f t="shared" si="19"/>
        <v>0</v>
      </c>
      <c r="J702" s="12">
        <f t="shared" si="20"/>
        <v>-1470.6</v>
      </c>
    </row>
    <row r="703" spans="1:10" ht="42.75">
      <c r="A703" s="33" t="s">
        <v>719</v>
      </c>
      <c r="B703" s="30" t="s">
        <v>720</v>
      </c>
      <c r="C703" s="38"/>
      <c r="D703" s="38"/>
      <c r="E703" s="38"/>
      <c r="F703" s="37">
        <f>F704</f>
        <v>645</v>
      </c>
      <c r="G703" s="16"/>
      <c r="I703" s="12"/>
      <c r="J703" s="12"/>
    </row>
    <row r="704" spans="1:10" ht="15">
      <c r="A704" s="33" t="s">
        <v>44</v>
      </c>
      <c r="B704" s="30" t="s">
        <v>720</v>
      </c>
      <c r="C704" s="38" t="s">
        <v>103</v>
      </c>
      <c r="D704" s="38" t="s">
        <v>33</v>
      </c>
      <c r="E704" s="38" t="s">
        <v>56</v>
      </c>
      <c r="F704" s="34">
        <v>645</v>
      </c>
      <c r="G704" s="16">
        <f>SUM(Ведомственная!G605)</f>
        <v>645</v>
      </c>
      <c r="I704" s="12">
        <f>G704-F704</f>
        <v>0</v>
      </c>
      <c r="J704" s="12">
        <f>SUM(H704-F704)</f>
        <v>-645</v>
      </c>
    </row>
    <row r="705" spans="1:10" ht="28.5">
      <c r="A705" s="33" t="s">
        <v>63</v>
      </c>
      <c r="B705" s="29" t="s">
        <v>64</v>
      </c>
      <c r="C705" s="29"/>
      <c r="D705" s="38"/>
      <c r="E705" s="38"/>
      <c r="F705" s="37">
        <f>F706</f>
        <v>1423.7</v>
      </c>
      <c r="I705" s="12">
        <f t="shared" si="19"/>
        <v>-1423.7</v>
      </c>
      <c r="J705" s="12">
        <f t="shared" si="20"/>
        <v>-1423.7</v>
      </c>
    </row>
    <row r="706" spans="1:10" ht="14.25">
      <c r="A706" s="33" t="s">
        <v>65</v>
      </c>
      <c r="B706" s="29" t="s">
        <v>66</v>
      </c>
      <c r="C706" s="29"/>
      <c r="D706" s="38"/>
      <c r="E706" s="38"/>
      <c r="F706" s="37">
        <f>F707+F708</f>
        <v>1423.7</v>
      </c>
      <c r="I706" s="12">
        <f t="shared" si="19"/>
        <v>-1423.7</v>
      </c>
      <c r="J706" s="12">
        <f t="shared" si="20"/>
        <v>-1423.7</v>
      </c>
    </row>
    <row r="707" spans="1:10" ht="28.5">
      <c r="A707" s="33" t="s">
        <v>54</v>
      </c>
      <c r="B707" s="29" t="s">
        <v>66</v>
      </c>
      <c r="C707" s="29">
        <v>200</v>
      </c>
      <c r="D707" s="38" t="s">
        <v>33</v>
      </c>
      <c r="E707" s="38" t="s">
        <v>56</v>
      </c>
      <c r="F707" s="37">
        <v>923.5</v>
      </c>
      <c r="G707" s="8">
        <f>SUM(Ведомственная!G608)</f>
        <v>923.5</v>
      </c>
      <c r="I707" s="12">
        <f t="shared" si="19"/>
        <v>0</v>
      </c>
      <c r="J707" s="12">
        <f t="shared" si="20"/>
        <v>-923.5</v>
      </c>
    </row>
    <row r="708" spans="1:10" ht="14.25">
      <c r="A708" s="33" t="s">
        <v>44</v>
      </c>
      <c r="B708" s="29" t="s">
        <v>66</v>
      </c>
      <c r="C708" s="29">
        <v>300</v>
      </c>
      <c r="D708" s="38" t="s">
        <v>33</v>
      </c>
      <c r="E708" s="38" t="s">
        <v>56</v>
      </c>
      <c r="F708" s="37">
        <v>500.2</v>
      </c>
      <c r="G708" s="8">
        <f>SUM(Ведомственная!G609)</f>
        <v>500.2</v>
      </c>
      <c r="I708" s="12">
        <f t="shared" si="19"/>
        <v>0</v>
      </c>
      <c r="J708" s="12">
        <f t="shared" si="20"/>
        <v>-500.2</v>
      </c>
    </row>
    <row r="709" spans="1:10" ht="42.75" hidden="1">
      <c r="A709" s="33" t="s">
        <v>20</v>
      </c>
      <c r="B709" s="29" t="s">
        <v>21</v>
      </c>
      <c r="C709" s="29"/>
      <c r="D709" s="38"/>
      <c r="E709" s="38"/>
      <c r="F709" s="37">
        <f>SUM(F710)</f>
        <v>0</v>
      </c>
      <c r="I709" s="12">
        <f t="shared" si="19"/>
        <v>0</v>
      </c>
      <c r="J709" s="12">
        <f t="shared" si="20"/>
        <v>0</v>
      </c>
    </row>
    <row r="710" spans="1:10" ht="14.25" hidden="1">
      <c r="A710" s="33" t="s">
        <v>22</v>
      </c>
      <c r="B710" s="29" t="s">
        <v>23</v>
      </c>
      <c r="C710" s="29"/>
      <c r="D710" s="38"/>
      <c r="E710" s="38"/>
      <c r="F710" s="37">
        <f>F711</f>
        <v>0</v>
      </c>
      <c r="I710" s="12">
        <f t="shared" si="19"/>
        <v>0</v>
      </c>
      <c r="J710" s="12">
        <f t="shared" si="20"/>
        <v>0</v>
      </c>
    </row>
    <row r="711" spans="1:10" ht="14.25" hidden="1">
      <c r="A711" s="33" t="s">
        <v>24</v>
      </c>
      <c r="B711" s="29" t="s">
        <v>23</v>
      </c>
      <c r="C711" s="29">
        <v>800</v>
      </c>
      <c r="D711" s="38" t="s">
        <v>15</v>
      </c>
      <c r="E711" s="38" t="s">
        <v>17</v>
      </c>
      <c r="F711" s="37">
        <v>0</v>
      </c>
      <c r="G711" s="8">
        <f>SUM(Ведомственная!G498)</f>
        <v>0</v>
      </c>
      <c r="I711" s="12">
        <f t="shared" si="19"/>
        <v>0</v>
      </c>
      <c r="J711" s="12">
        <f t="shared" si="20"/>
        <v>0</v>
      </c>
    </row>
    <row r="712" spans="1:10" ht="28.5">
      <c r="A712" s="33" t="s">
        <v>47</v>
      </c>
      <c r="B712" s="29" t="s">
        <v>48</v>
      </c>
      <c r="C712" s="29"/>
      <c r="D712" s="38"/>
      <c r="E712" s="38"/>
      <c r="F712" s="37">
        <f>SUM(F713+F717)</f>
        <v>2200</v>
      </c>
      <c r="I712" s="12">
        <f t="shared" si="19"/>
        <v>-2200</v>
      </c>
      <c r="J712" s="12">
        <f t="shared" si="20"/>
        <v>-2200</v>
      </c>
    </row>
    <row r="713" spans="1:10" ht="14.25">
      <c r="A713" s="33" t="s">
        <v>49</v>
      </c>
      <c r="B713" s="29" t="s">
        <v>50</v>
      </c>
      <c r="C713" s="29"/>
      <c r="D713" s="38"/>
      <c r="E713" s="38"/>
      <c r="F713" s="37">
        <f>F714</f>
        <v>2200</v>
      </c>
      <c r="I713" s="12">
        <f t="shared" si="19"/>
        <v>-2200</v>
      </c>
      <c r="J713" s="12">
        <f t="shared" si="20"/>
        <v>-2200</v>
      </c>
    </row>
    <row r="714" spans="1:10" ht="42.75">
      <c r="A714" s="33" t="s">
        <v>51</v>
      </c>
      <c r="B714" s="29" t="s">
        <v>52</v>
      </c>
      <c r="C714" s="29"/>
      <c r="D714" s="38"/>
      <c r="E714" s="38"/>
      <c r="F714" s="37">
        <f>F715+F716</f>
        <v>2200</v>
      </c>
      <c r="I714" s="12">
        <f t="shared" si="19"/>
        <v>-2200</v>
      </c>
      <c r="J714" s="12">
        <f t="shared" si="20"/>
        <v>-2200</v>
      </c>
    </row>
    <row r="715" spans="1:10" ht="57">
      <c r="A715" s="33" t="s">
        <v>53</v>
      </c>
      <c r="B715" s="29" t="s">
        <v>52</v>
      </c>
      <c r="C715" s="29">
        <v>100</v>
      </c>
      <c r="D715" s="38" t="s">
        <v>33</v>
      </c>
      <c r="E715" s="38" t="s">
        <v>46</v>
      </c>
      <c r="F715" s="37">
        <v>1190</v>
      </c>
      <c r="G715" s="8">
        <f>SUM(Ведомственная!G533)</f>
        <v>1190</v>
      </c>
      <c r="I715" s="12">
        <f t="shared" si="19"/>
        <v>0</v>
      </c>
      <c r="J715" s="12">
        <f t="shared" si="20"/>
        <v>-1190</v>
      </c>
    </row>
    <row r="716" spans="1:10" ht="29.25" customHeight="1">
      <c r="A716" s="33" t="s">
        <v>54</v>
      </c>
      <c r="B716" s="29" t="s">
        <v>52</v>
      </c>
      <c r="C716" s="29">
        <v>200</v>
      </c>
      <c r="D716" s="38" t="s">
        <v>33</v>
      </c>
      <c r="E716" s="38" t="s">
        <v>46</v>
      </c>
      <c r="F716" s="37">
        <v>1010</v>
      </c>
      <c r="G716" s="8">
        <f>SUM(Ведомственная!G534)</f>
        <v>1010</v>
      </c>
      <c r="I716" s="12">
        <f t="shared" si="19"/>
        <v>0</v>
      </c>
      <c r="J716" s="12">
        <f t="shared" si="20"/>
        <v>-1010</v>
      </c>
    </row>
    <row r="717" spans="1:10" ht="14.25" hidden="1">
      <c r="A717" s="33" t="s">
        <v>650</v>
      </c>
      <c r="B717" s="29" t="s">
        <v>651</v>
      </c>
      <c r="C717" s="29"/>
      <c r="D717" s="38"/>
      <c r="E717" s="38"/>
      <c r="F717" s="37">
        <f>SUM(F718)</f>
        <v>0</v>
      </c>
      <c r="I717" s="12">
        <f aca="true" t="shared" si="21" ref="I717:I784">G717-F717</f>
        <v>0</v>
      </c>
      <c r="J717" s="12"/>
    </row>
    <row r="718" spans="1:10" ht="42.75" hidden="1">
      <c r="A718" s="33" t="s">
        <v>51</v>
      </c>
      <c r="B718" s="29" t="s">
        <v>652</v>
      </c>
      <c r="C718" s="29"/>
      <c r="D718" s="38"/>
      <c r="E718" s="38"/>
      <c r="F718" s="37">
        <f>SUM(F719)</f>
        <v>0</v>
      </c>
      <c r="I718" s="12">
        <f t="shared" si="21"/>
        <v>0</v>
      </c>
      <c r="J718" s="12"/>
    </row>
    <row r="719" spans="1:10" ht="28.5" hidden="1">
      <c r="A719" s="33" t="s">
        <v>54</v>
      </c>
      <c r="B719" s="29" t="s">
        <v>652</v>
      </c>
      <c r="C719" s="29">
        <v>200</v>
      </c>
      <c r="D719" s="38" t="s">
        <v>33</v>
      </c>
      <c r="E719" s="38" t="s">
        <v>15</v>
      </c>
      <c r="F719" s="37"/>
      <c r="I719" s="12">
        <f t="shared" si="21"/>
        <v>0</v>
      </c>
      <c r="J719" s="12"/>
    </row>
    <row r="720" spans="1:10" ht="14.25">
      <c r="A720" s="33" t="s">
        <v>87</v>
      </c>
      <c r="B720" s="29" t="s">
        <v>67</v>
      </c>
      <c r="C720" s="29"/>
      <c r="D720" s="38"/>
      <c r="E720" s="38"/>
      <c r="F720" s="37">
        <f>F721</f>
        <v>148</v>
      </c>
      <c r="I720" s="12">
        <f t="shared" si="21"/>
        <v>-148</v>
      </c>
      <c r="J720" s="12">
        <f t="shared" si="20"/>
        <v>-148</v>
      </c>
    </row>
    <row r="721" spans="1:10" ht="14.25">
      <c r="A721" s="33" t="s">
        <v>37</v>
      </c>
      <c r="B721" s="29" t="s">
        <v>68</v>
      </c>
      <c r="C721" s="29"/>
      <c r="D721" s="38"/>
      <c r="E721" s="38"/>
      <c r="F721" s="37">
        <f>F722</f>
        <v>148</v>
      </c>
      <c r="I721" s="12">
        <f t="shared" si="21"/>
        <v>-148</v>
      </c>
      <c r="J721" s="12">
        <f t="shared" si="20"/>
        <v>-148</v>
      </c>
    </row>
    <row r="722" spans="1:10" ht="14.25">
      <c r="A722" s="33" t="s">
        <v>39</v>
      </c>
      <c r="B722" s="29" t="s">
        <v>69</v>
      </c>
      <c r="C722" s="29"/>
      <c r="D722" s="38"/>
      <c r="E722" s="38"/>
      <c r="F722" s="37">
        <f>F723+F724</f>
        <v>148</v>
      </c>
      <c r="I722" s="12">
        <f t="shared" si="21"/>
        <v>-148</v>
      </c>
      <c r="J722" s="12">
        <f t="shared" si="20"/>
        <v>-148</v>
      </c>
    </row>
    <row r="723" spans="1:10" ht="27.75" customHeight="1">
      <c r="A723" s="33" t="s">
        <v>54</v>
      </c>
      <c r="B723" s="29" t="s">
        <v>69</v>
      </c>
      <c r="C723" s="29">
        <v>200</v>
      </c>
      <c r="D723" s="38" t="s">
        <v>33</v>
      </c>
      <c r="E723" s="38" t="s">
        <v>56</v>
      </c>
      <c r="F723" s="37">
        <v>148</v>
      </c>
      <c r="G723" s="8">
        <f>SUM(Ведомственная!G613)</f>
        <v>148</v>
      </c>
      <c r="I723" s="12">
        <f t="shared" si="21"/>
        <v>0</v>
      </c>
      <c r="J723" s="12">
        <f t="shared" si="20"/>
        <v>-148</v>
      </c>
    </row>
    <row r="724" spans="1:10" ht="14.25" hidden="1">
      <c r="A724" s="33" t="s">
        <v>44</v>
      </c>
      <c r="B724" s="29" t="s">
        <v>69</v>
      </c>
      <c r="C724" s="29">
        <v>300</v>
      </c>
      <c r="D724" s="38" t="s">
        <v>33</v>
      </c>
      <c r="E724" s="38" t="s">
        <v>56</v>
      </c>
      <c r="F724" s="37"/>
      <c r="G724" s="8">
        <f>SUM(Ведомственная!G614)</f>
        <v>0</v>
      </c>
      <c r="I724" s="12">
        <f t="shared" si="21"/>
        <v>0</v>
      </c>
      <c r="J724" s="12">
        <f t="shared" si="20"/>
        <v>0</v>
      </c>
    </row>
    <row r="725" spans="1:10" ht="14.25">
      <c r="A725" s="33" t="s">
        <v>88</v>
      </c>
      <c r="B725" s="29" t="s">
        <v>70</v>
      </c>
      <c r="C725" s="29"/>
      <c r="D725" s="38"/>
      <c r="E725" s="38"/>
      <c r="F725" s="37">
        <f>F736+F726+F728+F734</f>
        <v>1555</v>
      </c>
      <c r="I725" s="12">
        <f t="shared" si="21"/>
        <v>-1555</v>
      </c>
      <c r="J725" s="12">
        <f t="shared" si="20"/>
        <v>-1555</v>
      </c>
    </row>
    <row r="726" spans="1:10" ht="14.25" hidden="1">
      <c r="A726" s="33" t="s">
        <v>39</v>
      </c>
      <c r="B726" s="29" t="s">
        <v>591</v>
      </c>
      <c r="C726" s="29"/>
      <c r="D726" s="38"/>
      <c r="E726" s="38"/>
      <c r="F726" s="37">
        <f>SUM(F727)</f>
        <v>0</v>
      </c>
      <c r="I726" s="12">
        <f t="shared" si="21"/>
        <v>0</v>
      </c>
      <c r="J726" s="12"/>
    </row>
    <row r="727" spans="1:10" ht="28.5" hidden="1">
      <c r="A727" s="33" t="s">
        <v>54</v>
      </c>
      <c r="B727" s="29" t="s">
        <v>591</v>
      </c>
      <c r="C727" s="29">
        <v>200</v>
      </c>
      <c r="D727" s="38" t="s">
        <v>33</v>
      </c>
      <c r="E727" s="38" t="s">
        <v>80</v>
      </c>
      <c r="F727" s="37"/>
      <c r="G727" s="8">
        <f>SUM(Ведомственная!G412)</f>
        <v>0</v>
      </c>
      <c r="I727" s="12">
        <f t="shared" si="21"/>
        <v>0</v>
      </c>
      <c r="J727" s="12">
        <f t="shared" si="20"/>
        <v>0</v>
      </c>
    </row>
    <row r="728" spans="1:10" ht="14.25">
      <c r="A728" s="33" t="s">
        <v>37</v>
      </c>
      <c r="B728" s="29" t="s">
        <v>619</v>
      </c>
      <c r="C728" s="29"/>
      <c r="D728" s="106"/>
      <c r="E728" s="106"/>
      <c r="F728" s="37">
        <f>F729</f>
        <v>650</v>
      </c>
      <c r="I728" s="12">
        <f t="shared" si="21"/>
        <v>-650</v>
      </c>
      <c r="J728" s="12"/>
    </row>
    <row r="729" spans="1:10" ht="14.25">
      <c r="A729" s="33" t="s">
        <v>39</v>
      </c>
      <c r="B729" s="29" t="s">
        <v>620</v>
      </c>
      <c r="C729" s="29"/>
      <c r="D729" s="106"/>
      <c r="E729" s="106"/>
      <c r="F729" s="37">
        <f>SUM(F730:F733)</f>
        <v>650</v>
      </c>
      <c r="I729" s="12">
        <f t="shared" si="21"/>
        <v>-650</v>
      </c>
      <c r="J729" s="12"/>
    </row>
    <row r="730" spans="1:10" ht="28.5">
      <c r="A730" s="269" t="s">
        <v>54</v>
      </c>
      <c r="B730" s="29" t="s">
        <v>620</v>
      </c>
      <c r="C730" s="29">
        <v>200</v>
      </c>
      <c r="D730" s="270" t="s">
        <v>119</v>
      </c>
      <c r="E730" s="270" t="s">
        <v>46</v>
      </c>
      <c r="F730" s="37">
        <v>25</v>
      </c>
      <c r="G730" s="8">
        <f>SUM(Ведомственная!G916)</f>
        <v>25</v>
      </c>
      <c r="I730" s="12"/>
      <c r="J730" s="12"/>
    </row>
    <row r="731" spans="1:10" ht="29.25" customHeight="1">
      <c r="A731" s="33" t="s">
        <v>54</v>
      </c>
      <c r="B731" s="29" t="s">
        <v>620</v>
      </c>
      <c r="C731" s="29">
        <v>200</v>
      </c>
      <c r="D731" s="38" t="s">
        <v>33</v>
      </c>
      <c r="E731" s="38" t="s">
        <v>56</v>
      </c>
      <c r="F731" s="37">
        <v>425</v>
      </c>
      <c r="G731" s="8">
        <f>SUM(Ведомственная!G538+Ведомственная!G663+Ведомственная!G618)</f>
        <v>425</v>
      </c>
      <c r="I731" s="12">
        <f t="shared" si="21"/>
        <v>0</v>
      </c>
      <c r="J731" s="12"/>
    </row>
    <row r="732" spans="1:10" ht="28.5" customHeight="1">
      <c r="A732" s="269" t="s">
        <v>74</v>
      </c>
      <c r="B732" s="29" t="s">
        <v>620</v>
      </c>
      <c r="C732" s="29">
        <v>600</v>
      </c>
      <c r="D732" s="270" t="s">
        <v>119</v>
      </c>
      <c r="E732" s="270" t="s">
        <v>46</v>
      </c>
      <c r="F732" s="37">
        <v>200</v>
      </c>
      <c r="G732" s="8">
        <f>SUM(Ведомственная!G917)</f>
        <v>200</v>
      </c>
      <c r="I732" s="12"/>
      <c r="J732" s="12"/>
    </row>
    <row r="733" spans="1:10" ht="28.5" hidden="1">
      <c r="A733" s="33" t="s">
        <v>74</v>
      </c>
      <c r="B733" s="29" t="s">
        <v>620</v>
      </c>
      <c r="C733" s="29">
        <v>600</v>
      </c>
      <c r="D733" s="38" t="s">
        <v>33</v>
      </c>
      <c r="E733" s="38" t="s">
        <v>80</v>
      </c>
      <c r="F733" s="37"/>
      <c r="I733" s="12">
        <f t="shared" si="21"/>
        <v>0</v>
      </c>
      <c r="J733" s="12"/>
    </row>
    <row r="734" spans="1:10" ht="42.75">
      <c r="A734" s="104" t="s">
        <v>855</v>
      </c>
      <c r="B734" s="57" t="s">
        <v>856</v>
      </c>
      <c r="C734" s="31"/>
      <c r="D734" s="38"/>
      <c r="E734" s="38"/>
      <c r="F734" s="37">
        <f>SUM(F735)</f>
        <v>30</v>
      </c>
      <c r="I734" s="12"/>
      <c r="J734" s="12"/>
    </row>
    <row r="735" spans="1:10" ht="28.5">
      <c r="A735" s="33" t="s">
        <v>127</v>
      </c>
      <c r="B735" s="57" t="s">
        <v>856</v>
      </c>
      <c r="C735" s="31">
        <v>600</v>
      </c>
      <c r="D735" s="38" t="s">
        <v>119</v>
      </c>
      <c r="E735" s="38" t="s">
        <v>36</v>
      </c>
      <c r="F735" s="37">
        <v>30</v>
      </c>
      <c r="G735" s="8">
        <f>SUM(Ведомственная!G843)</f>
        <v>30</v>
      </c>
      <c r="I735" s="12"/>
      <c r="J735" s="12"/>
    </row>
    <row r="736" spans="1:10" ht="28.5">
      <c r="A736" s="33" t="s">
        <v>71</v>
      </c>
      <c r="B736" s="29" t="s">
        <v>72</v>
      </c>
      <c r="C736" s="29"/>
      <c r="D736" s="38"/>
      <c r="E736" s="38"/>
      <c r="F736" s="37">
        <f>F737</f>
        <v>875</v>
      </c>
      <c r="I736" s="12">
        <f t="shared" si="21"/>
        <v>-875</v>
      </c>
      <c r="J736" s="12">
        <f t="shared" si="20"/>
        <v>-875</v>
      </c>
    </row>
    <row r="737" spans="1:10" ht="18" customHeight="1">
      <c r="A737" s="33" t="s">
        <v>39</v>
      </c>
      <c r="B737" s="29" t="s">
        <v>73</v>
      </c>
      <c r="C737" s="29"/>
      <c r="D737" s="38"/>
      <c r="E737" s="38"/>
      <c r="F737" s="37">
        <f>SUM(F738:F739)</f>
        <v>875</v>
      </c>
      <c r="I737" s="12">
        <f t="shared" si="21"/>
        <v>-875</v>
      </c>
      <c r="J737" s="12">
        <f t="shared" si="20"/>
        <v>-875</v>
      </c>
    </row>
    <row r="738" spans="1:10" ht="0.75" customHeight="1" hidden="1">
      <c r="A738" s="33" t="s">
        <v>54</v>
      </c>
      <c r="B738" s="29" t="s">
        <v>73</v>
      </c>
      <c r="C738" s="29">
        <v>200</v>
      </c>
      <c r="D738" s="38" t="s">
        <v>33</v>
      </c>
      <c r="E738" s="38" t="s">
        <v>56</v>
      </c>
      <c r="F738" s="37"/>
      <c r="G738" s="8">
        <f>SUM(Ведомственная!G621)</f>
        <v>0</v>
      </c>
      <c r="I738" s="12">
        <f t="shared" si="21"/>
        <v>0</v>
      </c>
      <c r="J738" s="12">
        <f t="shared" si="20"/>
        <v>0</v>
      </c>
    </row>
    <row r="739" spans="1:10" ht="28.5">
      <c r="A739" s="33" t="s">
        <v>74</v>
      </c>
      <c r="B739" s="29" t="s">
        <v>73</v>
      </c>
      <c r="C739" s="29">
        <v>600</v>
      </c>
      <c r="D739" s="38" t="s">
        <v>33</v>
      </c>
      <c r="E739" s="38" t="s">
        <v>56</v>
      </c>
      <c r="F739" s="37">
        <v>875</v>
      </c>
      <c r="G739" s="8">
        <f>SUM(Ведомственная!G622)</f>
        <v>875</v>
      </c>
      <c r="I739" s="12">
        <f t="shared" si="21"/>
        <v>0</v>
      </c>
      <c r="J739" s="12">
        <f t="shared" si="20"/>
        <v>-875</v>
      </c>
    </row>
    <row r="740" spans="1:10" ht="42.75">
      <c r="A740" s="33" t="s">
        <v>782</v>
      </c>
      <c r="B740" s="29" t="s">
        <v>81</v>
      </c>
      <c r="C740" s="29"/>
      <c r="D740" s="38"/>
      <c r="E740" s="38"/>
      <c r="F740" s="37">
        <f>F741</f>
        <v>5809.6</v>
      </c>
      <c r="I740" s="12">
        <f t="shared" si="21"/>
        <v>-5809.6</v>
      </c>
      <c r="J740" s="12">
        <f t="shared" si="20"/>
        <v>-5809.6</v>
      </c>
    </row>
    <row r="741" spans="1:10" ht="42.75">
      <c r="A741" s="33" t="s">
        <v>82</v>
      </c>
      <c r="B741" s="29" t="s">
        <v>83</v>
      </c>
      <c r="C741" s="29"/>
      <c r="D741" s="38"/>
      <c r="E741" s="38"/>
      <c r="F741" s="37">
        <f>F742</f>
        <v>5809.6</v>
      </c>
      <c r="I741" s="12">
        <f t="shared" si="21"/>
        <v>-5809.6</v>
      </c>
      <c r="J741" s="12">
        <f t="shared" si="20"/>
        <v>-5809.6</v>
      </c>
    </row>
    <row r="742" spans="1:10" ht="14.25">
      <c r="A742" s="33" t="s">
        <v>84</v>
      </c>
      <c r="B742" s="29" t="s">
        <v>85</v>
      </c>
      <c r="C742" s="29"/>
      <c r="D742" s="38"/>
      <c r="E742" s="38"/>
      <c r="F742" s="37">
        <f>F743+F744</f>
        <v>5809.6</v>
      </c>
      <c r="I742" s="12">
        <f t="shared" si="21"/>
        <v>-5809.6</v>
      </c>
      <c r="J742" s="12">
        <f t="shared" si="20"/>
        <v>-5809.6</v>
      </c>
    </row>
    <row r="743" spans="1:10" ht="57">
      <c r="A743" s="33" t="s">
        <v>53</v>
      </c>
      <c r="B743" s="29" t="s">
        <v>85</v>
      </c>
      <c r="C743" s="29">
        <v>100</v>
      </c>
      <c r="D743" s="38" t="s">
        <v>33</v>
      </c>
      <c r="E743" s="38" t="s">
        <v>80</v>
      </c>
      <c r="F743" s="37">
        <v>5797.6</v>
      </c>
      <c r="G743" s="8">
        <f>SUM(Ведомственная!G685)</f>
        <v>5797.6</v>
      </c>
      <c r="I743" s="12">
        <f t="shared" si="21"/>
        <v>0</v>
      </c>
      <c r="J743" s="12">
        <f t="shared" si="20"/>
        <v>-5797.6</v>
      </c>
    </row>
    <row r="744" spans="1:10" ht="28.5">
      <c r="A744" s="33" t="s">
        <v>54</v>
      </c>
      <c r="B744" s="29" t="s">
        <v>85</v>
      </c>
      <c r="C744" s="29">
        <v>200</v>
      </c>
      <c r="D744" s="38" t="s">
        <v>33</v>
      </c>
      <c r="E744" s="38" t="s">
        <v>80</v>
      </c>
      <c r="F744" s="37">
        <v>12</v>
      </c>
      <c r="G744" s="8">
        <f>SUM(Ведомственная!G686)</f>
        <v>12</v>
      </c>
      <c r="I744" s="12">
        <f t="shared" si="21"/>
        <v>0</v>
      </c>
      <c r="J744" s="12">
        <f t="shared" si="20"/>
        <v>-12</v>
      </c>
    </row>
    <row r="745" spans="1:10" s="20" customFormat="1" ht="75">
      <c r="A745" s="145" t="s">
        <v>776</v>
      </c>
      <c r="B745" s="149" t="s">
        <v>27</v>
      </c>
      <c r="C745" s="149"/>
      <c r="D745" s="61"/>
      <c r="E745" s="61"/>
      <c r="F745" s="151">
        <f>F746+F749</f>
        <v>29593.6</v>
      </c>
      <c r="G745" s="18"/>
      <c r="H745" s="164">
        <f>SUM(G748:G755)</f>
        <v>29593.6</v>
      </c>
      <c r="I745" s="19">
        <f t="shared" si="21"/>
        <v>-29593.6</v>
      </c>
      <c r="J745" s="19">
        <f t="shared" si="20"/>
        <v>0</v>
      </c>
    </row>
    <row r="746" spans="1:10" ht="42.75">
      <c r="A746" s="33" t="s">
        <v>28</v>
      </c>
      <c r="B746" s="29" t="s">
        <v>29</v>
      </c>
      <c r="C746" s="29"/>
      <c r="D746" s="38"/>
      <c r="E746" s="38"/>
      <c r="F746" s="37">
        <f>SUM(F747)</f>
        <v>28393.6</v>
      </c>
      <c r="H746" s="8">
        <f>SUM(Ведомственная!G414)</f>
        <v>29593.6</v>
      </c>
      <c r="I746" s="12">
        <f t="shared" si="21"/>
        <v>-28393.6</v>
      </c>
      <c r="J746" s="12">
        <f t="shared" si="20"/>
        <v>1200</v>
      </c>
    </row>
    <row r="747" spans="1:10" ht="42.75">
      <c r="A747" s="33" t="s">
        <v>30</v>
      </c>
      <c r="B747" s="29" t="s">
        <v>31</v>
      </c>
      <c r="C747" s="29"/>
      <c r="D747" s="38"/>
      <c r="E747" s="38"/>
      <c r="F747" s="37">
        <f>F748</f>
        <v>28393.6</v>
      </c>
      <c r="I747" s="12">
        <f t="shared" si="21"/>
        <v>-28393.6</v>
      </c>
      <c r="J747" s="12">
        <f t="shared" si="20"/>
        <v>-28393.6</v>
      </c>
    </row>
    <row r="748" spans="1:10" ht="28.5">
      <c r="A748" s="33" t="s">
        <v>74</v>
      </c>
      <c r="B748" s="29" t="s">
        <v>31</v>
      </c>
      <c r="C748" s="29">
        <v>600</v>
      </c>
      <c r="D748" s="38" t="s">
        <v>33</v>
      </c>
      <c r="E748" s="38" t="s">
        <v>80</v>
      </c>
      <c r="F748" s="37">
        <v>28393.6</v>
      </c>
      <c r="G748" s="8">
        <f>SUM(Ведомственная!G417)</f>
        <v>28393.6</v>
      </c>
      <c r="I748" s="12">
        <f t="shared" si="21"/>
        <v>0</v>
      </c>
      <c r="J748" s="12">
        <f t="shared" si="20"/>
        <v>-28393.6</v>
      </c>
    </row>
    <row r="749" spans="1:10" ht="14.25">
      <c r="A749" s="33" t="s">
        <v>159</v>
      </c>
      <c r="B749" s="29" t="s">
        <v>621</v>
      </c>
      <c r="C749" s="29"/>
      <c r="D749" s="106"/>
      <c r="E749" s="38"/>
      <c r="F749" s="37">
        <f>SUM(F750)+F753</f>
        <v>1200</v>
      </c>
      <c r="I749" s="12">
        <f t="shared" si="21"/>
        <v>-1200</v>
      </c>
      <c r="J749" s="12"/>
    </row>
    <row r="750" spans="1:10" ht="28.5">
      <c r="A750" s="33" t="s">
        <v>312</v>
      </c>
      <c r="B750" s="29" t="s">
        <v>622</v>
      </c>
      <c r="C750" s="29"/>
      <c r="D750" s="106"/>
      <c r="E750" s="38"/>
      <c r="F750" s="37">
        <f>SUM(F751)</f>
        <v>1000</v>
      </c>
      <c r="I750" s="12">
        <f t="shared" si="21"/>
        <v>-1000</v>
      </c>
      <c r="J750" s="12"/>
    </row>
    <row r="751" spans="1:10" ht="42.75">
      <c r="A751" s="33" t="s">
        <v>30</v>
      </c>
      <c r="B751" s="29" t="s">
        <v>622</v>
      </c>
      <c r="C751" s="29"/>
      <c r="D751" s="106"/>
      <c r="E751" s="38"/>
      <c r="F751" s="37">
        <f>SUM(F752)</f>
        <v>1000</v>
      </c>
      <c r="I751" s="12">
        <f t="shared" si="21"/>
        <v>-1000</v>
      </c>
      <c r="J751" s="12"/>
    </row>
    <row r="752" spans="1:10" ht="28.5">
      <c r="A752" s="33" t="s">
        <v>74</v>
      </c>
      <c r="B752" s="29" t="s">
        <v>622</v>
      </c>
      <c r="C752" s="29">
        <v>600</v>
      </c>
      <c r="D752" s="38" t="s">
        <v>33</v>
      </c>
      <c r="E752" s="38" t="s">
        <v>80</v>
      </c>
      <c r="F752" s="37">
        <v>1000</v>
      </c>
      <c r="G752" s="8">
        <f>SUM(Ведомственная!G421)</f>
        <v>1000</v>
      </c>
      <c r="I752" s="12">
        <f t="shared" si="21"/>
        <v>0</v>
      </c>
      <c r="J752" s="12"/>
    </row>
    <row r="753" spans="1:10" ht="28.5">
      <c r="A753" s="33" t="s">
        <v>313</v>
      </c>
      <c r="B753" s="29" t="s">
        <v>623</v>
      </c>
      <c r="C753" s="29"/>
      <c r="D753" s="106"/>
      <c r="E753" s="38"/>
      <c r="F753" s="37">
        <f>SUM(F754)</f>
        <v>200</v>
      </c>
      <c r="I753" s="12">
        <f t="shared" si="21"/>
        <v>-200</v>
      </c>
      <c r="J753" s="12"/>
    </row>
    <row r="754" spans="1:10" ht="42.75">
      <c r="A754" s="33" t="s">
        <v>30</v>
      </c>
      <c r="B754" s="29" t="s">
        <v>623</v>
      </c>
      <c r="C754" s="29"/>
      <c r="D754" s="106"/>
      <c r="E754" s="38"/>
      <c r="F754" s="37">
        <f>SUM(F755)</f>
        <v>200</v>
      </c>
      <c r="I754" s="12">
        <f t="shared" si="21"/>
        <v>-200</v>
      </c>
      <c r="J754" s="12"/>
    </row>
    <row r="755" spans="1:10" ht="28.5">
      <c r="A755" s="33" t="s">
        <v>74</v>
      </c>
      <c r="B755" s="29" t="s">
        <v>623</v>
      </c>
      <c r="C755" s="29">
        <v>600</v>
      </c>
      <c r="D755" s="38" t="s">
        <v>33</v>
      </c>
      <c r="E755" s="38" t="s">
        <v>80</v>
      </c>
      <c r="F755" s="37">
        <v>200</v>
      </c>
      <c r="G755" s="8">
        <f>SUM(Ведомственная!G424)</f>
        <v>200</v>
      </c>
      <c r="I755" s="12">
        <f t="shared" si="21"/>
        <v>0</v>
      </c>
      <c r="J755" s="12"/>
    </row>
    <row r="756" spans="1:10" s="20" customFormat="1" ht="60">
      <c r="A756" s="145" t="s">
        <v>780</v>
      </c>
      <c r="B756" s="149" t="s">
        <v>75</v>
      </c>
      <c r="C756" s="149"/>
      <c r="D756" s="61"/>
      <c r="E756" s="61"/>
      <c r="F756" s="151">
        <f>F757</f>
        <v>3490.1</v>
      </c>
      <c r="G756" s="18"/>
      <c r="H756" s="164">
        <f>SUM(G757:G759)</f>
        <v>3490.1</v>
      </c>
      <c r="I756" s="19">
        <f t="shared" si="21"/>
        <v>-3490.1</v>
      </c>
      <c r="J756" s="19">
        <f t="shared" si="20"/>
        <v>0</v>
      </c>
    </row>
    <row r="757" spans="1:10" ht="14.25">
      <c r="A757" s="33" t="s">
        <v>37</v>
      </c>
      <c r="B757" s="29" t="s">
        <v>76</v>
      </c>
      <c r="C757" s="29"/>
      <c r="D757" s="38"/>
      <c r="E757" s="38"/>
      <c r="F757" s="37">
        <f>SUM(F758)</f>
        <v>3490.1</v>
      </c>
      <c r="H757" s="8">
        <f>SUM(Ведомственная!G623)</f>
        <v>3490.1</v>
      </c>
      <c r="I757" s="12">
        <f t="shared" si="21"/>
        <v>-3490.1</v>
      </c>
      <c r="J757" s="12">
        <f t="shared" si="20"/>
        <v>0</v>
      </c>
    </row>
    <row r="758" spans="1:10" ht="28.5">
      <c r="A758" s="33" t="s">
        <v>77</v>
      </c>
      <c r="B758" s="29" t="s">
        <v>78</v>
      </c>
      <c r="C758" s="29"/>
      <c r="D758" s="38"/>
      <c r="E758" s="38"/>
      <c r="F758" s="37">
        <f>F759</f>
        <v>3490.1</v>
      </c>
      <c r="I758" s="12">
        <f t="shared" si="21"/>
        <v>-3490.1</v>
      </c>
      <c r="J758" s="12">
        <f aca="true" t="shared" si="22" ref="J758:J836">SUM(H758-F758)</f>
        <v>-3490.1</v>
      </c>
    </row>
    <row r="759" spans="1:10" ht="28.5">
      <c r="A759" s="33" t="s">
        <v>54</v>
      </c>
      <c r="B759" s="29" t="s">
        <v>78</v>
      </c>
      <c r="C759" s="29">
        <v>200</v>
      </c>
      <c r="D759" s="38" t="s">
        <v>33</v>
      </c>
      <c r="E759" s="38" t="s">
        <v>56</v>
      </c>
      <c r="F759" s="37">
        <v>3490.1</v>
      </c>
      <c r="G759" s="8">
        <f>SUM(Ведомственная!G626)</f>
        <v>3490.1</v>
      </c>
      <c r="I759" s="12">
        <f t="shared" si="21"/>
        <v>0</v>
      </c>
      <c r="J759" s="12">
        <f t="shared" si="22"/>
        <v>-3490.1</v>
      </c>
    </row>
    <row r="760" spans="1:10" s="20" customFormat="1" ht="30">
      <c r="A760" s="145" t="s">
        <v>757</v>
      </c>
      <c r="B760" s="149" t="s">
        <v>260</v>
      </c>
      <c r="C760" s="149"/>
      <c r="D760" s="61"/>
      <c r="E760" s="61"/>
      <c r="F760" s="151">
        <f>SUM(F761:F763)</f>
        <v>632.4</v>
      </c>
      <c r="G760" s="18"/>
      <c r="H760" s="164">
        <f>SUM(G761:G763)</f>
        <v>632.4</v>
      </c>
      <c r="I760" s="19">
        <f t="shared" si="21"/>
        <v>-632.4</v>
      </c>
      <c r="J760" s="19">
        <f t="shared" si="22"/>
        <v>0</v>
      </c>
    </row>
    <row r="761" spans="1:10" ht="57" hidden="1">
      <c r="A761" s="33" t="s">
        <v>53</v>
      </c>
      <c r="B761" s="29" t="s">
        <v>260</v>
      </c>
      <c r="C761" s="29">
        <v>100</v>
      </c>
      <c r="D761" s="38" t="s">
        <v>36</v>
      </c>
      <c r="E761" s="38">
        <v>13</v>
      </c>
      <c r="F761" s="37"/>
      <c r="G761" s="8">
        <f>SUM(Ведомственная!G122)</f>
        <v>0</v>
      </c>
      <c r="H761" s="8">
        <f>SUM(Ведомственная!G121)</f>
        <v>632.4</v>
      </c>
      <c r="I761" s="12">
        <f t="shared" si="21"/>
        <v>0</v>
      </c>
      <c r="J761" s="12"/>
    </row>
    <row r="762" spans="1:10" ht="28.5">
      <c r="A762" s="33" t="s">
        <v>54</v>
      </c>
      <c r="B762" s="29" t="s">
        <v>260</v>
      </c>
      <c r="C762" s="29">
        <v>200</v>
      </c>
      <c r="D762" s="38" t="s">
        <v>36</v>
      </c>
      <c r="E762" s="38">
        <v>13</v>
      </c>
      <c r="F762" s="37">
        <v>482.4</v>
      </c>
      <c r="G762" s="8">
        <f>SUM(Ведомственная!G123)</f>
        <v>482.4</v>
      </c>
      <c r="I762" s="12">
        <f t="shared" si="21"/>
        <v>0</v>
      </c>
      <c r="J762" s="12">
        <f t="shared" si="22"/>
        <v>-482.4</v>
      </c>
    </row>
    <row r="763" spans="1:10" ht="14.25">
      <c r="A763" s="33" t="s">
        <v>44</v>
      </c>
      <c r="B763" s="29" t="s">
        <v>260</v>
      </c>
      <c r="C763" s="29">
        <v>300</v>
      </c>
      <c r="D763" s="38" t="s">
        <v>36</v>
      </c>
      <c r="E763" s="38">
        <v>13</v>
      </c>
      <c r="F763" s="37">
        <v>150</v>
      </c>
      <c r="G763" s="8">
        <f>SUM(Ведомственная!G124)</f>
        <v>150</v>
      </c>
      <c r="I763" s="12">
        <f t="shared" si="21"/>
        <v>0</v>
      </c>
      <c r="J763" s="12">
        <f t="shared" si="22"/>
        <v>-150</v>
      </c>
    </row>
    <row r="764" spans="1:10" s="20" customFormat="1" ht="45">
      <c r="A764" s="181" t="s">
        <v>778</v>
      </c>
      <c r="B764" s="180" t="s">
        <v>207</v>
      </c>
      <c r="C764" s="149"/>
      <c r="D764" s="61"/>
      <c r="E764" s="61"/>
      <c r="F764" s="182">
        <f>SUM(F765+F767)</f>
        <v>32889.7</v>
      </c>
      <c r="G764" s="18"/>
      <c r="H764" s="164">
        <f>SUM(G766:G778)</f>
        <v>32889.7</v>
      </c>
      <c r="I764" s="19">
        <f t="shared" si="21"/>
        <v>-32889.7</v>
      </c>
      <c r="J764" s="19">
        <f t="shared" si="22"/>
        <v>0</v>
      </c>
    </row>
    <row r="765" spans="1:10" ht="14.25">
      <c r="A765" s="44" t="s">
        <v>220</v>
      </c>
      <c r="B765" s="92" t="s">
        <v>221</v>
      </c>
      <c r="C765" s="29"/>
      <c r="D765" s="38"/>
      <c r="E765" s="38"/>
      <c r="F765" s="29">
        <f>SUM(F766)</f>
        <v>1540</v>
      </c>
      <c r="H765" s="8">
        <f>SUM(Ведомственная!G458+Ведомственная!G488+Ведомственная!G468)</f>
        <v>32889.7</v>
      </c>
      <c r="I765" s="12">
        <f t="shared" si="21"/>
        <v>-1540</v>
      </c>
      <c r="J765" s="12">
        <f t="shared" si="22"/>
        <v>31349.699999999997</v>
      </c>
    </row>
    <row r="766" spans="1:10" ht="14.25">
      <c r="A766" s="98" t="s">
        <v>222</v>
      </c>
      <c r="B766" s="92" t="s">
        <v>221</v>
      </c>
      <c r="C766" s="29">
        <v>700</v>
      </c>
      <c r="D766" s="38" t="s">
        <v>98</v>
      </c>
      <c r="E766" s="38" t="s">
        <v>36</v>
      </c>
      <c r="F766" s="29">
        <v>1540</v>
      </c>
      <c r="G766" s="8">
        <f>SUM(Ведомственная!G490)</f>
        <v>1540</v>
      </c>
      <c r="I766" s="12">
        <f t="shared" si="21"/>
        <v>0</v>
      </c>
      <c r="J766" s="12">
        <f t="shared" si="22"/>
        <v>-1540</v>
      </c>
    </row>
    <row r="767" spans="1:10" ht="42.75">
      <c r="A767" s="44" t="s">
        <v>82</v>
      </c>
      <c r="B767" s="38" t="s">
        <v>208</v>
      </c>
      <c r="C767" s="88"/>
      <c r="D767" s="88"/>
      <c r="E767" s="88"/>
      <c r="F767" s="60">
        <f>SUM(F768+F771+F774+F776)</f>
        <v>31349.7</v>
      </c>
      <c r="I767" s="12">
        <f t="shared" si="21"/>
        <v>-31349.7</v>
      </c>
      <c r="J767" s="12">
        <f t="shared" si="22"/>
        <v>-31349.7</v>
      </c>
    </row>
    <row r="768" spans="1:10" ht="14.25">
      <c r="A768" s="44" t="s">
        <v>84</v>
      </c>
      <c r="B768" s="38" t="s">
        <v>209</v>
      </c>
      <c r="C768" s="88"/>
      <c r="D768" s="88"/>
      <c r="E768" s="88"/>
      <c r="F768" s="60">
        <f>SUM(F769:F770)</f>
        <v>23788.6</v>
      </c>
      <c r="I768" s="12">
        <f t="shared" si="21"/>
        <v>-23788.6</v>
      </c>
      <c r="J768" s="12">
        <f t="shared" si="22"/>
        <v>-23788.6</v>
      </c>
    </row>
    <row r="769" spans="1:10" ht="57">
      <c r="A769" s="33" t="s">
        <v>53</v>
      </c>
      <c r="B769" s="38" t="s">
        <v>209</v>
      </c>
      <c r="C769" s="88" t="s">
        <v>93</v>
      </c>
      <c r="D769" s="88" t="s">
        <v>36</v>
      </c>
      <c r="E769" s="88" t="s">
        <v>80</v>
      </c>
      <c r="F769" s="60">
        <v>23781</v>
      </c>
      <c r="G769" s="8">
        <f>SUM(Ведомственная!G461)</f>
        <v>23781</v>
      </c>
      <c r="I769" s="12">
        <f t="shared" si="21"/>
        <v>0</v>
      </c>
      <c r="J769" s="12">
        <f t="shared" si="22"/>
        <v>-23781</v>
      </c>
    </row>
    <row r="770" spans="1:10" ht="28.5">
      <c r="A770" s="33" t="s">
        <v>54</v>
      </c>
      <c r="B770" s="38" t="s">
        <v>209</v>
      </c>
      <c r="C770" s="88" t="s">
        <v>95</v>
      </c>
      <c r="D770" s="88" t="s">
        <v>36</v>
      </c>
      <c r="E770" s="88" t="s">
        <v>80</v>
      </c>
      <c r="F770" s="60">
        <v>7.6</v>
      </c>
      <c r="G770" s="8">
        <f>SUM(Ведомственная!G462)</f>
        <v>7.6</v>
      </c>
      <c r="I770" s="12">
        <f t="shared" si="21"/>
        <v>0</v>
      </c>
      <c r="J770" s="12">
        <f t="shared" si="22"/>
        <v>-7.6</v>
      </c>
    </row>
    <row r="771" spans="1:10" ht="14.25">
      <c r="A771" s="44" t="s">
        <v>99</v>
      </c>
      <c r="B771" s="92" t="s">
        <v>212</v>
      </c>
      <c r="C771" s="29"/>
      <c r="D771" s="38"/>
      <c r="E771" s="38"/>
      <c r="F771" s="60">
        <f>SUM(F772:F773)</f>
        <v>243.7</v>
      </c>
      <c r="I771" s="12">
        <f t="shared" si="21"/>
        <v>-243.7</v>
      </c>
      <c r="J771" s="12">
        <f t="shared" si="22"/>
        <v>-243.7</v>
      </c>
    </row>
    <row r="772" spans="1:10" ht="28.5">
      <c r="A772" s="33" t="s">
        <v>54</v>
      </c>
      <c r="B772" s="92" t="s">
        <v>212</v>
      </c>
      <c r="C772" s="29">
        <v>200</v>
      </c>
      <c r="D772" s="38" t="s">
        <v>36</v>
      </c>
      <c r="E772" s="38" t="s">
        <v>98</v>
      </c>
      <c r="F772" s="60">
        <v>241.7</v>
      </c>
      <c r="G772" s="8">
        <f>SUM(Ведомственная!G471)</f>
        <v>254</v>
      </c>
      <c r="I772" s="12">
        <f t="shared" si="21"/>
        <v>12.300000000000011</v>
      </c>
      <c r="J772" s="12">
        <f t="shared" si="22"/>
        <v>-241.7</v>
      </c>
    </row>
    <row r="773" spans="1:10" ht="14.25">
      <c r="A773" s="44" t="s">
        <v>24</v>
      </c>
      <c r="B773" s="92" t="s">
        <v>212</v>
      </c>
      <c r="C773" s="29">
        <v>800</v>
      </c>
      <c r="D773" s="38" t="s">
        <v>36</v>
      </c>
      <c r="E773" s="38" t="s">
        <v>98</v>
      </c>
      <c r="F773" s="60">
        <v>2</v>
      </c>
      <c r="G773" s="8">
        <f>SUM(Ведомственная!G472)</f>
        <v>2</v>
      </c>
      <c r="I773" s="12">
        <f t="shared" si="21"/>
        <v>0</v>
      </c>
      <c r="J773" s="12">
        <f t="shared" si="22"/>
        <v>-2</v>
      </c>
    </row>
    <row r="774" spans="1:10" ht="28.5">
      <c r="A774" s="44" t="s">
        <v>101</v>
      </c>
      <c r="B774" s="92" t="s">
        <v>213</v>
      </c>
      <c r="C774" s="29"/>
      <c r="D774" s="38"/>
      <c r="E774" s="38"/>
      <c r="F774" s="60">
        <f>SUM(F775)</f>
        <v>288.9</v>
      </c>
      <c r="I774" s="12">
        <f t="shared" si="21"/>
        <v>-288.9</v>
      </c>
      <c r="J774" s="12">
        <f t="shared" si="22"/>
        <v>-288.9</v>
      </c>
    </row>
    <row r="775" spans="1:10" ht="28.5">
      <c r="A775" s="33" t="s">
        <v>54</v>
      </c>
      <c r="B775" s="92" t="s">
        <v>213</v>
      </c>
      <c r="C775" s="29">
        <v>200</v>
      </c>
      <c r="D775" s="38" t="s">
        <v>36</v>
      </c>
      <c r="E775" s="38" t="s">
        <v>98</v>
      </c>
      <c r="F775" s="60">
        <v>288.9</v>
      </c>
      <c r="G775" s="8">
        <f>SUM(Ведомственная!G474)</f>
        <v>288.9</v>
      </c>
      <c r="I775" s="12">
        <f t="shared" si="21"/>
        <v>0</v>
      </c>
      <c r="J775" s="12">
        <f t="shared" si="22"/>
        <v>-288.9</v>
      </c>
    </row>
    <row r="776" spans="1:10" ht="28.5">
      <c r="A776" s="44" t="s">
        <v>102</v>
      </c>
      <c r="B776" s="92" t="s">
        <v>214</v>
      </c>
      <c r="C776" s="29"/>
      <c r="D776" s="38"/>
      <c r="E776" s="38"/>
      <c r="F776" s="60">
        <f>SUM(F777:F778)</f>
        <v>7028.5</v>
      </c>
      <c r="I776" s="12">
        <f t="shared" si="21"/>
        <v>-7028.5</v>
      </c>
      <c r="J776" s="12">
        <f t="shared" si="22"/>
        <v>-7028.5</v>
      </c>
    </row>
    <row r="777" spans="1:10" ht="28.5">
      <c r="A777" s="33" t="s">
        <v>54</v>
      </c>
      <c r="B777" s="92" t="s">
        <v>214</v>
      </c>
      <c r="C777" s="29">
        <v>200</v>
      </c>
      <c r="D777" s="38" t="s">
        <v>36</v>
      </c>
      <c r="E777" s="38" t="s">
        <v>98</v>
      </c>
      <c r="F777" s="60">
        <v>7028.5</v>
      </c>
      <c r="G777" s="8">
        <f>SUM(Ведомственная!G476)</f>
        <v>7016.2</v>
      </c>
      <c r="I777" s="12">
        <f t="shared" si="21"/>
        <v>-12.300000000000182</v>
      </c>
      <c r="J777" s="12">
        <f t="shared" si="22"/>
        <v>-7028.5</v>
      </c>
    </row>
    <row r="778" spans="1:10" ht="14.25">
      <c r="A778" s="44" t="s">
        <v>24</v>
      </c>
      <c r="B778" s="92" t="s">
        <v>214</v>
      </c>
      <c r="C778" s="29">
        <v>800</v>
      </c>
      <c r="D778" s="38"/>
      <c r="E778" s="38"/>
      <c r="F778" s="60"/>
      <c r="G778" s="8">
        <f>SUM(Ведомственная!G477)</f>
        <v>0</v>
      </c>
      <c r="I778" s="12">
        <f t="shared" si="21"/>
        <v>0</v>
      </c>
      <c r="J778" s="12">
        <f t="shared" si="22"/>
        <v>0</v>
      </c>
    </row>
    <row r="779" spans="1:10" s="20" customFormat="1" ht="30">
      <c r="A779" s="145" t="s">
        <v>758</v>
      </c>
      <c r="B779" s="149" t="s">
        <v>261</v>
      </c>
      <c r="C779" s="149"/>
      <c r="D779" s="61"/>
      <c r="E779" s="61"/>
      <c r="F779" s="151">
        <f>SUM(F780)</f>
        <v>135</v>
      </c>
      <c r="G779" s="18"/>
      <c r="H779" s="164">
        <f>SUM(G780)</f>
        <v>135</v>
      </c>
      <c r="I779" s="19">
        <f t="shared" si="21"/>
        <v>-135</v>
      </c>
      <c r="J779" s="19">
        <f t="shared" si="22"/>
        <v>0</v>
      </c>
    </row>
    <row r="780" spans="1:10" ht="28.5">
      <c r="A780" s="33" t="s">
        <v>54</v>
      </c>
      <c r="B780" s="29" t="s">
        <v>261</v>
      </c>
      <c r="C780" s="29">
        <v>200</v>
      </c>
      <c r="D780" s="38" t="s">
        <v>36</v>
      </c>
      <c r="E780" s="38">
        <v>13</v>
      </c>
      <c r="F780" s="37">
        <v>135</v>
      </c>
      <c r="G780" s="8">
        <f>SUM(Ведомственная!G126)</f>
        <v>135</v>
      </c>
      <c r="H780" s="8">
        <f>SUM(Ведомственная!G125)</f>
        <v>135</v>
      </c>
      <c r="I780" s="12">
        <f t="shared" si="21"/>
        <v>0</v>
      </c>
      <c r="J780" s="12">
        <f t="shared" si="22"/>
        <v>0</v>
      </c>
    </row>
    <row r="781" spans="1:10" s="20" customFormat="1" ht="45">
      <c r="A781" s="145" t="s">
        <v>759</v>
      </c>
      <c r="B781" s="149" t="s">
        <v>262</v>
      </c>
      <c r="C781" s="149"/>
      <c r="D781" s="61"/>
      <c r="E781" s="61"/>
      <c r="F781" s="151">
        <f>SUM(F782+F785)+F787</f>
        <v>3880.6000000000004</v>
      </c>
      <c r="G781" s="18"/>
      <c r="H781" s="164">
        <f>SUM(G784:G789)</f>
        <v>3880.6000000000004</v>
      </c>
      <c r="I781" s="19">
        <f t="shared" si="21"/>
        <v>-3880.6000000000004</v>
      </c>
      <c r="J781" s="19">
        <f t="shared" si="22"/>
        <v>0</v>
      </c>
    </row>
    <row r="782" spans="1:10" ht="85.5">
      <c r="A782" s="94" t="s">
        <v>231</v>
      </c>
      <c r="B782" s="29" t="s">
        <v>483</v>
      </c>
      <c r="C782" s="29"/>
      <c r="D782" s="38"/>
      <c r="E782" s="38"/>
      <c r="F782" s="37">
        <f>SUM(F783)</f>
        <v>156.8</v>
      </c>
      <c r="H782" s="8">
        <f>SUM(Ведомственная!G127)</f>
        <v>3880.6000000000004</v>
      </c>
      <c r="I782" s="12">
        <f t="shared" si="21"/>
        <v>-156.8</v>
      </c>
      <c r="J782" s="12">
        <f t="shared" si="22"/>
        <v>3723.8</v>
      </c>
    </row>
    <row r="783" spans="1:10" ht="42.75">
      <c r="A783" s="44" t="s">
        <v>482</v>
      </c>
      <c r="B783" s="29" t="s">
        <v>484</v>
      </c>
      <c r="C783" s="29"/>
      <c r="D783" s="38"/>
      <c r="E783" s="38"/>
      <c r="F783" s="37">
        <f>SUM(F784)</f>
        <v>156.8</v>
      </c>
      <c r="I783" s="12">
        <f t="shared" si="21"/>
        <v>-156.8</v>
      </c>
      <c r="J783" s="12">
        <f t="shared" si="22"/>
        <v>-156.8</v>
      </c>
    </row>
    <row r="784" spans="1:10" ht="28.5">
      <c r="A784" s="44" t="s">
        <v>264</v>
      </c>
      <c r="B784" s="29" t="s">
        <v>484</v>
      </c>
      <c r="C784" s="29">
        <v>600</v>
      </c>
      <c r="D784" s="38" t="s">
        <v>36</v>
      </c>
      <c r="E784" s="38">
        <v>13</v>
      </c>
      <c r="F784" s="37">
        <v>156.8</v>
      </c>
      <c r="G784" s="8">
        <f>SUM(Ведомственная!G130)</f>
        <v>156.8</v>
      </c>
      <c r="I784" s="12">
        <f t="shared" si="21"/>
        <v>0</v>
      </c>
      <c r="J784" s="12">
        <f t="shared" si="22"/>
        <v>-156.8</v>
      </c>
    </row>
    <row r="785" spans="1:10" ht="42.75">
      <c r="A785" s="33" t="s">
        <v>28</v>
      </c>
      <c r="B785" s="29" t="s">
        <v>263</v>
      </c>
      <c r="C785" s="29"/>
      <c r="D785" s="38"/>
      <c r="E785" s="38"/>
      <c r="F785" s="37">
        <f>SUM(F786)</f>
        <v>3723.8</v>
      </c>
      <c r="I785" s="12">
        <f aca="true" t="shared" si="23" ref="I785:I847">G785-F785</f>
        <v>-3723.8</v>
      </c>
      <c r="J785" s="12">
        <f t="shared" si="22"/>
        <v>-3723.8</v>
      </c>
    </row>
    <row r="786" spans="1:10" ht="28.5">
      <c r="A786" s="33" t="s">
        <v>264</v>
      </c>
      <c r="B786" s="29" t="s">
        <v>263</v>
      </c>
      <c r="C786" s="29">
        <v>600</v>
      </c>
      <c r="D786" s="38" t="s">
        <v>36</v>
      </c>
      <c r="E786" s="38">
        <v>13</v>
      </c>
      <c r="F786" s="37">
        <v>3723.8</v>
      </c>
      <c r="G786" s="8">
        <f>SUM(Ведомственная!G132)</f>
        <v>3723.8</v>
      </c>
      <c r="I786" s="12">
        <f t="shared" si="23"/>
        <v>0</v>
      </c>
      <c r="J786" s="12">
        <f t="shared" si="22"/>
        <v>-3723.8</v>
      </c>
    </row>
    <row r="787" spans="1:10" ht="15" hidden="1">
      <c r="A787" s="33" t="s">
        <v>159</v>
      </c>
      <c r="B787" s="29" t="s">
        <v>669</v>
      </c>
      <c r="C787" s="38"/>
      <c r="D787" s="38"/>
      <c r="E787" s="29"/>
      <c r="F787" s="29">
        <f>SUM(F788)</f>
        <v>0</v>
      </c>
      <c r="G787" s="17"/>
      <c r="I787" s="12">
        <f t="shared" si="23"/>
        <v>0</v>
      </c>
      <c r="J787" s="12"/>
    </row>
    <row r="788" spans="1:10" ht="28.5" hidden="1">
      <c r="A788" s="44" t="s">
        <v>611</v>
      </c>
      <c r="B788" s="29" t="s">
        <v>670</v>
      </c>
      <c r="C788" s="38"/>
      <c r="D788" s="38"/>
      <c r="E788" s="29"/>
      <c r="F788" s="29">
        <f>SUM(F789)</f>
        <v>0</v>
      </c>
      <c r="G788" s="17"/>
      <c r="I788" s="12">
        <f t="shared" si="23"/>
        <v>0</v>
      </c>
      <c r="J788" s="12"/>
    </row>
    <row r="789" spans="1:10" ht="28.5" hidden="1">
      <c r="A789" s="33" t="s">
        <v>264</v>
      </c>
      <c r="B789" s="29" t="s">
        <v>670</v>
      </c>
      <c r="C789" s="29">
        <v>600</v>
      </c>
      <c r="D789" s="38" t="s">
        <v>36</v>
      </c>
      <c r="E789" s="38">
        <v>13</v>
      </c>
      <c r="F789" s="29"/>
      <c r="G789" s="17">
        <f>SUM(Ведомственная!G135)</f>
        <v>0</v>
      </c>
      <c r="I789" s="12">
        <f t="shared" si="23"/>
        <v>0</v>
      </c>
      <c r="J789" s="12"/>
    </row>
    <row r="790" spans="1:10" s="20" customFormat="1" ht="45">
      <c r="A790" s="145" t="s">
        <v>781</v>
      </c>
      <c r="B790" s="149" t="s">
        <v>645</v>
      </c>
      <c r="C790" s="149"/>
      <c r="D790" s="61"/>
      <c r="E790" s="61"/>
      <c r="F790" s="182">
        <f>SUM(F791)</f>
        <v>400</v>
      </c>
      <c r="G790" s="183"/>
      <c r="H790" s="173">
        <f>SUM(G791:G794)</f>
        <v>400</v>
      </c>
      <c r="I790" s="19">
        <f t="shared" si="23"/>
        <v>-400</v>
      </c>
      <c r="J790" s="19"/>
    </row>
    <row r="791" spans="1:10" ht="15">
      <c r="A791" s="33" t="s">
        <v>37</v>
      </c>
      <c r="B791" s="29" t="s">
        <v>646</v>
      </c>
      <c r="C791" s="29"/>
      <c r="D791" s="38"/>
      <c r="E791" s="38"/>
      <c r="F791" s="60">
        <f>SUM(F792)</f>
        <v>400</v>
      </c>
      <c r="G791" s="17"/>
      <c r="H791" s="8">
        <f>SUM(Ведомственная!G627)</f>
        <v>400</v>
      </c>
      <c r="I791" s="12">
        <f t="shared" si="23"/>
        <v>-400</v>
      </c>
      <c r="J791" s="12"/>
    </row>
    <row r="792" spans="1:10" ht="15">
      <c r="A792" s="33" t="s">
        <v>57</v>
      </c>
      <c r="B792" s="29" t="s">
        <v>647</v>
      </c>
      <c r="C792" s="29"/>
      <c r="D792" s="38"/>
      <c r="E792" s="38"/>
      <c r="F792" s="60">
        <f>SUM(F793)</f>
        <v>400</v>
      </c>
      <c r="G792" s="17"/>
      <c r="I792" s="12">
        <f t="shared" si="23"/>
        <v>-400</v>
      </c>
      <c r="J792" s="12"/>
    </row>
    <row r="793" spans="1:10" ht="85.5">
      <c r="A793" s="33" t="s">
        <v>718</v>
      </c>
      <c r="B793" s="29" t="s">
        <v>648</v>
      </c>
      <c r="C793" s="29"/>
      <c r="D793" s="38"/>
      <c r="E793" s="38"/>
      <c r="F793" s="60">
        <f>SUM(F794)</f>
        <v>400</v>
      </c>
      <c r="G793" s="17"/>
      <c r="I793" s="12">
        <f t="shared" si="23"/>
        <v>-400</v>
      </c>
      <c r="J793" s="12"/>
    </row>
    <row r="794" spans="1:10" ht="15">
      <c r="A794" s="33" t="s">
        <v>44</v>
      </c>
      <c r="B794" s="29" t="s">
        <v>648</v>
      </c>
      <c r="C794" s="29">
        <v>300</v>
      </c>
      <c r="D794" s="38" t="s">
        <v>33</v>
      </c>
      <c r="E794" s="38" t="s">
        <v>56</v>
      </c>
      <c r="F794" s="29">
        <v>400</v>
      </c>
      <c r="G794" s="17">
        <f>SUM(Ведомственная!G631)</f>
        <v>400</v>
      </c>
      <c r="I794" s="12">
        <f t="shared" si="23"/>
        <v>0</v>
      </c>
      <c r="J794" s="12"/>
    </row>
    <row r="795" spans="1:10" ht="28.5">
      <c r="A795" s="36" t="s">
        <v>791</v>
      </c>
      <c r="B795" s="29" t="s">
        <v>792</v>
      </c>
      <c r="C795" s="29"/>
      <c r="D795" s="38"/>
      <c r="E795" s="38"/>
      <c r="F795" s="29">
        <f>SUM(F796)</f>
        <v>500</v>
      </c>
      <c r="G795" s="17"/>
      <c r="H795" s="12">
        <f>SUM(G795:G796)</f>
        <v>500</v>
      </c>
      <c r="I795" s="12"/>
      <c r="J795" s="12"/>
    </row>
    <row r="796" spans="1:10" ht="28.5">
      <c r="A796" s="33" t="s">
        <v>54</v>
      </c>
      <c r="B796" s="29" t="s">
        <v>792</v>
      </c>
      <c r="C796" s="29">
        <v>200</v>
      </c>
      <c r="D796" s="38" t="s">
        <v>15</v>
      </c>
      <c r="E796" s="38" t="s">
        <v>26</v>
      </c>
      <c r="F796" s="29">
        <v>500</v>
      </c>
      <c r="G796" s="17">
        <f>SUM(Ведомственная!G239)</f>
        <v>500</v>
      </c>
      <c r="H796" s="8">
        <f>SUM(Ведомственная!G238)</f>
        <v>500</v>
      </c>
      <c r="I796" s="12"/>
      <c r="J796" s="12"/>
    </row>
    <row r="797" spans="1:10" ht="42.75" hidden="1">
      <c r="A797" s="33" t="s">
        <v>658</v>
      </c>
      <c r="B797" s="29" t="s">
        <v>655</v>
      </c>
      <c r="C797" s="38"/>
      <c r="D797" s="38"/>
      <c r="E797" s="38"/>
      <c r="F797" s="37">
        <f>SUM(F798)</f>
        <v>0</v>
      </c>
      <c r="H797" s="13">
        <f>SUM(G798:G800)</f>
        <v>0</v>
      </c>
      <c r="I797" s="12">
        <f t="shared" si="23"/>
        <v>0</v>
      </c>
      <c r="J797" s="12"/>
    </row>
    <row r="798" spans="1:10" ht="42.75" hidden="1">
      <c r="A798" s="33" t="s">
        <v>653</v>
      </c>
      <c r="B798" s="29" t="s">
        <v>656</v>
      </c>
      <c r="C798" s="38"/>
      <c r="D798" s="38"/>
      <c r="E798" s="38"/>
      <c r="F798" s="37">
        <f>SUM(F799)</f>
        <v>0</v>
      </c>
      <c r="I798" s="12">
        <f t="shared" si="23"/>
        <v>0</v>
      </c>
      <c r="J798" s="12"/>
    </row>
    <row r="799" spans="1:10" ht="57" hidden="1">
      <c r="A799" s="33" t="s">
        <v>654</v>
      </c>
      <c r="B799" s="29" t="s">
        <v>657</v>
      </c>
      <c r="C799" s="38"/>
      <c r="D799" s="38"/>
      <c r="E799" s="38"/>
      <c r="F799" s="37">
        <f>SUM(F800)</f>
        <v>0</v>
      </c>
      <c r="I799" s="12">
        <f t="shared" si="23"/>
        <v>0</v>
      </c>
      <c r="J799" s="12"/>
    </row>
    <row r="800" spans="1:10" ht="28.5" hidden="1">
      <c r="A800" s="36" t="s">
        <v>330</v>
      </c>
      <c r="B800" s="29" t="s">
        <v>657</v>
      </c>
      <c r="C800" s="38" t="s">
        <v>292</v>
      </c>
      <c r="D800" s="38" t="s">
        <v>180</v>
      </c>
      <c r="E800" s="38" t="s">
        <v>36</v>
      </c>
      <c r="F800" s="37"/>
      <c r="G800" s="8">
        <f>SUM(Ведомственная!G250)</f>
        <v>0</v>
      </c>
      <c r="I800" s="12">
        <f t="shared" si="23"/>
        <v>0</v>
      </c>
      <c r="J800" s="12"/>
    </row>
    <row r="801" spans="1:10" s="20" customFormat="1" ht="15">
      <c r="A801" s="184" t="s">
        <v>204</v>
      </c>
      <c r="B801" s="101" t="s">
        <v>205</v>
      </c>
      <c r="C801" s="101"/>
      <c r="D801" s="101"/>
      <c r="E801" s="101"/>
      <c r="F801" s="102">
        <f>SUM(F809)+F802+F831+F806+F845+F829+F842+F804</f>
        <v>49429.6</v>
      </c>
      <c r="G801" s="18"/>
      <c r="H801" s="164">
        <f>SUM(G802:G848)</f>
        <v>49429.6</v>
      </c>
      <c r="I801" s="19">
        <f t="shared" si="23"/>
        <v>-49429.6</v>
      </c>
      <c r="J801" s="19">
        <f t="shared" si="22"/>
        <v>0</v>
      </c>
    </row>
    <row r="802" spans="1:10" ht="57">
      <c r="A802" s="33" t="s">
        <v>843</v>
      </c>
      <c r="B802" s="92" t="s">
        <v>217</v>
      </c>
      <c r="C802" s="29"/>
      <c r="D802" s="38"/>
      <c r="E802" s="38"/>
      <c r="F802" s="29">
        <f>SUM(F803)</f>
        <v>344.3</v>
      </c>
      <c r="H802" s="8">
        <f>SUM(Ведомственная!G14+Ведомственная!G22+Ведомственная!G35+Ведомственная!G44+Ведомственная!G78+Ведомственная!G87+Ведомственная!G167+Ведомственная!G464+Ведомственная!G483)</f>
        <v>33695</v>
      </c>
      <c r="I802" s="12">
        <f t="shared" si="23"/>
        <v>-344.3</v>
      </c>
      <c r="J802" s="12">
        <f t="shared" si="22"/>
        <v>33350.7</v>
      </c>
    </row>
    <row r="803" spans="1:10" ht="14.25">
      <c r="A803" s="44" t="s">
        <v>24</v>
      </c>
      <c r="B803" s="92" t="s">
        <v>217</v>
      </c>
      <c r="C803" s="29">
        <v>800</v>
      </c>
      <c r="D803" s="38">
        <v>10</v>
      </c>
      <c r="E803" s="38" t="s">
        <v>80</v>
      </c>
      <c r="F803" s="29">
        <v>344.3</v>
      </c>
      <c r="G803" s="8">
        <f>SUM(Ведомственная!G485)</f>
        <v>344.3</v>
      </c>
      <c r="I803" s="12">
        <f t="shared" si="23"/>
        <v>0</v>
      </c>
      <c r="J803" s="12">
        <f t="shared" si="22"/>
        <v>-344.3</v>
      </c>
    </row>
    <row r="804" spans="1:10" ht="14.25">
      <c r="A804" s="33" t="s">
        <v>151</v>
      </c>
      <c r="B804" s="38" t="s">
        <v>211</v>
      </c>
      <c r="C804" s="29"/>
      <c r="D804" s="38"/>
      <c r="E804" s="38"/>
      <c r="F804" s="29">
        <f>SUM(F805)</f>
        <v>900</v>
      </c>
      <c r="I804" s="12"/>
      <c r="J804" s="12"/>
    </row>
    <row r="805" spans="1:10" ht="14.25">
      <c r="A805" s="33" t="s">
        <v>24</v>
      </c>
      <c r="B805" s="38" t="s">
        <v>211</v>
      </c>
      <c r="C805" s="29">
        <v>800</v>
      </c>
      <c r="D805" s="38" t="s">
        <v>36</v>
      </c>
      <c r="E805" s="38" t="s">
        <v>181</v>
      </c>
      <c r="F805" s="29">
        <v>900</v>
      </c>
      <c r="G805" s="8">
        <f>SUM(Ведомственная!G466)</f>
        <v>900</v>
      </c>
      <c r="I805" s="12"/>
      <c r="J805" s="12"/>
    </row>
    <row r="806" spans="1:10" ht="42.75">
      <c r="A806" s="85" t="s">
        <v>336</v>
      </c>
      <c r="B806" s="83" t="s">
        <v>391</v>
      </c>
      <c r="C806" s="83"/>
      <c r="D806" s="83"/>
      <c r="E806" s="83"/>
      <c r="F806" s="84">
        <f>SUM(F807)</f>
        <v>500</v>
      </c>
      <c r="I806" s="12">
        <f t="shared" si="23"/>
        <v>-500</v>
      </c>
      <c r="J806" s="12">
        <f t="shared" si="22"/>
        <v>-500</v>
      </c>
    </row>
    <row r="807" spans="1:10" ht="28.5">
      <c r="A807" s="85" t="s">
        <v>390</v>
      </c>
      <c r="B807" s="83" t="s">
        <v>392</v>
      </c>
      <c r="C807" s="83"/>
      <c r="D807" s="83"/>
      <c r="E807" s="83"/>
      <c r="F807" s="84">
        <f>SUM(F808)</f>
        <v>500</v>
      </c>
      <c r="I807" s="12">
        <f t="shared" si="23"/>
        <v>-500</v>
      </c>
      <c r="J807" s="12">
        <f t="shared" si="22"/>
        <v>-500</v>
      </c>
    </row>
    <row r="808" spans="1:10" ht="28.5">
      <c r="A808" s="85" t="s">
        <v>54</v>
      </c>
      <c r="B808" s="83" t="s">
        <v>392</v>
      </c>
      <c r="C808" s="83" t="s">
        <v>95</v>
      </c>
      <c r="D808" s="83" t="s">
        <v>56</v>
      </c>
      <c r="E808" s="83" t="s">
        <v>184</v>
      </c>
      <c r="F808" s="84">
        <v>500</v>
      </c>
      <c r="G808" s="8">
        <f>SUM(Ведомственная!G170)</f>
        <v>500</v>
      </c>
      <c r="I808" s="12">
        <f t="shared" si="23"/>
        <v>0</v>
      </c>
      <c r="J808" s="12">
        <f t="shared" si="22"/>
        <v>-500</v>
      </c>
    </row>
    <row r="809" spans="1:10" ht="42.75">
      <c r="A809" s="98" t="s">
        <v>82</v>
      </c>
      <c r="B809" s="83" t="s">
        <v>108</v>
      </c>
      <c r="C809" s="58"/>
      <c r="D809" s="58"/>
      <c r="E809" s="58"/>
      <c r="F809" s="59">
        <f>SUM(F810+F813+F816+F818+F821+F823+F825)</f>
        <v>47293.6</v>
      </c>
      <c r="I809" s="12">
        <f t="shared" si="23"/>
        <v>-47293.6</v>
      </c>
      <c r="J809" s="12">
        <f t="shared" si="22"/>
        <v>-47293.6</v>
      </c>
    </row>
    <row r="810" spans="1:10" ht="14.25">
      <c r="A810" s="98" t="s">
        <v>84</v>
      </c>
      <c r="B810" s="83" t="s">
        <v>109</v>
      </c>
      <c r="C810" s="58"/>
      <c r="D810" s="58"/>
      <c r="E810" s="58"/>
      <c r="F810" s="59">
        <f>SUM(F811+F812)</f>
        <v>14821</v>
      </c>
      <c r="I810" s="12">
        <f t="shared" si="23"/>
        <v>-14821</v>
      </c>
      <c r="J810" s="12">
        <f t="shared" si="22"/>
        <v>-14821</v>
      </c>
    </row>
    <row r="811" spans="1:10" ht="57">
      <c r="A811" s="33" t="s">
        <v>53</v>
      </c>
      <c r="B811" s="83" t="s">
        <v>109</v>
      </c>
      <c r="C811" s="83" t="s">
        <v>93</v>
      </c>
      <c r="D811" s="83" t="s">
        <v>36</v>
      </c>
      <c r="E811" s="83" t="s">
        <v>56</v>
      </c>
      <c r="F811" s="59">
        <v>14811</v>
      </c>
      <c r="G811" s="8">
        <f>SUM(Ведомственная!G17)</f>
        <v>14811</v>
      </c>
      <c r="I811" s="12">
        <f t="shared" si="23"/>
        <v>0</v>
      </c>
      <c r="J811" s="12">
        <f t="shared" si="22"/>
        <v>-14811</v>
      </c>
    </row>
    <row r="812" spans="1:10" ht="14.25">
      <c r="A812" s="98" t="s">
        <v>94</v>
      </c>
      <c r="B812" s="83" t="s">
        <v>109</v>
      </c>
      <c r="C812" s="83" t="s">
        <v>95</v>
      </c>
      <c r="D812" s="83" t="s">
        <v>36</v>
      </c>
      <c r="E812" s="83" t="s">
        <v>56</v>
      </c>
      <c r="F812" s="43">
        <v>10</v>
      </c>
      <c r="G812" s="8">
        <f>SUM(Ведомственная!G18)</f>
        <v>10</v>
      </c>
      <c r="I812" s="12">
        <f t="shared" si="23"/>
        <v>0</v>
      </c>
      <c r="J812" s="12">
        <f t="shared" si="22"/>
        <v>-10</v>
      </c>
    </row>
    <row r="813" spans="1:10" ht="28.5">
      <c r="A813" s="98" t="s">
        <v>206</v>
      </c>
      <c r="B813" s="83" t="s">
        <v>114</v>
      </c>
      <c r="C813" s="58"/>
      <c r="D813" s="58"/>
      <c r="E813" s="58"/>
      <c r="F813" s="59">
        <f>SUM(F814:F815)</f>
        <v>4472.3</v>
      </c>
      <c r="I813" s="12">
        <f t="shared" si="23"/>
        <v>-4472.3</v>
      </c>
      <c r="J813" s="12">
        <f t="shared" si="22"/>
        <v>-4472.3</v>
      </c>
    </row>
    <row r="814" spans="1:10" ht="57">
      <c r="A814" s="33" t="s">
        <v>53</v>
      </c>
      <c r="B814" s="83" t="s">
        <v>114</v>
      </c>
      <c r="C814" s="83" t="s">
        <v>93</v>
      </c>
      <c r="D814" s="83" t="s">
        <v>36</v>
      </c>
      <c r="E814" s="83" t="s">
        <v>80</v>
      </c>
      <c r="F814" s="59">
        <v>4467</v>
      </c>
      <c r="G814" s="8">
        <f>SUM(Ведомственная!G38)</f>
        <v>4467</v>
      </c>
      <c r="I814" s="12">
        <f t="shared" si="23"/>
        <v>0</v>
      </c>
      <c r="J814" s="12">
        <f t="shared" si="22"/>
        <v>-4467</v>
      </c>
    </row>
    <row r="815" spans="1:10" ht="28.5">
      <c r="A815" s="33" t="s">
        <v>54</v>
      </c>
      <c r="B815" s="83" t="s">
        <v>114</v>
      </c>
      <c r="C815" s="83" t="s">
        <v>95</v>
      </c>
      <c r="D815" s="83" t="s">
        <v>36</v>
      </c>
      <c r="E815" s="83" t="s">
        <v>80</v>
      </c>
      <c r="F815" s="43">
        <v>5.3</v>
      </c>
      <c r="G815" s="8">
        <f>SUM(Ведомственная!G39)</f>
        <v>5.3</v>
      </c>
      <c r="I815" s="12">
        <f t="shared" si="23"/>
        <v>0</v>
      </c>
      <c r="J815" s="12">
        <f t="shared" si="22"/>
        <v>-5.3</v>
      </c>
    </row>
    <row r="816" spans="1:10" ht="14.25">
      <c r="A816" s="98" t="s">
        <v>96</v>
      </c>
      <c r="B816" s="83" t="s">
        <v>110</v>
      </c>
      <c r="C816" s="83"/>
      <c r="D816" s="83"/>
      <c r="E816" s="83"/>
      <c r="F816" s="59">
        <f>SUM(F817)</f>
        <v>1571.8</v>
      </c>
      <c r="I816" s="12">
        <f t="shared" si="23"/>
        <v>-1571.8</v>
      </c>
      <c r="J816" s="12">
        <f t="shared" si="22"/>
        <v>-1571.8</v>
      </c>
    </row>
    <row r="817" spans="1:10" ht="57">
      <c r="A817" s="33" t="s">
        <v>53</v>
      </c>
      <c r="B817" s="83" t="s">
        <v>110</v>
      </c>
      <c r="C817" s="83" t="s">
        <v>93</v>
      </c>
      <c r="D817" s="83" t="s">
        <v>36</v>
      </c>
      <c r="E817" s="83" t="s">
        <v>56</v>
      </c>
      <c r="F817" s="59">
        <v>1571.8</v>
      </c>
      <c r="G817" s="8">
        <f>SUM(Ведомственная!G20)</f>
        <v>1571.8</v>
      </c>
      <c r="I817" s="12">
        <f t="shared" si="23"/>
        <v>0</v>
      </c>
      <c r="J817" s="12">
        <f t="shared" si="22"/>
        <v>-1571.8</v>
      </c>
    </row>
    <row r="818" spans="1:10" ht="14.25">
      <c r="A818" s="98" t="s">
        <v>99</v>
      </c>
      <c r="B818" s="83" t="s">
        <v>111</v>
      </c>
      <c r="C818" s="83"/>
      <c r="D818" s="83"/>
      <c r="E818" s="83"/>
      <c r="F818" s="43">
        <f>SUM(F819:F820)</f>
        <v>922</v>
      </c>
      <c r="I818" s="12">
        <f t="shared" si="23"/>
        <v>-922</v>
      </c>
      <c r="J818" s="12">
        <f t="shared" si="22"/>
        <v>-922</v>
      </c>
    </row>
    <row r="819" spans="1:10" ht="28.5">
      <c r="A819" s="33" t="s">
        <v>54</v>
      </c>
      <c r="B819" s="83" t="s">
        <v>111</v>
      </c>
      <c r="C819" s="83" t="s">
        <v>95</v>
      </c>
      <c r="D819" s="83" t="s">
        <v>36</v>
      </c>
      <c r="E819" s="83" t="s">
        <v>98</v>
      </c>
      <c r="F819" s="43">
        <v>872.2</v>
      </c>
      <c r="G819" s="8">
        <f>SUM(Ведомственная!G24+Ведомственная!G46)</f>
        <v>872.2</v>
      </c>
      <c r="I819" s="12">
        <f t="shared" si="23"/>
        <v>0</v>
      </c>
      <c r="J819" s="12">
        <f t="shared" si="22"/>
        <v>-872.2</v>
      </c>
    </row>
    <row r="820" spans="1:10" ht="14.25">
      <c r="A820" s="98" t="s">
        <v>24</v>
      </c>
      <c r="B820" s="83" t="s">
        <v>111</v>
      </c>
      <c r="C820" s="83" t="s">
        <v>100</v>
      </c>
      <c r="D820" s="83" t="s">
        <v>36</v>
      </c>
      <c r="E820" s="83" t="s">
        <v>98</v>
      </c>
      <c r="F820" s="43">
        <v>49.8</v>
      </c>
      <c r="G820" s="8">
        <f>SUM(Ведомственная!G25+Ведомственная!G47)</f>
        <v>49.800000000000004</v>
      </c>
      <c r="I820" s="12">
        <f t="shared" si="23"/>
        <v>0</v>
      </c>
      <c r="J820" s="12">
        <f t="shared" si="22"/>
        <v>-49.8</v>
      </c>
    </row>
    <row r="821" spans="1:10" ht="28.5">
      <c r="A821" s="98" t="s">
        <v>101</v>
      </c>
      <c r="B821" s="83" t="s">
        <v>112</v>
      </c>
      <c r="C821" s="83"/>
      <c r="D821" s="83"/>
      <c r="E821" s="83"/>
      <c r="F821" s="43">
        <f>SUM(F822)</f>
        <v>869.5</v>
      </c>
      <c r="I821" s="12">
        <f t="shared" si="23"/>
        <v>-869.5</v>
      </c>
      <c r="J821" s="12">
        <f t="shared" si="22"/>
        <v>-869.5</v>
      </c>
    </row>
    <row r="822" spans="1:10" ht="28.5">
      <c r="A822" s="33" t="s">
        <v>54</v>
      </c>
      <c r="B822" s="83" t="s">
        <v>112</v>
      </c>
      <c r="C822" s="83" t="s">
        <v>95</v>
      </c>
      <c r="D822" s="83" t="s">
        <v>36</v>
      </c>
      <c r="E822" s="83" t="s">
        <v>98</v>
      </c>
      <c r="F822" s="43">
        <v>869.5</v>
      </c>
      <c r="G822" s="8">
        <f>SUM(Ведомственная!G27+Ведомственная!G49)</f>
        <v>869.5</v>
      </c>
      <c r="I822" s="12">
        <f t="shared" si="23"/>
        <v>0</v>
      </c>
      <c r="J822" s="12">
        <f t="shared" si="22"/>
        <v>-869.5</v>
      </c>
    </row>
    <row r="823" spans="1:10" ht="28.5">
      <c r="A823" s="98" t="s">
        <v>107</v>
      </c>
      <c r="B823" s="83" t="s">
        <v>115</v>
      </c>
      <c r="C823" s="30"/>
      <c r="D823" s="30"/>
      <c r="E823" s="30"/>
      <c r="F823" s="59">
        <f>SUM(F824)</f>
        <v>1960.4</v>
      </c>
      <c r="I823" s="12">
        <f t="shared" si="23"/>
        <v>-1960.4</v>
      </c>
      <c r="J823" s="12">
        <f t="shared" si="22"/>
        <v>-1960.4</v>
      </c>
    </row>
    <row r="824" spans="1:10" ht="57">
      <c r="A824" s="33" t="s">
        <v>53</v>
      </c>
      <c r="B824" s="83" t="s">
        <v>115</v>
      </c>
      <c r="C824" s="83" t="s">
        <v>93</v>
      </c>
      <c r="D824" s="83" t="s">
        <v>36</v>
      </c>
      <c r="E824" s="83" t="s">
        <v>80</v>
      </c>
      <c r="F824" s="59">
        <v>1960.4</v>
      </c>
      <c r="G824" s="8">
        <f>SUM(Ведомственная!G41)</f>
        <v>1960.4</v>
      </c>
      <c r="I824" s="12">
        <f t="shared" si="23"/>
        <v>0</v>
      </c>
      <c r="J824" s="12">
        <f t="shared" si="22"/>
        <v>-1960.4</v>
      </c>
    </row>
    <row r="825" spans="1:10" ht="28.5">
      <c r="A825" s="99" t="s">
        <v>102</v>
      </c>
      <c r="B825" s="83" t="s">
        <v>113</v>
      </c>
      <c r="C825" s="30"/>
      <c r="D825" s="30"/>
      <c r="E825" s="30"/>
      <c r="F825" s="59">
        <f>SUM(F826:F828)</f>
        <v>22676.6</v>
      </c>
      <c r="I825" s="12">
        <f t="shared" si="23"/>
        <v>-22676.6</v>
      </c>
      <c r="J825" s="12">
        <f t="shared" si="22"/>
        <v>-22676.6</v>
      </c>
    </row>
    <row r="826" spans="1:10" ht="28.5">
      <c r="A826" s="33" t="s">
        <v>54</v>
      </c>
      <c r="B826" s="83" t="s">
        <v>113</v>
      </c>
      <c r="C826" s="30" t="s">
        <v>95</v>
      </c>
      <c r="D826" s="83" t="s">
        <v>36</v>
      </c>
      <c r="E826" s="83" t="s">
        <v>98</v>
      </c>
      <c r="F826" s="59">
        <v>6354.7</v>
      </c>
      <c r="G826" s="8">
        <f>SUM(Ведомственная!G29+Ведомственная!G51)</f>
        <v>6354.700000000001</v>
      </c>
      <c r="I826" s="12">
        <f t="shared" si="23"/>
        <v>0</v>
      </c>
      <c r="J826" s="12">
        <f t="shared" si="22"/>
        <v>-6354.7</v>
      </c>
    </row>
    <row r="827" spans="1:10" ht="14.25">
      <c r="A827" s="98" t="s">
        <v>44</v>
      </c>
      <c r="B827" s="83" t="s">
        <v>113</v>
      </c>
      <c r="C827" s="30" t="s">
        <v>103</v>
      </c>
      <c r="D827" s="83" t="s">
        <v>36</v>
      </c>
      <c r="E827" s="83" t="s">
        <v>98</v>
      </c>
      <c r="F827" s="59">
        <v>667</v>
      </c>
      <c r="G827" s="8">
        <f>SUM(Ведомственная!G30)</f>
        <v>667</v>
      </c>
      <c r="I827" s="12">
        <f t="shared" si="23"/>
        <v>0</v>
      </c>
      <c r="J827" s="12">
        <f t="shared" si="22"/>
        <v>-667</v>
      </c>
    </row>
    <row r="828" spans="1:10" ht="14.25">
      <c r="A828" s="98" t="s">
        <v>24</v>
      </c>
      <c r="B828" s="83" t="s">
        <v>113</v>
      </c>
      <c r="C828" s="30" t="s">
        <v>100</v>
      </c>
      <c r="D828" s="83" t="s">
        <v>36</v>
      </c>
      <c r="E828" s="83" t="s">
        <v>98</v>
      </c>
      <c r="F828" s="59">
        <v>15654.9</v>
      </c>
      <c r="G828" s="8">
        <f>SUM(Ведомственная!G31+Ведомственная!G52)+Ведомственная!G138</f>
        <v>15654.9</v>
      </c>
      <c r="I828" s="12">
        <f t="shared" si="23"/>
        <v>0</v>
      </c>
      <c r="J828" s="12">
        <f t="shared" si="22"/>
        <v>-15654.9</v>
      </c>
    </row>
    <row r="829" spans="1:10" ht="42.75" hidden="1">
      <c r="A829" s="33" t="s">
        <v>735</v>
      </c>
      <c r="B829" s="29" t="s">
        <v>736</v>
      </c>
      <c r="C829" s="30"/>
      <c r="D829" s="83"/>
      <c r="E829" s="83"/>
      <c r="F829" s="59">
        <f>SUM(F830)</f>
        <v>0</v>
      </c>
      <c r="I829" s="12"/>
      <c r="J829" s="12"/>
    </row>
    <row r="830" spans="1:10" ht="28.5" hidden="1">
      <c r="A830" s="44" t="s">
        <v>264</v>
      </c>
      <c r="B830" s="29" t="s">
        <v>736</v>
      </c>
      <c r="C830" s="30" t="s">
        <v>128</v>
      </c>
      <c r="D830" s="83" t="s">
        <v>15</v>
      </c>
      <c r="E830" s="83" t="s">
        <v>26</v>
      </c>
      <c r="F830" s="59"/>
      <c r="G830" s="8">
        <f>SUM(Ведомственная!G235)</f>
        <v>0</v>
      </c>
      <c r="I830" s="12">
        <f>G830-F830</f>
        <v>0</v>
      </c>
      <c r="J830" s="12">
        <f>SUM(H830-F830)</f>
        <v>0</v>
      </c>
    </row>
    <row r="831" spans="1:10" ht="85.5">
      <c r="A831" s="39" t="s">
        <v>231</v>
      </c>
      <c r="B831" s="38" t="s">
        <v>237</v>
      </c>
      <c r="C831" s="38"/>
      <c r="D831" s="38"/>
      <c r="E831" s="38"/>
      <c r="F831" s="37">
        <f>SUM(F835+F840+F837+F832)</f>
        <v>391.7</v>
      </c>
      <c r="I831" s="12">
        <f t="shared" si="23"/>
        <v>-391.7</v>
      </c>
      <c r="J831" s="12">
        <f t="shared" si="22"/>
        <v>-391.7</v>
      </c>
    </row>
    <row r="832" spans="1:10" ht="42.75">
      <c r="A832" s="33" t="s">
        <v>238</v>
      </c>
      <c r="B832" s="38" t="s">
        <v>239</v>
      </c>
      <c r="C832" s="29"/>
      <c r="D832" s="38"/>
      <c r="E832" s="38"/>
      <c r="F832" s="37">
        <f>SUM(F833:F834)</f>
        <v>93.8</v>
      </c>
      <c r="I832" s="12">
        <f t="shared" si="23"/>
        <v>-93.8</v>
      </c>
      <c r="J832" s="12">
        <f t="shared" si="22"/>
        <v>-93.8</v>
      </c>
    </row>
    <row r="833" spans="1:10" ht="57">
      <c r="A833" s="33" t="s">
        <v>53</v>
      </c>
      <c r="B833" s="38" t="s">
        <v>239</v>
      </c>
      <c r="C833" s="38" t="s">
        <v>93</v>
      </c>
      <c r="D833" s="38" t="s">
        <v>36</v>
      </c>
      <c r="E833" s="38" t="s">
        <v>15</v>
      </c>
      <c r="F833" s="37">
        <v>83.2</v>
      </c>
      <c r="G833" s="8">
        <f>SUM(Ведомственная!G81)</f>
        <v>83.2</v>
      </c>
      <c r="I833" s="12">
        <f t="shared" si="23"/>
        <v>0</v>
      </c>
      <c r="J833" s="12">
        <f t="shared" si="22"/>
        <v>-83.2</v>
      </c>
    </row>
    <row r="834" spans="1:10" ht="28.5">
      <c r="A834" s="33" t="s">
        <v>54</v>
      </c>
      <c r="B834" s="38" t="s">
        <v>239</v>
      </c>
      <c r="C834" s="38" t="s">
        <v>95</v>
      </c>
      <c r="D834" s="38" t="s">
        <v>36</v>
      </c>
      <c r="E834" s="38" t="s">
        <v>15</v>
      </c>
      <c r="F834" s="37">
        <v>10.6</v>
      </c>
      <c r="G834" s="8">
        <f>SUM(Ведомственная!G82)</f>
        <v>10.6</v>
      </c>
      <c r="I834" s="12">
        <f t="shared" si="23"/>
        <v>0</v>
      </c>
      <c r="J834" s="12">
        <f t="shared" si="22"/>
        <v>-10.6</v>
      </c>
    </row>
    <row r="835" spans="1:10" ht="42.75">
      <c r="A835" s="33" t="s">
        <v>241</v>
      </c>
      <c r="B835" s="38" t="s">
        <v>242</v>
      </c>
      <c r="C835" s="38"/>
      <c r="D835" s="38"/>
      <c r="E835" s="38"/>
      <c r="F835" s="37">
        <f>SUM(F836)</f>
        <v>158.2</v>
      </c>
      <c r="I835" s="12">
        <f t="shared" si="23"/>
        <v>-158.2</v>
      </c>
      <c r="J835" s="12">
        <f t="shared" si="22"/>
        <v>-158.2</v>
      </c>
    </row>
    <row r="836" spans="1:10" ht="14.25">
      <c r="A836" s="33" t="s">
        <v>94</v>
      </c>
      <c r="B836" s="38" t="s">
        <v>242</v>
      </c>
      <c r="C836" s="38" t="s">
        <v>95</v>
      </c>
      <c r="D836" s="38"/>
      <c r="E836" s="38"/>
      <c r="F836" s="37">
        <v>158.2</v>
      </c>
      <c r="G836" s="8">
        <f>SUM(Ведомственная!G90)</f>
        <v>158.2</v>
      </c>
      <c r="I836" s="12">
        <f t="shared" si="23"/>
        <v>0</v>
      </c>
      <c r="J836" s="12">
        <f t="shared" si="22"/>
        <v>-158.2</v>
      </c>
    </row>
    <row r="837" spans="1:10" ht="42.75">
      <c r="A837" s="33" t="s">
        <v>480</v>
      </c>
      <c r="B837" s="38" t="s">
        <v>481</v>
      </c>
      <c r="C837" s="29"/>
      <c r="D837" s="38"/>
      <c r="E837" s="38"/>
      <c r="F837" s="43">
        <f>SUM(F838:F839)</f>
        <v>139.70000000000002</v>
      </c>
      <c r="I837" s="12">
        <f t="shared" si="23"/>
        <v>-139.70000000000002</v>
      </c>
      <c r="J837" s="12">
        <f aca="true" t="shared" si="24" ref="J837:J848">SUM(H837-F837)</f>
        <v>-139.70000000000002</v>
      </c>
    </row>
    <row r="838" spans="1:10" ht="57">
      <c r="A838" s="33" t="s">
        <v>53</v>
      </c>
      <c r="B838" s="38" t="s">
        <v>481</v>
      </c>
      <c r="C838" s="38" t="s">
        <v>93</v>
      </c>
      <c r="D838" s="38" t="s">
        <v>180</v>
      </c>
      <c r="E838" s="38" t="s">
        <v>180</v>
      </c>
      <c r="F838" s="37">
        <v>130.9</v>
      </c>
      <c r="G838" s="8">
        <f>SUM(Ведомственная!G344)</f>
        <v>130.9</v>
      </c>
      <c r="I838" s="12">
        <f t="shared" si="23"/>
        <v>0</v>
      </c>
      <c r="J838" s="12">
        <f t="shared" si="24"/>
        <v>-130.9</v>
      </c>
    </row>
    <row r="839" spans="1:10" ht="28.5">
      <c r="A839" s="33" t="s">
        <v>54</v>
      </c>
      <c r="B839" s="38" t="s">
        <v>481</v>
      </c>
      <c r="C839" s="38" t="s">
        <v>95</v>
      </c>
      <c r="D839" s="211" t="s">
        <v>180</v>
      </c>
      <c r="E839" s="211" t="s">
        <v>180</v>
      </c>
      <c r="F839" s="37">
        <v>8.8</v>
      </c>
      <c r="G839" s="8">
        <f>SUM(Ведомственная!G345)</f>
        <v>8.8</v>
      </c>
      <c r="I839" s="12">
        <f t="shared" si="23"/>
        <v>0</v>
      </c>
      <c r="J839" s="12">
        <f t="shared" si="24"/>
        <v>-8.8</v>
      </c>
    </row>
    <row r="840" spans="1:10" ht="57" hidden="1">
      <c r="A840" s="56" t="s">
        <v>590</v>
      </c>
      <c r="B840" s="30" t="s">
        <v>386</v>
      </c>
      <c r="C840" s="30"/>
      <c r="D840" s="30"/>
      <c r="E840" s="30"/>
      <c r="F840" s="34">
        <f>SUM(F841)</f>
        <v>0</v>
      </c>
      <c r="I840" s="12">
        <f t="shared" si="23"/>
        <v>0</v>
      </c>
      <c r="J840" s="12">
        <f t="shared" si="24"/>
        <v>0</v>
      </c>
    </row>
    <row r="841" spans="1:10" ht="28.5" hidden="1">
      <c r="A841" s="36" t="s">
        <v>54</v>
      </c>
      <c r="B841" s="30" t="s">
        <v>386</v>
      </c>
      <c r="C841" s="30" t="s">
        <v>95</v>
      </c>
      <c r="D841" s="30" t="s">
        <v>180</v>
      </c>
      <c r="E841" s="30" t="s">
        <v>56</v>
      </c>
      <c r="F841" s="34"/>
      <c r="G841" s="8">
        <f>SUM(Ведомственная!G317)</f>
        <v>0</v>
      </c>
      <c r="I841" s="12">
        <f t="shared" si="23"/>
        <v>0</v>
      </c>
      <c r="J841" s="12">
        <f t="shared" si="24"/>
        <v>0</v>
      </c>
    </row>
    <row r="842" spans="1:10" ht="14.25" hidden="1">
      <c r="A842" s="33" t="s">
        <v>159</v>
      </c>
      <c r="B842" s="30" t="s">
        <v>745</v>
      </c>
      <c r="C842" s="30"/>
      <c r="D842" s="30"/>
      <c r="E842" s="30"/>
      <c r="F842" s="34">
        <f>SUM(F843)</f>
        <v>0</v>
      </c>
      <c r="I842" s="12"/>
      <c r="J842" s="12"/>
    </row>
    <row r="843" spans="1:10" ht="28.5" hidden="1">
      <c r="A843" s="44" t="s">
        <v>611</v>
      </c>
      <c r="B843" s="30" t="s">
        <v>746</v>
      </c>
      <c r="C843" s="30"/>
      <c r="D843" s="30"/>
      <c r="E843" s="30"/>
      <c r="F843" s="34">
        <f>SUM(F844)</f>
        <v>0</v>
      </c>
      <c r="I843" s="12"/>
      <c r="J843" s="12"/>
    </row>
    <row r="844" spans="1:10" ht="28.5" hidden="1">
      <c r="A844" s="33" t="s">
        <v>264</v>
      </c>
      <c r="B844" s="30" t="s">
        <v>746</v>
      </c>
      <c r="C844" s="30" t="s">
        <v>128</v>
      </c>
      <c r="D844" s="30" t="s">
        <v>180</v>
      </c>
      <c r="E844" s="30" t="s">
        <v>56</v>
      </c>
      <c r="F844" s="34"/>
      <c r="G844" s="8">
        <f>SUM(Ведомственная!G320)</f>
        <v>0</v>
      </c>
      <c r="I844" s="12"/>
      <c r="J844" s="12"/>
    </row>
    <row r="845" spans="1:10" ht="28.5" hidden="1">
      <c r="A845" s="36" t="s">
        <v>47</v>
      </c>
      <c r="B845" s="29" t="s">
        <v>697</v>
      </c>
      <c r="C845" s="30"/>
      <c r="D845" s="30"/>
      <c r="E845" s="30"/>
      <c r="F845" s="34">
        <f>SUM(F846:F847)</f>
        <v>0</v>
      </c>
      <c r="I845" s="12">
        <f t="shared" si="23"/>
        <v>0</v>
      </c>
      <c r="J845" s="12"/>
    </row>
    <row r="846" spans="1:10" ht="14.25" hidden="1">
      <c r="A846" s="36" t="s">
        <v>24</v>
      </c>
      <c r="B846" s="29" t="s">
        <v>697</v>
      </c>
      <c r="C846" s="30" t="s">
        <v>100</v>
      </c>
      <c r="D846" s="30" t="s">
        <v>56</v>
      </c>
      <c r="E846" s="30" t="s">
        <v>184</v>
      </c>
      <c r="F846" s="34"/>
      <c r="G846" s="8">
        <f>SUM(Ведомственная!G172)</f>
        <v>0</v>
      </c>
      <c r="I846" s="12"/>
      <c r="J846" s="12"/>
    </row>
    <row r="847" spans="1:10" ht="14.25" hidden="1">
      <c r="A847" s="36" t="s">
        <v>24</v>
      </c>
      <c r="B847" s="29" t="s">
        <v>697</v>
      </c>
      <c r="C847" s="30" t="s">
        <v>100</v>
      </c>
      <c r="D847" s="30" t="s">
        <v>15</v>
      </c>
      <c r="E847" s="30" t="s">
        <v>26</v>
      </c>
      <c r="F847" s="34"/>
      <c r="G847" s="8">
        <f>SUM(Ведомственная!G237)</f>
        <v>0</v>
      </c>
      <c r="I847" s="12">
        <f t="shared" si="23"/>
        <v>0</v>
      </c>
      <c r="J847" s="12"/>
    </row>
    <row r="848" spans="1:10" s="20" customFormat="1" ht="15">
      <c r="A848" s="100" t="s">
        <v>203</v>
      </c>
      <c r="B848" s="101"/>
      <c r="C848" s="32"/>
      <c r="D848" s="32"/>
      <c r="E848" s="32"/>
      <c r="F848" s="102">
        <f>SUM(F11+F118+F229+F235+F249+F254+F257+F274+F289+F294+F300+F314+F318+F341+F355+F368+F379+F397+F410+F414+F418+F509+F631+F692+F745+F756+F760+F764+F779+F781+F801+F47+F91+F797)+F67+F790+F221+F337+F795+F86+F506+F216+F63+F113</f>
        <v>4210909.600000001</v>
      </c>
      <c r="G848" s="8"/>
      <c r="H848" s="18"/>
      <c r="I848" s="12">
        <f>G848-F848</f>
        <v>-4210909.600000001</v>
      </c>
      <c r="J848" s="19">
        <f t="shared" si="24"/>
        <v>-4210909.600000001</v>
      </c>
    </row>
    <row r="849" spans="7:9" ht="18" customHeight="1">
      <c r="G849" s="21">
        <f>SUM(G11:G848)</f>
        <v>4210909.599999999</v>
      </c>
      <c r="H849" s="21" t="e">
        <f>SUM(H11:H848)</f>
        <v>#REF!</v>
      </c>
      <c r="I849" s="21" t="e">
        <f>I848+H849</f>
        <v>#REF!</v>
      </c>
    </row>
    <row r="850" spans="6:9" ht="14.25" hidden="1">
      <c r="F850" s="15">
        <f>SUM(F848-G849)</f>
        <v>1.862645149230957E-09</v>
      </c>
      <c r="G850" s="21">
        <f>SUM(G849-Ведомственная!G1136)</f>
        <v>-1.862645149230957E-09</v>
      </c>
      <c r="H850" s="21" t="e">
        <f>SUM(H849-Ведомственная!G1136)</f>
        <v>#REF!</v>
      </c>
      <c r="I850" s="21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113" customWidth="1"/>
    <col min="2" max="2" width="14.421875" style="6" customWidth="1"/>
    <col min="3" max="3" width="14.7109375" style="6" customWidth="1"/>
    <col min="4" max="4" width="17.28125" style="6" customWidth="1"/>
    <col min="5" max="5" width="14.28125" style="6" hidden="1" customWidth="1"/>
    <col min="6" max="6" width="14.57421875" style="6" hidden="1" customWidth="1"/>
    <col min="7" max="7" width="9.140625" style="6" hidden="1" customWidth="1"/>
    <col min="8" max="16384" width="9.140625" style="6" customWidth="1"/>
  </cols>
  <sheetData>
    <row r="1" ht="14.25">
      <c r="C1" s="7" t="s">
        <v>1294</v>
      </c>
    </row>
    <row r="2" ht="0.75" customHeight="1">
      <c r="C2" s="23" t="s">
        <v>0</v>
      </c>
    </row>
    <row r="3" ht="14.25">
      <c r="C3" s="23" t="s">
        <v>1295</v>
      </c>
    </row>
    <row r="4" ht="14.25">
      <c r="C4" s="23" t="s">
        <v>898</v>
      </c>
    </row>
    <row r="5" ht="14.25">
      <c r="C5" s="26" t="s">
        <v>1296</v>
      </c>
    </row>
    <row r="7" spans="1:5" ht="46.5" customHeight="1">
      <c r="A7" s="296" t="s">
        <v>748</v>
      </c>
      <c r="B7" s="296"/>
      <c r="C7" s="296"/>
      <c r="D7" s="296"/>
      <c r="E7" s="296"/>
    </row>
    <row r="9" spans="1:5" ht="42.75">
      <c r="A9" s="78" t="s">
        <v>169</v>
      </c>
      <c r="B9" s="78" t="s">
        <v>173</v>
      </c>
      <c r="C9" s="78" t="s">
        <v>174</v>
      </c>
      <c r="D9" s="78" t="s">
        <v>175</v>
      </c>
      <c r="E9" s="186" t="s">
        <v>787</v>
      </c>
    </row>
    <row r="10" spans="1:6" s="20" customFormat="1" ht="15">
      <c r="A10" s="187" t="s">
        <v>91</v>
      </c>
      <c r="B10" s="188" t="s">
        <v>36</v>
      </c>
      <c r="C10" s="188" t="s">
        <v>34</v>
      </c>
      <c r="D10" s="189">
        <f>SUM(D11:D17)</f>
        <v>255690</v>
      </c>
      <c r="E10" s="189">
        <f>SUM(E11:E17)</f>
        <v>255690</v>
      </c>
      <c r="F10" s="185">
        <f>SUM(D10-E10)</f>
        <v>0</v>
      </c>
    </row>
    <row r="11" spans="1:6" ht="42.75">
      <c r="A11" s="190" t="s">
        <v>176</v>
      </c>
      <c r="B11" s="191" t="s">
        <v>36</v>
      </c>
      <c r="C11" s="191" t="s">
        <v>46</v>
      </c>
      <c r="D11" s="192">
        <v>1836</v>
      </c>
      <c r="E11" s="192">
        <f>SUM(Ведомственная!G59)</f>
        <v>1836</v>
      </c>
      <c r="F11" s="15">
        <f aca="true" t="shared" si="0" ref="F11:F56">SUM(D11-E11)</f>
        <v>0</v>
      </c>
    </row>
    <row r="12" spans="1:6" ht="57">
      <c r="A12" s="190" t="s">
        <v>177</v>
      </c>
      <c r="B12" s="191" t="s">
        <v>36</v>
      </c>
      <c r="C12" s="191" t="s">
        <v>56</v>
      </c>
      <c r="D12" s="192">
        <v>16392.8</v>
      </c>
      <c r="E12" s="192">
        <f>SUM(Ведомственная!G13)</f>
        <v>16392.8</v>
      </c>
      <c r="F12" s="15">
        <f t="shared" si="0"/>
        <v>0</v>
      </c>
    </row>
    <row r="13" spans="1:6" ht="57">
      <c r="A13" s="190" t="s">
        <v>178</v>
      </c>
      <c r="B13" s="191" t="s">
        <v>36</v>
      </c>
      <c r="C13" s="191" t="s">
        <v>15</v>
      </c>
      <c r="D13" s="192">
        <v>106713.8</v>
      </c>
      <c r="E13" s="192">
        <f>SUM(Ведомственная!G60)</f>
        <v>106713.8</v>
      </c>
      <c r="F13" s="15">
        <f t="shared" si="0"/>
        <v>0</v>
      </c>
    </row>
    <row r="14" spans="1:6" ht="14.25">
      <c r="A14" s="190" t="s">
        <v>179</v>
      </c>
      <c r="B14" s="191" t="s">
        <v>36</v>
      </c>
      <c r="C14" s="191" t="s">
        <v>180</v>
      </c>
      <c r="D14" s="192">
        <v>158.2</v>
      </c>
      <c r="E14" s="192">
        <f>SUM(Ведомственная!G86)</f>
        <v>158.2</v>
      </c>
      <c r="F14" s="15">
        <f t="shared" si="0"/>
        <v>0</v>
      </c>
    </row>
    <row r="15" spans="1:6" ht="42.75">
      <c r="A15" s="190" t="s">
        <v>106</v>
      </c>
      <c r="B15" s="191" t="s">
        <v>36</v>
      </c>
      <c r="C15" s="191" t="s">
        <v>80</v>
      </c>
      <c r="D15" s="192">
        <v>30221.3</v>
      </c>
      <c r="E15" s="192">
        <f>SUM(Ведомственная!G34+Ведомственная!G457)</f>
        <v>30221.3</v>
      </c>
      <c r="F15" s="15">
        <f t="shared" si="0"/>
        <v>0</v>
      </c>
    </row>
    <row r="16" spans="1:6" ht="14.25">
      <c r="A16" s="190" t="s">
        <v>150</v>
      </c>
      <c r="B16" s="191" t="s">
        <v>36</v>
      </c>
      <c r="C16" s="191" t="s">
        <v>181</v>
      </c>
      <c r="D16" s="192">
        <v>900</v>
      </c>
      <c r="E16" s="192">
        <f>SUM(Ведомственная!G463)</f>
        <v>900</v>
      </c>
      <c r="F16" s="15">
        <f t="shared" si="0"/>
        <v>0</v>
      </c>
    </row>
    <row r="17" spans="1:6" ht="14.25">
      <c r="A17" s="190" t="s">
        <v>97</v>
      </c>
      <c r="B17" s="191" t="s">
        <v>36</v>
      </c>
      <c r="C17" s="191" t="s">
        <v>98</v>
      </c>
      <c r="D17" s="192">
        <v>99467.9</v>
      </c>
      <c r="E17" s="192">
        <f>SUM(Ведомственная!G21+Ведомственная!G42+Ведомственная!G91+Ведомственная!G467)</f>
        <v>99467.9</v>
      </c>
      <c r="F17" s="15">
        <f t="shared" si="0"/>
        <v>0</v>
      </c>
    </row>
    <row r="18" spans="1:6" s="20" customFormat="1" ht="30">
      <c r="A18" s="187" t="s">
        <v>265</v>
      </c>
      <c r="B18" s="188" t="s">
        <v>56</v>
      </c>
      <c r="C18" s="188" t="s">
        <v>34</v>
      </c>
      <c r="D18" s="189">
        <f>SUM(D19:D20)</f>
        <v>24568.800000000003</v>
      </c>
      <c r="E18" s="189">
        <f>SUM(E19:E20)</f>
        <v>24568.800000000003</v>
      </c>
      <c r="F18" s="185">
        <f t="shared" si="0"/>
        <v>0</v>
      </c>
    </row>
    <row r="19" spans="1:6" ht="14.25">
      <c r="A19" s="190" t="s">
        <v>182</v>
      </c>
      <c r="B19" s="191" t="s">
        <v>56</v>
      </c>
      <c r="C19" s="191" t="s">
        <v>15</v>
      </c>
      <c r="D19" s="192">
        <v>6856.9</v>
      </c>
      <c r="E19" s="192">
        <f>SUM(Ведомственная!G140)</f>
        <v>6856.9</v>
      </c>
      <c r="F19" s="15">
        <f t="shared" si="0"/>
        <v>0</v>
      </c>
    </row>
    <row r="20" spans="1:6" ht="42.75">
      <c r="A20" s="190" t="s">
        <v>183</v>
      </c>
      <c r="B20" s="191" t="s">
        <v>56</v>
      </c>
      <c r="C20" s="191" t="s">
        <v>184</v>
      </c>
      <c r="D20" s="192">
        <v>17711.9</v>
      </c>
      <c r="E20" s="192">
        <f>SUM(Ведомственная!G147)</f>
        <v>17711.9</v>
      </c>
      <c r="F20" s="15">
        <f t="shared" si="0"/>
        <v>0</v>
      </c>
    </row>
    <row r="21" spans="1:6" s="20" customFormat="1" ht="15">
      <c r="A21" s="187" t="s">
        <v>14</v>
      </c>
      <c r="B21" s="188" t="s">
        <v>15</v>
      </c>
      <c r="C21" s="188" t="s">
        <v>34</v>
      </c>
      <c r="D21" s="189">
        <f>SUM(D22:D25)</f>
        <v>241549.9</v>
      </c>
      <c r="E21" s="189">
        <f>SUM(E22:E25)</f>
        <v>241549.9</v>
      </c>
      <c r="F21" s="185">
        <f t="shared" si="0"/>
        <v>0</v>
      </c>
    </row>
    <row r="22" spans="1:6" ht="14.25">
      <c r="A22" s="190" t="s">
        <v>832</v>
      </c>
      <c r="B22" s="191" t="s">
        <v>15</v>
      </c>
      <c r="C22" s="191" t="s">
        <v>180</v>
      </c>
      <c r="D22" s="192">
        <v>198.4</v>
      </c>
      <c r="E22" s="192">
        <f>SUM(Ведомственная!G174)</f>
        <v>198.4</v>
      </c>
      <c r="F22" s="15">
        <f t="shared" si="0"/>
        <v>0</v>
      </c>
    </row>
    <row r="23" spans="1:6" ht="14.25">
      <c r="A23" s="190" t="s">
        <v>16</v>
      </c>
      <c r="B23" s="191" t="s">
        <v>15</v>
      </c>
      <c r="C23" s="191" t="s">
        <v>17</v>
      </c>
      <c r="D23" s="192">
        <v>93560.4</v>
      </c>
      <c r="E23" s="192">
        <f>SUM(Ведомственная!G180+Ведомственная!G493)</f>
        <v>93560.4</v>
      </c>
      <c r="F23" s="15">
        <f t="shared" si="0"/>
        <v>0</v>
      </c>
    </row>
    <row r="24" spans="1:6" ht="14.25">
      <c r="A24" s="190" t="s">
        <v>185</v>
      </c>
      <c r="B24" s="191" t="s">
        <v>15</v>
      </c>
      <c r="C24" s="191" t="s">
        <v>184</v>
      </c>
      <c r="D24" s="192">
        <v>138110.9</v>
      </c>
      <c r="E24" s="192">
        <f>SUM(Ведомственная!G188)</f>
        <v>138110.9</v>
      </c>
      <c r="F24" s="15">
        <f t="shared" si="0"/>
        <v>0</v>
      </c>
    </row>
    <row r="25" spans="1:6" ht="14.25">
      <c r="A25" s="190" t="s">
        <v>25</v>
      </c>
      <c r="B25" s="191" t="s">
        <v>15</v>
      </c>
      <c r="C25" s="191" t="s">
        <v>26</v>
      </c>
      <c r="D25" s="192">
        <v>9680.2</v>
      </c>
      <c r="E25" s="192">
        <f>SUM(Ведомственная!G209+Ведомственная!G499)</f>
        <v>9680.2</v>
      </c>
      <c r="F25" s="15">
        <f t="shared" si="0"/>
        <v>0</v>
      </c>
    </row>
    <row r="26" spans="1:6" ht="14.25" customHeight="1">
      <c r="A26" s="187" t="s">
        <v>275</v>
      </c>
      <c r="B26" s="188" t="s">
        <v>180</v>
      </c>
      <c r="C26" s="188" t="s">
        <v>34</v>
      </c>
      <c r="D26" s="189">
        <f>SUM(D27:D30)</f>
        <v>145572.2</v>
      </c>
      <c r="E26" s="189">
        <f>SUM(E27:E30)</f>
        <v>145572.2</v>
      </c>
      <c r="F26" s="15">
        <f t="shared" si="0"/>
        <v>0</v>
      </c>
    </row>
    <row r="27" spans="1:6" ht="14.25" hidden="1">
      <c r="A27" s="190" t="s">
        <v>186</v>
      </c>
      <c r="B27" s="191" t="s">
        <v>180</v>
      </c>
      <c r="C27" s="191" t="s">
        <v>36</v>
      </c>
      <c r="D27" s="192"/>
      <c r="E27" s="192">
        <f>SUM(Ведомственная!G241)</f>
        <v>0</v>
      </c>
      <c r="F27" s="15">
        <f t="shared" si="0"/>
        <v>0</v>
      </c>
    </row>
    <row r="28" spans="1:6" ht="14.25">
      <c r="A28" s="190" t="s">
        <v>187</v>
      </c>
      <c r="B28" s="191" t="s">
        <v>180</v>
      </c>
      <c r="C28" s="191" t="s">
        <v>46</v>
      </c>
      <c r="D28" s="192">
        <v>30859.4</v>
      </c>
      <c r="E28" s="192">
        <f>SUM(Ведомственная!G254)</f>
        <v>30859.4</v>
      </c>
      <c r="F28" s="15">
        <f t="shared" si="0"/>
        <v>0</v>
      </c>
    </row>
    <row r="29" spans="1:6" ht="14.25">
      <c r="A29" s="190" t="s">
        <v>188</v>
      </c>
      <c r="B29" s="191" t="s">
        <v>180</v>
      </c>
      <c r="C29" s="191" t="s">
        <v>56</v>
      </c>
      <c r="D29" s="192">
        <v>102757.6</v>
      </c>
      <c r="E29" s="192">
        <f>SUM(Ведомственная!G285)</f>
        <v>102757.59999999999</v>
      </c>
      <c r="F29" s="15">
        <f t="shared" si="0"/>
        <v>1.4551915228366852E-11</v>
      </c>
    </row>
    <row r="30" spans="1:6" ht="28.5">
      <c r="A30" s="190" t="s">
        <v>189</v>
      </c>
      <c r="B30" s="191" t="s">
        <v>180</v>
      </c>
      <c r="C30" s="191" t="s">
        <v>180</v>
      </c>
      <c r="D30" s="192">
        <v>11955.2</v>
      </c>
      <c r="E30" s="192">
        <f>SUM(Ведомственная!G321)</f>
        <v>11955.2</v>
      </c>
      <c r="F30" s="15">
        <f t="shared" si="0"/>
        <v>0</v>
      </c>
    </row>
    <row r="31" spans="1:6" s="20" customFormat="1" ht="15">
      <c r="A31" s="187" t="s">
        <v>472</v>
      </c>
      <c r="B31" s="188" t="s">
        <v>80</v>
      </c>
      <c r="C31" s="188" t="s">
        <v>34</v>
      </c>
      <c r="D31" s="189">
        <f>SUM(D32:D33)</f>
        <v>6356.4</v>
      </c>
      <c r="E31" s="189">
        <f>SUM(E32:E33)</f>
        <v>6356.4</v>
      </c>
      <c r="F31" s="185">
        <f t="shared" si="0"/>
        <v>0</v>
      </c>
    </row>
    <row r="32" spans="1:6" ht="28.5">
      <c r="A32" s="190" t="s">
        <v>282</v>
      </c>
      <c r="B32" s="191" t="s">
        <v>80</v>
      </c>
      <c r="C32" s="191" t="s">
        <v>56</v>
      </c>
      <c r="D32" s="192">
        <v>5356.4</v>
      </c>
      <c r="E32" s="192">
        <f>SUM(Ведомственная!G347)</f>
        <v>5356.4</v>
      </c>
      <c r="F32" s="15">
        <f t="shared" si="0"/>
        <v>0</v>
      </c>
    </row>
    <row r="33" spans="1:6" ht="28.5">
      <c r="A33" s="190" t="s">
        <v>190</v>
      </c>
      <c r="B33" s="191" t="s">
        <v>80</v>
      </c>
      <c r="C33" s="191" t="s">
        <v>180</v>
      </c>
      <c r="D33" s="192">
        <v>1000</v>
      </c>
      <c r="E33" s="192">
        <f>SUM(Ведомственная!G353)</f>
        <v>1000</v>
      </c>
      <c r="F33" s="15">
        <f t="shared" si="0"/>
        <v>0</v>
      </c>
    </row>
    <row r="34" spans="1:6" s="20" customFormat="1" ht="15">
      <c r="A34" s="187" t="s">
        <v>118</v>
      </c>
      <c r="B34" s="188" t="s">
        <v>119</v>
      </c>
      <c r="C34" s="188" t="s">
        <v>34</v>
      </c>
      <c r="D34" s="189">
        <f>SUM(D35:D39)</f>
        <v>2011751.5</v>
      </c>
      <c r="E34" s="189">
        <f>SUM(E35:E39)</f>
        <v>2011751.5000000002</v>
      </c>
      <c r="F34" s="185">
        <f t="shared" si="0"/>
        <v>-2.3283064365386963E-10</v>
      </c>
    </row>
    <row r="35" spans="1:6" ht="14.25">
      <c r="A35" s="190" t="s">
        <v>191</v>
      </c>
      <c r="B35" s="191" t="s">
        <v>119</v>
      </c>
      <c r="C35" s="191" t="s">
        <v>36</v>
      </c>
      <c r="D35" s="192">
        <v>752686.6</v>
      </c>
      <c r="E35" s="192">
        <f>SUM(Ведомственная!G788)</f>
        <v>752686.6</v>
      </c>
      <c r="F35" s="15">
        <f t="shared" si="0"/>
        <v>0</v>
      </c>
    </row>
    <row r="36" spans="1:6" ht="14.25">
      <c r="A36" s="190" t="s">
        <v>192</v>
      </c>
      <c r="B36" s="191" t="s">
        <v>119</v>
      </c>
      <c r="C36" s="191" t="s">
        <v>46</v>
      </c>
      <c r="D36" s="192">
        <v>1031753.6</v>
      </c>
      <c r="E36" s="192">
        <f>SUM(Ведомственная!G844+Ведомственная!G367)</f>
        <v>1031753.6000000001</v>
      </c>
      <c r="F36" s="15">
        <f t="shared" si="0"/>
        <v>-1.1641532182693481E-10</v>
      </c>
    </row>
    <row r="37" spans="1:6" ht="14.25">
      <c r="A37" s="190" t="s">
        <v>120</v>
      </c>
      <c r="B37" s="191" t="s">
        <v>119</v>
      </c>
      <c r="C37" s="191" t="s">
        <v>56</v>
      </c>
      <c r="D37" s="192">
        <v>142731.3</v>
      </c>
      <c r="E37" s="192">
        <f>SUM(Ведомственная!G1038+Ведомственная!G918+Ведомственная!G376)</f>
        <v>142731.3</v>
      </c>
      <c r="F37" s="15">
        <f t="shared" si="0"/>
        <v>0</v>
      </c>
    </row>
    <row r="38" spans="1:6" ht="14.25">
      <c r="A38" s="190" t="s">
        <v>193</v>
      </c>
      <c r="B38" s="191" t="s">
        <v>119</v>
      </c>
      <c r="C38" s="191" t="s">
        <v>119</v>
      </c>
      <c r="D38" s="192">
        <v>30165.7</v>
      </c>
      <c r="E38" s="192">
        <f>SUM(Ведомственная!G505+Ведомственная!G689+Ведомственная!G933+Ведомственная!G1048)</f>
        <v>30165.7</v>
      </c>
      <c r="F38" s="15">
        <f t="shared" si="0"/>
        <v>0</v>
      </c>
    </row>
    <row r="39" spans="1:6" ht="14.25">
      <c r="A39" s="190" t="s">
        <v>194</v>
      </c>
      <c r="B39" s="191" t="s">
        <v>119</v>
      </c>
      <c r="C39" s="191" t="s">
        <v>184</v>
      </c>
      <c r="D39" s="192">
        <v>54414.3</v>
      </c>
      <c r="E39" s="192">
        <f>SUM(Ведомственная!G976)</f>
        <v>54414.3</v>
      </c>
      <c r="F39" s="15">
        <f t="shared" si="0"/>
        <v>0</v>
      </c>
    </row>
    <row r="40" spans="1:6" s="20" customFormat="1" ht="15">
      <c r="A40" s="187" t="s">
        <v>473</v>
      </c>
      <c r="B40" s="188" t="s">
        <v>17</v>
      </c>
      <c r="C40" s="188" t="s">
        <v>34</v>
      </c>
      <c r="D40" s="189">
        <f>SUM(D41:D42)</f>
        <v>144581.9</v>
      </c>
      <c r="E40" s="189">
        <f>SUM(E41:E42)</f>
        <v>144581.90000000002</v>
      </c>
      <c r="F40" s="185">
        <f t="shared" si="0"/>
        <v>-2.9103830456733704E-11</v>
      </c>
    </row>
    <row r="41" spans="1:6" ht="14.25">
      <c r="A41" s="190" t="s">
        <v>195</v>
      </c>
      <c r="B41" s="191" t="s">
        <v>17</v>
      </c>
      <c r="C41" s="191" t="s">
        <v>36</v>
      </c>
      <c r="D41" s="192">
        <v>132025.8</v>
      </c>
      <c r="E41" s="192">
        <f>SUM(Ведомственная!G1056+Ведомственная!G381)</f>
        <v>132025.80000000002</v>
      </c>
      <c r="F41" s="15">
        <f t="shared" si="0"/>
        <v>-2.9103830456733704E-11</v>
      </c>
    </row>
    <row r="42" spans="1:6" ht="28.5">
      <c r="A42" s="190" t="s">
        <v>196</v>
      </c>
      <c r="B42" s="191" t="s">
        <v>17</v>
      </c>
      <c r="C42" s="191" t="s">
        <v>15</v>
      </c>
      <c r="D42" s="192">
        <v>12556.1</v>
      </c>
      <c r="E42" s="192">
        <f>SUM(Ведомственная!G1108)</f>
        <v>12556.099999999999</v>
      </c>
      <c r="F42" s="15">
        <f t="shared" si="0"/>
        <v>1.8189894035458565E-12</v>
      </c>
    </row>
    <row r="43" spans="1:6" s="20" customFormat="1" ht="15">
      <c r="A43" s="187" t="s">
        <v>32</v>
      </c>
      <c r="B43" s="188" t="s">
        <v>33</v>
      </c>
      <c r="C43" s="188" t="s">
        <v>34</v>
      </c>
      <c r="D43" s="189">
        <f>SUM(D44:D48)</f>
        <v>1247237.6</v>
      </c>
      <c r="E43" s="189">
        <f>SUM(E44:E48)</f>
        <v>1247237.6</v>
      </c>
      <c r="F43" s="185">
        <f t="shared" si="0"/>
        <v>0</v>
      </c>
    </row>
    <row r="44" spans="1:6" ht="14.25">
      <c r="A44" s="190" t="s">
        <v>35</v>
      </c>
      <c r="B44" s="191" t="s">
        <v>33</v>
      </c>
      <c r="C44" s="191" t="s">
        <v>36</v>
      </c>
      <c r="D44" s="192">
        <v>8786.5</v>
      </c>
      <c r="E44" s="192">
        <f>SUM(Ведомственная!G512)</f>
        <v>8786.5</v>
      </c>
      <c r="F44" s="15">
        <f t="shared" si="0"/>
        <v>0</v>
      </c>
    </row>
    <row r="45" spans="1:6" ht="14.25">
      <c r="A45" s="190" t="s">
        <v>45</v>
      </c>
      <c r="B45" s="191" t="s">
        <v>33</v>
      </c>
      <c r="C45" s="191" t="s">
        <v>46</v>
      </c>
      <c r="D45" s="192">
        <v>64746.3</v>
      </c>
      <c r="E45" s="192">
        <f>SUM(Ведомственная!G519)</f>
        <v>64746.3</v>
      </c>
      <c r="F45" s="15">
        <f t="shared" si="0"/>
        <v>0</v>
      </c>
    </row>
    <row r="46" spans="1:6" ht="14.25">
      <c r="A46" s="190" t="s">
        <v>55</v>
      </c>
      <c r="B46" s="191" t="s">
        <v>33</v>
      </c>
      <c r="C46" s="191" t="s">
        <v>56</v>
      </c>
      <c r="D46" s="192">
        <v>775046.2</v>
      </c>
      <c r="E46" s="192">
        <f>SUM(Ведомственная!G386+Ведомственная!G539+Ведомственная!G1005+Ведомственная!G1130)</f>
        <v>775046.2</v>
      </c>
      <c r="F46" s="15">
        <f t="shared" si="0"/>
        <v>0</v>
      </c>
    </row>
    <row r="47" spans="1:6" ht="14.25">
      <c r="A47" s="190" t="s">
        <v>197</v>
      </c>
      <c r="B47" s="191" t="s">
        <v>33</v>
      </c>
      <c r="C47" s="191" t="s">
        <v>15</v>
      </c>
      <c r="D47" s="192">
        <v>335826.8</v>
      </c>
      <c r="E47" s="192">
        <f>SUM(Ведомственная!G632+Ведомственная!G398+Ведомственная!G1012)</f>
        <v>335826.8</v>
      </c>
      <c r="F47" s="15">
        <f t="shared" si="0"/>
        <v>0</v>
      </c>
    </row>
    <row r="48" spans="1:6" ht="14.25">
      <c r="A48" s="190" t="s">
        <v>79</v>
      </c>
      <c r="B48" s="191" t="s">
        <v>33</v>
      </c>
      <c r="C48" s="191" t="s">
        <v>80</v>
      </c>
      <c r="D48" s="192">
        <v>62831.8</v>
      </c>
      <c r="E48" s="192">
        <f>SUM(Ведомственная!G406+Ведомственная!G482+Ведомственная!G664+Ведомственная!G696+Ведомственная!G1030)</f>
        <v>62831.8</v>
      </c>
      <c r="F48" s="15">
        <f t="shared" si="0"/>
        <v>0</v>
      </c>
    </row>
    <row r="49" spans="1:6" s="20" customFormat="1" ht="15">
      <c r="A49" s="187" t="s">
        <v>299</v>
      </c>
      <c r="B49" s="188" t="s">
        <v>181</v>
      </c>
      <c r="C49" s="188" t="s">
        <v>34</v>
      </c>
      <c r="D49" s="189">
        <f>SUM(D50:D53)</f>
        <v>132061.3</v>
      </c>
      <c r="E49" s="189">
        <f>SUM(E50:E53)</f>
        <v>132061.3</v>
      </c>
      <c r="F49" s="185">
        <f t="shared" si="0"/>
        <v>0</v>
      </c>
    </row>
    <row r="50" spans="1:6" ht="14.25">
      <c r="A50" s="190" t="s">
        <v>198</v>
      </c>
      <c r="B50" s="191" t="s">
        <v>181</v>
      </c>
      <c r="C50" s="191" t="s">
        <v>36</v>
      </c>
      <c r="D50" s="192">
        <v>114472.9</v>
      </c>
      <c r="E50" s="192">
        <f>SUM(Ведомственная!G426+Ведомственная!G703)</f>
        <v>114472.90000000001</v>
      </c>
      <c r="F50" s="15">
        <f t="shared" si="0"/>
        <v>-1.4551915228366852E-11</v>
      </c>
    </row>
    <row r="51" spans="1:6" ht="14.25">
      <c r="A51" s="190" t="s">
        <v>199</v>
      </c>
      <c r="B51" s="191" t="s">
        <v>181</v>
      </c>
      <c r="C51" s="191" t="s">
        <v>46</v>
      </c>
      <c r="D51" s="192">
        <v>13404.4</v>
      </c>
      <c r="E51" s="192">
        <f>SUM(Ведомственная!G759)+Ведомственная!G436</f>
        <v>13404.4</v>
      </c>
      <c r="F51" s="15">
        <f t="shared" si="0"/>
        <v>0</v>
      </c>
    </row>
    <row r="52" spans="1:6" ht="14.25" customHeight="1">
      <c r="A52" s="190" t="s">
        <v>200</v>
      </c>
      <c r="B52" s="191" t="s">
        <v>181</v>
      </c>
      <c r="C52" s="191" t="s">
        <v>56</v>
      </c>
      <c r="D52" s="192">
        <v>4159</v>
      </c>
      <c r="E52" s="192">
        <f>SUM(Ведомственная!G777)</f>
        <v>4159</v>
      </c>
      <c r="F52" s="15">
        <f t="shared" si="0"/>
        <v>0</v>
      </c>
    </row>
    <row r="53" spans="1:6" ht="28.5">
      <c r="A53" s="190" t="s">
        <v>201</v>
      </c>
      <c r="B53" s="191" t="s">
        <v>181</v>
      </c>
      <c r="C53" s="191" t="s">
        <v>180</v>
      </c>
      <c r="D53" s="192">
        <v>25</v>
      </c>
      <c r="E53" s="192">
        <f>Ведомственная!G451</f>
        <v>25</v>
      </c>
      <c r="F53" s="15">
        <f t="shared" si="0"/>
        <v>0</v>
      </c>
    </row>
    <row r="54" spans="1:6" s="20" customFormat="1" ht="30">
      <c r="A54" s="187" t="s">
        <v>218</v>
      </c>
      <c r="B54" s="188" t="s">
        <v>98</v>
      </c>
      <c r="C54" s="188" t="s">
        <v>34</v>
      </c>
      <c r="D54" s="189">
        <f>SUM(D55)</f>
        <v>1540</v>
      </c>
      <c r="E54" s="189">
        <f>SUM(E55)</f>
        <v>1540</v>
      </c>
      <c r="F54" s="185">
        <f t="shared" si="0"/>
        <v>0</v>
      </c>
    </row>
    <row r="55" spans="1:6" ht="28.5">
      <c r="A55" s="190" t="s">
        <v>202</v>
      </c>
      <c r="B55" s="191" t="s">
        <v>98</v>
      </c>
      <c r="C55" s="191" t="s">
        <v>36</v>
      </c>
      <c r="D55" s="192">
        <v>1540</v>
      </c>
      <c r="E55" s="192">
        <f>SUM(Ведомственная!G486)</f>
        <v>1540</v>
      </c>
      <c r="F55" s="15">
        <f t="shared" si="0"/>
        <v>0</v>
      </c>
    </row>
    <row r="56" spans="1:6" s="20" customFormat="1" ht="15">
      <c r="A56" s="187" t="s">
        <v>203</v>
      </c>
      <c r="B56" s="193"/>
      <c r="C56" s="193"/>
      <c r="D56" s="194">
        <f>SUM(D10+D18+D21+D26+D31+D34+D40+D43+D49+D54)</f>
        <v>4210909.6</v>
      </c>
      <c r="E56" s="194">
        <f>SUM(E10+E18+E21+E26+E31+E34+E40+E43+E49+E54)</f>
        <v>4210909.600000001</v>
      </c>
      <c r="F56" s="185">
        <f t="shared" si="0"/>
        <v>-9.313225746154785E-10</v>
      </c>
    </row>
    <row r="57" spans="5:6" ht="13.5" customHeight="1">
      <c r="E57" s="15"/>
      <c r="F57" s="15"/>
    </row>
    <row r="58" ht="14.25" hidden="1">
      <c r="E58" s="15">
        <f>SUM(E56-Ведомственная!G1136)</f>
        <v>0</v>
      </c>
    </row>
    <row r="59" ht="14.25">
      <c r="E59" s="15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9.00390625" style="114" customWidth="1"/>
    <col min="2" max="2" width="17.140625" style="114" customWidth="1"/>
    <col min="3" max="3" width="15.7109375" style="114" customWidth="1"/>
    <col min="4" max="4" width="15.28125" style="114" customWidth="1"/>
    <col min="5" max="16384" width="9.140625" style="114" customWidth="1"/>
  </cols>
  <sheetData>
    <row r="1" ht="14.25">
      <c r="C1" s="137" t="s">
        <v>1297</v>
      </c>
    </row>
    <row r="2" ht="14.25">
      <c r="C2" s="138" t="s">
        <v>1291</v>
      </c>
    </row>
    <row r="3" ht="14.25">
      <c r="C3" s="138" t="s">
        <v>1</v>
      </c>
    </row>
    <row r="4" ht="14.25">
      <c r="C4" s="138" t="s">
        <v>2</v>
      </c>
    </row>
    <row r="5" ht="14.25">
      <c r="C5" s="26" t="s">
        <v>1292</v>
      </c>
    </row>
    <row r="6" spans="1:4" ht="61.5" customHeight="1">
      <c r="A6" s="295" t="s">
        <v>891</v>
      </c>
      <c r="B6" s="295"/>
      <c r="C6" s="297"/>
      <c r="D6" s="297"/>
    </row>
    <row r="7" ht="14.25">
      <c r="B7" s="115" t="s">
        <v>659</v>
      </c>
    </row>
    <row r="8" spans="1:4" ht="33.75" customHeight="1">
      <c r="A8" s="116" t="s">
        <v>660</v>
      </c>
      <c r="B8" s="117" t="s">
        <v>661</v>
      </c>
      <c r="C8" s="117" t="s">
        <v>662</v>
      </c>
      <c r="D8" s="117" t="s">
        <v>747</v>
      </c>
    </row>
    <row r="9" spans="1:4" s="140" customFormat="1" ht="45">
      <c r="A9" s="264" t="s">
        <v>668</v>
      </c>
      <c r="B9" s="259">
        <f>SUM(B10+B12)</f>
        <v>10000</v>
      </c>
      <c r="C9" s="259">
        <f>SUM(C10+C12)</f>
        <v>0</v>
      </c>
      <c r="D9" s="259">
        <f>SUM(D10+D12)</f>
        <v>124922.5</v>
      </c>
    </row>
    <row r="10" spans="1:4" ht="30">
      <c r="A10" s="133" t="s">
        <v>331</v>
      </c>
      <c r="B10" s="134">
        <f>SUM(B11)</f>
        <v>10000</v>
      </c>
      <c r="C10" s="118"/>
      <c r="D10" s="118"/>
    </row>
    <row r="11" spans="1:4" ht="28.5">
      <c r="A11" s="260" t="s">
        <v>1267</v>
      </c>
      <c r="B11" s="131">
        <v>10000</v>
      </c>
      <c r="C11" s="118"/>
      <c r="D11" s="118"/>
    </row>
    <row r="12" spans="1:4" s="140" customFormat="1" ht="28.5">
      <c r="A12" s="263" t="s">
        <v>699</v>
      </c>
      <c r="B12" s="258">
        <f>SUM(B13)</f>
        <v>0</v>
      </c>
      <c r="C12" s="258">
        <f>SUM(C13)</f>
        <v>0</v>
      </c>
      <c r="D12" s="258">
        <f>SUM(D13)</f>
        <v>124922.5</v>
      </c>
    </row>
    <row r="13" spans="1:4" ht="42.75">
      <c r="A13" s="55" t="s">
        <v>702</v>
      </c>
      <c r="B13" s="120"/>
      <c r="C13" s="118"/>
      <c r="D13" s="257">
        <v>124922.5</v>
      </c>
    </row>
    <row r="14" spans="1:4" s="196" customFormat="1" ht="30">
      <c r="A14" s="160" t="s">
        <v>756</v>
      </c>
      <c r="B14" s="195">
        <f>SUM(B15)</f>
        <v>3500</v>
      </c>
      <c r="C14" s="195">
        <f>SUM(C15)</f>
        <v>3500</v>
      </c>
      <c r="D14" s="195">
        <f>SUM(D15)</f>
        <v>0</v>
      </c>
    </row>
    <row r="15" spans="1:4" ht="42.75">
      <c r="A15" s="122" t="s">
        <v>249</v>
      </c>
      <c r="B15" s="123">
        <f>SUM(B16:B16)</f>
        <v>3500</v>
      </c>
      <c r="C15" s="123">
        <f>SUM(C16:C16)</f>
        <v>3500</v>
      </c>
      <c r="D15" s="123">
        <f>SUM(D16:D16)</f>
        <v>0</v>
      </c>
    </row>
    <row r="16" spans="1:4" ht="14.25">
      <c r="A16" s="124" t="s">
        <v>743</v>
      </c>
      <c r="B16" s="121">
        <v>3500</v>
      </c>
      <c r="C16" s="121">
        <v>3500</v>
      </c>
      <c r="D16" s="121"/>
    </row>
    <row r="17" spans="1:4" s="196" customFormat="1" ht="30">
      <c r="A17" s="197" t="s">
        <v>772</v>
      </c>
      <c r="B17" s="198">
        <f>B18+B20</f>
        <v>50370.5</v>
      </c>
      <c r="C17" s="198">
        <f>C18+C20</f>
        <v>51358.1</v>
      </c>
      <c r="D17" s="198">
        <f>D18+D20</f>
        <v>46419.8</v>
      </c>
    </row>
    <row r="18" spans="1:4" ht="18.75" customHeight="1" hidden="1">
      <c r="A18" s="126" t="s">
        <v>789</v>
      </c>
      <c r="B18" s="127"/>
      <c r="C18" s="127"/>
      <c r="D18" s="127"/>
    </row>
    <row r="19" spans="1:4" ht="20.25" customHeight="1" hidden="1">
      <c r="A19" s="85" t="s">
        <v>663</v>
      </c>
      <c r="B19" s="125"/>
      <c r="C19" s="125"/>
      <c r="D19" s="125"/>
    </row>
    <row r="20" spans="1:4" ht="57">
      <c r="A20" s="128" t="s">
        <v>486</v>
      </c>
      <c r="B20" s="129">
        <f>SUM(B21)</f>
        <v>50370.5</v>
      </c>
      <c r="C20" s="129">
        <f>SUM(C21)</f>
        <v>51358.1</v>
      </c>
      <c r="D20" s="129">
        <f>SUM(D21)</f>
        <v>46419.8</v>
      </c>
    </row>
    <row r="21" spans="1:4" ht="42.75">
      <c r="A21" s="36" t="s">
        <v>744</v>
      </c>
      <c r="B21" s="119">
        <v>50370.5</v>
      </c>
      <c r="C21" s="119">
        <v>51358.1</v>
      </c>
      <c r="D21" s="119">
        <v>46419.8</v>
      </c>
    </row>
    <row r="22" spans="1:4" s="196" customFormat="1" ht="30">
      <c r="A22" s="176" t="s">
        <v>788</v>
      </c>
      <c r="B22" s="198">
        <f>SUM(B23,B32)</f>
        <v>865.5</v>
      </c>
      <c r="C22" s="198"/>
      <c r="D22" s="198"/>
    </row>
    <row r="23" spans="1:4" ht="14.25">
      <c r="A23" s="132" t="s">
        <v>664</v>
      </c>
      <c r="B23" s="135">
        <f>SUM(B24:B31)</f>
        <v>765.5</v>
      </c>
      <c r="C23" s="127"/>
      <c r="D23" s="127"/>
    </row>
    <row r="24" spans="1:4" ht="14.25">
      <c r="A24" s="103" t="s">
        <v>877</v>
      </c>
      <c r="B24" s="135">
        <v>300</v>
      </c>
      <c r="C24" s="125"/>
      <c r="D24" s="125"/>
    </row>
    <row r="25" spans="1:4" ht="28.5">
      <c r="A25" s="103" t="s">
        <v>878</v>
      </c>
      <c r="B25" s="136">
        <v>50</v>
      </c>
      <c r="C25" s="125"/>
      <c r="D25" s="125"/>
    </row>
    <row r="26" spans="1:4" ht="57">
      <c r="A26" s="103" t="s">
        <v>879</v>
      </c>
      <c r="B26" s="136">
        <v>50</v>
      </c>
      <c r="C26" s="125"/>
      <c r="D26" s="125"/>
    </row>
    <row r="27" spans="1:4" ht="42.75">
      <c r="A27" s="103" t="s">
        <v>889</v>
      </c>
      <c r="B27" s="136">
        <v>41.2</v>
      </c>
      <c r="C27" s="125"/>
      <c r="D27" s="125"/>
    </row>
    <row r="28" spans="1:4" ht="28.5">
      <c r="A28" s="103" t="s">
        <v>880</v>
      </c>
      <c r="B28" s="136">
        <v>50</v>
      </c>
      <c r="C28" s="125"/>
      <c r="D28" s="125"/>
    </row>
    <row r="29" spans="1:4" ht="42.75">
      <c r="A29" s="261" t="s">
        <v>1268</v>
      </c>
      <c r="B29" s="131">
        <v>50</v>
      </c>
      <c r="C29" s="125"/>
      <c r="D29" s="125"/>
    </row>
    <row r="30" spans="1:4" ht="42.75">
      <c r="A30" s="261" t="s">
        <v>1269</v>
      </c>
      <c r="B30" s="131">
        <v>37.8</v>
      </c>
      <c r="C30" s="125"/>
      <c r="D30" s="125"/>
    </row>
    <row r="31" spans="1:4" ht="42.75">
      <c r="A31" s="261" t="s">
        <v>1270</v>
      </c>
      <c r="B31" s="131">
        <f>177.7+8.8</f>
        <v>186.5</v>
      </c>
      <c r="C31" s="125"/>
      <c r="D31" s="125"/>
    </row>
    <row r="32" spans="1:4" ht="28.5">
      <c r="A32" s="132" t="s">
        <v>665</v>
      </c>
      <c r="B32" s="135">
        <f>SUM(B33:B33)</f>
        <v>100</v>
      </c>
      <c r="C32" s="127"/>
      <c r="D32" s="127"/>
    </row>
    <row r="33" spans="1:4" ht="14.25">
      <c r="A33" s="75" t="s">
        <v>881</v>
      </c>
      <c r="B33" s="131">
        <v>100</v>
      </c>
      <c r="C33" s="125"/>
      <c r="D33" s="125"/>
    </row>
    <row r="34" spans="1:4" s="196" customFormat="1" ht="30">
      <c r="A34" s="199" t="s">
        <v>767</v>
      </c>
      <c r="B34" s="200">
        <f>SUM(B35:B41)</f>
        <v>4323</v>
      </c>
      <c r="C34" s="198"/>
      <c r="D34" s="198"/>
    </row>
    <row r="35" spans="1:4" ht="14.25">
      <c r="A35" s="63" t="s">
        <v>882</v>
      </c>
      <c r="B35" s="131">
        <v>250</v>
      </c>
      <c r="C35" s="125"/>
      <c r="D35" s="125"/>
    </row>
    <row r="36" spans="1:4" ht="14.25">
      <c r="A36" s="63" t="s">
        <v>883</v>
      </c>
      <c r="B36" s="131">
        <v>1000</v>
      </c>
      <c r="C36" s="125"/>
      <c r="D36" s="125"/>
    </row>
    <row r="37" spans="1:4" ht="14.25">
      <c r="A37" s="63" t="s">
        <v>884</v>
      </c>
      <c r="B37" s="131">
        <v>300</v>
      </c>
      <c r="C37" s="125"/>
      <c r="D37" s="125"/>
    </row>
    <row r="38" spans="1:4" ht="14.25">
      <c r="A38" s="63" t="s">
        <v>885</v>
      </c>
      <c r="B38" s="131">
        <v>700</v>
      </c>
      <c r="C38" s="125"/>
      <c r="D38" s="125"/>
    </row>
    <row r="39" spans="1:4" ht="28.5">
      <c r="A39" s="63" t="s">
        <v>886</v>
      </c>
      <c r="B39" s="131">
        <v>1048</v>
      </c>
      <c r="C39" s="125"/>
      <c r="D39" s="125"/>
    </row>
    <row r="40" spans="1:4" ht="14.25">
      <c r="A40" s="262" t="s">
        <v>1271</v>
      </c>
      <c r="B40" s="131">
        <v>25</v>
      </c>
      <c r="C40" s="125"/>
      <c r="D40" s="125"/>
    </row>
    <row r="41" spans="1:4" ht="14.25">
      <c r="A41" s="63" t="s">
        <v>894</v>
      </c>
      <c r="B41" s="131">
        <v>1000</v>
      </c>
      <c r="C41" s="125"/>
      <c r="D41" s="125"/>
    </row>
    <row r="42" spans="1:4" s="196" customFormat="1" ht="45">
      <c r="A42" s="199" t="s">
        <v>890</v>
      </c>
      <c r="B42" s="200">
        <f>SUM(B43)</f>
        <v>1300</v>
      </c>
      <c r="C42" s="198"/>
      <c r="D42" s="198"/>
    </row>
    <row r="43" spans="1:4" ht="14.25">
      <c r="A43" s="63" t="s">
        <v>887</v>
      </c>
      <c r="B43" s="131">
        <v>1300</v>
      </c>
      <c r="C43" s="125"/>
      <c r="D43" s="125"/>
    </row>
    <row r="44" spans="1:4" ht="30">
      <c r="A44" s="267" t="s">
        <v>301</v>
      </c>
      <c r="B44" s="200">
        <f>SUM(B45)</f>
        <v>345.3</v>
      </c>
      <c r="C44" s="125"/>
      <c r="D44" s="125"/>
    </row>
    <row r="45" spans="1:4" ht="28.5">
      <c r="A45" s="268" t="s">
        <v>338</v>
      </c>
      <c r="B45" s="208">
        <f>SUM(B46:B47)</f>
        <v>345.3</v>
      </c>
      <c r="C45" s="125"/>
      <c r="D45" s="125"/>
    </row>
    <row r="46" spans="1:4" ht="28.5">
      <c r="A46" s="260" t="s">
        <v>1274</v>
      </c>
      <c r="B46" s="131">
        <f>316.2+27</f>
        <v>343.2</v>
      </c>
      <c r="C46" s="125"/>
      <c r="D46" s="125"/>
    </row>
    <row r="47" spans="1:4" ht="28.5">
      <c r="A47" s="260" t="s">
        <v>1275</v>
      </c>
      <c r="B47" s="131">
        <v>2.1</v>
      </c>
      <c r="C47" s="125"/>
      <c r="D47" s="125"/>
    </row>
    <row r="48" spans="1:4" ht="45">
      <c r="A48" s="206" t="s">
        <v>764</v>
      </c>
      <c r="B48" s="200">
        <f>SUM(B49)</f>
        <v>3043</v>
      </c>
      <c r="C48" s="125"/>
      <c r="D48" s="125"/>
    </row>
    <row r="49" spans="1:4" ht="28.5">
      <c r="A49" s="207" t="s">
        <v>325</v>
      </c>
      <c r="B49" s="208">
        <f>SUM(B50:B52)</f>
        <v>3043</v>
      </c>
      <c r="C49" s="125"/>
      <c r="D49" s="125"/>
    </row>
    <row r="50" spans="1:4" ht="14.25">
      <c r="A50" s="205" t="s">
        <v>895</v>
      </c>
      <c r="B50" s="131">
        <v>400</v>
      </c>
      <c r="C50" s="125"/>
      <c r="D50" s="125"/>
    </row>
    <row r="51" spans="1:4" ht="14.25">
      <c r="A51" s="265" t="s">
        <v>1272</v>
      </c>
      <c r="B51" s="119">
        <f>143+2300</f>
        <v>2443</v>
      </c>
      <c r="C51" s="125"/>
      <c r="D51" s="125"/>
    </row>
    <row r="52" spans="1:4" ht="28.5">
      <c r="A52" s="205" t="s">
        <v>896</v>
      </c>
      <c r="B52" s="131">
        <v>200</v>
      </c>
      <c r="C52" s="125"/>
      <c r="D52" s="125"/>
    </row>
    <row r="53" spans="1:4" s="196" customFormat="1" ht="30">
      <c r="A53" s="170" t="s">
        <v>771</v>
      </c>
      <c r="B53" s="200">
        <f>SUM(B54:B55)</f>
        <v>5970</v>
      </c>
      <c r="C53" s="198"/>
      <c r="D53" s="198"/>
    </row>
    <row r="54" spans="1:4" s="196" customFormat="1" ht="28.5">
      <c r="A54" s="261" t="s">
        <v>1273</v>
      </c>
      <c r="B54" s="131">
        <v>202.3</v>
      </c>
      <c r="C54" s="198"/>
      <c r="D54" s="198"/>
    </row>
    <row r="55" spans="1:4" ht="28.5" customHeight="1">
      <c r="A55" s="75" t="s">
        <v>888</v>
      </c>
      <c r="B55" s="131">
        <v>5767.7</v>
      </c>
      <c r="C55" s="125"/>
      <c r="D55" s="125"/>
    </row>
    <row r="56" spans="1:4" ht="28.5" hidden="1">
      <c r="A56" s="36" t="s">
        <v>764</v>
      </c>
      <c r="B56" s="119">
        <f>SUM(B57)</f>
        <v>0</v>
      </c>
      <c r="C56" s="125"/>
      <c r="D56" s="125"/>
    </row>
    <row r="57" spans="1:4" ht="17.25" customHeight="1" hidden="1">
      <c r="A57" s="130" t="s">
        <v>325</v>
      </c>
      <c r="B57" s="119"/>
      <c r="C57" s="125"/>
      <c r="D57" s="125"/>
    </row>
    <row r="58" spans="1:4" s="196" customFormat="1" ht="21.75" customHeight="1">
      <c r="A58" s="197" t="s">
        <v>666</v>
      </c>
      <c r="B58" s="194">
        <f>SUM(B9+B14+B17+B22+B42+B56+B34+B53+B48+B44)</f>
        <v>79717.3</v>
      </c>
      <c r="C58" s="194">
        <f>SUM(C9+C14+C17+C22+C42+C56)</f>
        <v>54858.1</v>
      </c>
      <c r="D58" s="194">
        <f>SUM(D9+D14+D17+D22+D42+D56)</f>
        <v>171342.3</v>
      </c>
    </row>
    <row r="61" ht="12.75">
      <c r="B61" s="266"/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2018-02-09T09:19:22Z</cp:lastPrinted>
  <dcterms:created xsi:type="dcterms:W3CDTF">2016-11-10T06:54:02Z</dcterms:created>
  <dcterms:modified xsi:type="dcterms:W3CDTF">2018-02-26T04:06:10Z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