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24675" windowHeight="11430" activeTab="2"/>
  </bookViews>
  <sheets>
    <sheet name="Ведомственная" sheetId="1" r:id="rId1"/>
    <sheet name="Программы" sheetId="2" r:id="rId2"/>
    <sheet name="Раздел, подраздел" sheetId="3" r:id="rId3"/>
    <sheet name="Лист4" sheetId="4" r:id="rId4"/>
  </sheet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<sst xmlns="http://schemas.openxmlformats.org/spreadsheetml/2006/main" count="5625" uniqueCount="761">
  <si>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</si>
  <si>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</si>
  <si>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</si>
  <si>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</si>
  <si>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</si>
  <si>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</si>
  <si>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</si>
  <si>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</si>
  <si>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</si>
  <si>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</si>
  <si>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</si>
  <si>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</si>
  <si>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</si>
  <si>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</si>
  <si>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</si>
  <si>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</si>
  <si>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</si>
  <si>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</si>
  <si>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</si>
  <si>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</si>
  <si>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</si>
  <si>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</si>
  <si>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</si>
  <si>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</si>
  <si>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</si>
  <si>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</si>
  <si>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</si>
  <si>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</si>
  <si>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</si>
  <si>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</si>
  <si>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</si>
  <si>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</si>
  <si>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</si>
  <si>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</si>
  <si>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</si>
  <si>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</si>
  <si>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</si>
  <si>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</si>
  <si>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</si>
  <si>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</si>
  <si>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</si>
  <si>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</si>
  <si>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</si>
  <si>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</si>
  <si>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</si>
  <si>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</si>
  <si>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</si>
  <si>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</si>
  <si>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</si>
  <si>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</si>
  <si>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</si>
  <si>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</si>
  <si>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</si>
  <si>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</si>
  <si>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</si>
  <si>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</si>
  <si>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</si>
  <si>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</si>
  <si>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</si>
  <si>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</si>
  <si>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</si>
  <si>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</si>
  <si>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</si>
  <si>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</si>
  <si>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</si>
  <si>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</si>
  <si>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</si>
  <si>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</si>
  <si>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</si>
  <si>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</si>
  <si>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</si>
  <si>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</si>
  <si>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</si>
  <si>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</si>
  <si>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</si>
  <si>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</si>
  <si>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</si>
  <si>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</si>
  <si>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</si>
  <si>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</si>
  <si>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</si>
  <si>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</si>
  <si>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</si>
  <si>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</si>
  <si>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</si>
  <si>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</si>
  <si>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</si>
  <si>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</si>
  <si>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</si>
  <si>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</si>
  <si>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</si>
  <si>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</si>
  <si>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</si>
  <si>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</si>
  <si>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</si>
  <si>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</si>
  <si>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</si>
  <si>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</si>
  <si>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</si>
  <si>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</si>
  <si>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</si>
  <si>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</si>
  <si>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</si>
  <si>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</si>
  <si>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</si>
  <si>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</si>
  <si>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</si>
  <si>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</si>
  <si>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</si>
  <si>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</si>
  <si>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</si>
  <si>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</si>
  <si>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</si>
  <si>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</si>
  <si>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</si>
  <si>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</si>
  <si>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</si>
  <si>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</si>
  <si>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</si>
  <si>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</si>
  <si>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</si>
  <si>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</si>
  <si>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</si>
  <si>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</si>
  <si>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</si>
  <si>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</si>
  <si>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</si>
  <si>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</si>
  <si>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</si>
  <si>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</si>
  <si>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</si>
  <si>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</si>
  <si>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</si>
  <si>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</si>
  <si>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</si>
  <si>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</si>
  <si>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</si>
  <si>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</si>
  <si>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</si>
  <si>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</si>
  <si>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</si>
  <si>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</si>
  <si>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</si>
  <si>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</si>
  <si>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</si>
  <si>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</si>
  <si>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</si>
  <si>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</si>
  <si>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</si>
  <si>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</si>
  <si>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</si>
  <si>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</si>
  <si>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</si>
  <si>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</si>
  <si>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</si>
  <si>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</si>
  <si>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</si>
  <si>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</si>
  <si>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</si>
  <si>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</si>
  <si>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</si>
  <si>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</si>
  <si>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</si>
  <si>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</si>
  <si>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</si>
  <si>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</si>
  <si>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</si>
  <si>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</si>
  <si>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</si>
  <si>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</si>
  <si>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</si>
  <si>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</si>
  <si>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</si>
  <si>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</si>
  <si>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</si>
  <si>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</si>
  <si>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</si>
  <si>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</si>
  <si>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</si>
  <si>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</si>
  <si>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</si>
  <si>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</si>
  <si>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</si>
  <si>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</si>
  <si>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</si>
  <si>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</si>
  <si>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</si>
  <si>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</si>
  <si>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</si>
  <si>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</si>
  <si>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</si>
  <si>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</si>
  <si>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</si>
  <si>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</si>
  <si>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</si>
  <si>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</si>
  <si>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</si>
  <si>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</si>
  <si>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</si>
  <si>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</si>
  <si>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</si>
  <si>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</si>
  <si>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</si>
  <si>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</si>
  <si>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</si>
  <si>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</si>
  <si>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</si>
  <si>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</si>
  <si>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</si>
  <si>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</si>
  <si>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</si>
  <si>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</si>
  <si>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</si>
  <si>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</si>
  <si>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</si>
  <si>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</si>
  <si>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</si>
  <si>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</si>
  <si>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</si>
  <si>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</si>
  <si>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</si>
  <si>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</si>
  <si>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</si>
  <si>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</si>
  <si>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</si>
  <si>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</si>
  <si>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</si>
  <si>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</si>
  <si>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</si>
  <si>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</si>
  <si>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</si>
  <si>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</si>
  <si>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</si>
  <si>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</si>
  <si>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</si>
  <si>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</si>
  <si>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</si>
  <si>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</si>
  <si>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</si>
  <si>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</si>
  <si>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</si>
  <si>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</si>
  <si>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</si>
  <si>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</si>
  <si>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</si>
  <si>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</si>
  <si>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</si>
  <si>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</si>
  <si>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</si>
  <si>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</si>
  <si>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</si>
  <si>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</si>
  <si>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</si>
  <si>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</si>
  <si>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</si>
  <si>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</si>
  <si>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</si>
  <si>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</si>
  <si>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</si>
  <si>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</si>
  <si>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</si>
  <si>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</si>
  <si>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</si>
  <si>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</si>
  <si>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</si>
  <si>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</si>
  <si>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</si>
  <si>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</si>
  <si>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</si>
  <si>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</si>
  <si>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</si>
  <si>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</si>
  <si>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</si>
  <si>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</si>
  <si>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</si>
  <si>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</si>
  <si>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</si>
  <si>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</si>
  <si>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</si>
  <si>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</si>
  <si>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</si>
  <si>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</si>
  <si>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</si>
  <si>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</si>
  <si>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</si>
  <si>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</si>
  <si>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</si>
  <si>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</si>
  <si>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</si>
  <si>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</si>
  <si>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</si>
  <si>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</si>
  <si>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</si>
  <si>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</si>
  <si>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</si>
  <si>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</si>
  <si>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</si>
  <si>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</si>
  <si>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</si>
  <si>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</si>
  <si>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</si>
  <si>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</si>
  <si>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</si>
  <si>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</si>
  <si>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</si>
  <si>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</si>
  <si>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</si>
  <si>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</si>
  <si>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</si>
  <si>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</si>
  <si>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Муниципальное казенное учреждение "Управление по физической культуре, спорту, туризму"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</si>
  <si>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</si>
  <si>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</si>
  <si>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</si>
  <si>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</si>
  <si>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</si>
  <si>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</si>
  <si>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</si>
  <si>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</si>
  <si>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</si>
  <si>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</si>
  <si>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</si>
  <si>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</si>
  <si>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</si>
  <si>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</si>
  <si>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</si>
  <si>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</si>
  <si>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</si>
  <si>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</si>
  <si>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</si>
  <si>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</si>
  <si>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</si>
  <si>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</si>
  <si>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</si>
  <si>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</si>
  <si>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</si>
  <si>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</si>
  <si>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</si>
  <si>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</si>
  <si>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</si>
  <si>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</si>
  <si>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</si>
  <si>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</si>
  <si>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</si>
  <si>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</si>
  <si>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</si>
  <si>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</si>
  <si>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</si>
  <si>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</si>
  <si>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</si>
  <si>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</si>
  <si>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</si>
  <si>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</si>
  <si>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</si>
  <si>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</si>
  <si>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</si>
  <si>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</si>
  <si>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</si>
  <si>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</si>
  <si>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</si>
  <si>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</si>
  <si>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</si>
  <si>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</si>
  <si>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</si>
  <si>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</si>
  <si>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</si>
  <si>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</si>
  <si>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</si>
  <si>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</si>
  <si>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</si>
  <si>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</si>
  <si>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</si>
  <si>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</si>
  <si>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</si>
  <si>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</si>
  <si>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</si>
  <si>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</si>
  <si>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</si>
  <si>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</si>
  <si>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</si>
  <si>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</si>
  <si>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</si>
  <si>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</si>
  <si>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</si>
  <si>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</si>
  <si>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</si>
  <si>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</si>
  <si>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</si>
  <si>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</si>
  <si>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</si>
  <si>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</si>
  <si>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</si>
  <si>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</si>
  <si>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</si>
  <si>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</si>
  <si>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</si>
  <si>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</si>
  <si>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</si>
  <si>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</si>
  <si>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</si>
  <si>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</si>
  <si>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</si>
  <si>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</si>
  <si>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</si>
  <si>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</si>
  <si>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</si>
  <si>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</si>
  <si>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МКУ МГО "Образование"</t>
  </si>
  <si>
    <t>288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</si>
  <si>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</si>
  <si>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</si>
  <si>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</si>
  <si>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</si>
  <si>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</si>
  <si>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</si>
  <si>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</si>
  <si>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</si>
  <si>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</si>
  <si>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</si>
  <si>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</si>
  <si>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</si>
  <si>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</si>
  <si>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</si>
  <si>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</si>
  <si>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</si>
  <si>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</si>
  <si>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</si>
  <si>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</si>
  <si>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</si>
  <si>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</si>
  <si>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</si>
  <si>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</si>
  <si>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</si>
  <si>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</si>
  <si>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</si>
  <si>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</si>
  <si>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</si>
  <si>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</si>
  <si>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</si>
  <si>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</si>
  <si>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</si>
  <si>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</si>
  <si>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</si>
  <si>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</si>
  <si>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</si>
  <si>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</si>
  <si>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</si>
  <si>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</si>
  <si>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</si>
  <si>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</si>
  <si>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</si>
  <si>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</si>
  <si>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</si>
  <si>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</si>
  <si>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</si>
  <si>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</si>
  <si>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</si>
  <si>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</si>
  <si>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</si>
  <si>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</si>
  <si>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</si>
  <si>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</si>
  <si>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</si>
  <si>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</si>
  <si>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</si>
  <si>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</si>
  <si>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</si>
  <si>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</si>
  <si>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</si>
  <si>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</si>
  <si>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</si>
  <si>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</si>
  <si>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</si>
  <si>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</si>
  <si>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</si>
  <si>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</si>
  <si>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79 0 20 00000</t>
  </si>
  <si>
    <t>790 20 40000</t>
  </si>
  <si>
    <t>Обеспечение деятельности МКУ МГО «Образование»</t>
  </si>
  <si>
    <t>Охрана окружающей среды</t>
  </si>
  <si>
    <t>Культура и кинематография</t>
  </si>
  <si>
    <t>Здравоохранение</t>
  </si>
  <si>
    <t>47 1 55 00000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</si>
  <si>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</si>
  <si>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</si>
  <si>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</si>
  <si>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</si>
  <si>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</si>
  <si>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</si>
  <si>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</si>
  <si>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</si>
  <si>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</si>
  <si>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</si>
  <si>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</si>
  <si>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</si>
  <si>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</si>
  <si>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</si>
  <si>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</si>
  <si>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</si>
  <si>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</si>
  <si>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</si>
  <si>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</si>
  <si>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</si>
  <si>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</si>
  <si>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42 0 02 00000</t>
  </si>
  <si>
    <t>42 0 02 59300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</si>
  <si>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</si>
  <si>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</si>
  <si>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</si>
  <si>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</si>
  <si>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</si>
  <si>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</si>
  <si>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</si>
  <si>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</si>
  <si>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</si>
  <si>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</si>
  <si>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</si>
  <si>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</si>
  <si>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</si>
  <si>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</si>
  <si>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</si>
  <si>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</si>
  <si>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</si>
  <si>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</si>
  <si>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</si>
  <si>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</si>
  <si>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</si>
  <si>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</si>
  <si>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</si>
  <si>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</si>
  <si>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</si>
  <si>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</si>
  <si>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</si>
  <si>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</si>
  <si>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</si>
  <si>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</si>
  <si>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</si>
  <si>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</si>
  <si>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</si>
  <si>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</si>
  <si>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</si>
  <si>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</si>
  <si>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</si>
  <si>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</si>
  <si>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</si>
  <si>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</si>
  <si>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</si>
  <si>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</si>
  <si>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</si>
  <si>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</si>
  <si>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</si>
  <si>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</si>
  <si>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</si>
  <si>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</si>
  <si>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</si>
  <si>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</si>
  <si>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</si>
  <si>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</si>
  <si>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</si>
  <si>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</si>
  <si>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</si>
  <si>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</si>
  <si>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</si>
  <si>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</si>
  <si>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</si>
  <si>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</si>
  <si>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</si>
  <si>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</si>
  <si>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</si>
  <si>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</si>
  <si>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</si>
  <si>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</si>
  <si>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</si>
  <si>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</si>
  <si>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</si>
  <si>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</si>
  <si>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</si>
  <si>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</si>
  <si>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</si>
  <si>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</si>
  <si>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</si>
  <si>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</si>
  <si>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</si>
  <si>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</si>
  <si>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</si>
  <si>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</si>
  <si>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</si>
  <si>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</si>
  <si>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</si>
  <si>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</si>
  <si>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</si>
  <si>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</si>
  <si>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</si>
  <si>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</si>
  <si>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2019 год                 (тыс. руб.)</t>
  </si>
  <si>
    <t>ИТОГО</t>
  </si>
  <si>
    <t>ВСЕГО расходов</t>
  </si>
  <si>
    <t>Сумма на 2019 год,                 тыс. рублей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</si>
  <si>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</si>
  <si>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</si>
  <si>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</si>
  <si>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</si>
  <si>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</si>
  <si>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</si>
  <si>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</si>
  <si>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НА ПЛАНОВЫЙ ПЕРИОД 2019-2020ГГ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</si>
  <si>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2019-2020 гг.</t>
  </si>
  <si>
    <t>на 2020 год                 (тыс. руб.)</t>
  </si>
  <si>
    <t>Муниципальная программа "Обеспечение деятельности Администрации МГО на 2017-2020 годы"</t>
  </si>
  <si>
    <t>Муниципальная программа "Улучшение условий  и охраны труда  в Миасском городском округе на 2017-2020годы"</t>
  </si>
  <si>
    <t>Муниципальная программа "Обеспечение деятельности Администрации МГО на 2017-2020  годы"</t>
  </si>
  <si>
    <t>Муниципальная программа "Повышение эффективности использования муниципального имущества в МГО на 2017-2020годы"</t>
  </si>
  <si>
    <t>Муниципальная программа "Профилактика  преступлений  и иных правонарушений на территории МГО на 2017-2020 годы"</t>
  </si>
  <si>
    <t>Муниципальная программа "Профилактика терроризма в МГО на 2017-2020  годы"</t>
  </si>
  <si>
    <t>Муниципальная программа "Обеспечение деятельности муниципального бюджетного учреждения «Миасский окружной архив на 2017-2020 годы"</t>
  </si>
  <si>
    <t>Муниципальная программа "Обеспечение безопасности жизнедеятельности населения Миасского городского округа на 2017-2020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</si>
  <si>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2017-2020 годы"</t>
  </si>
  <si>
    <t>Подпрограмма "Создание комплексной системы экстренного оповещения населения Миасского городского округа на 2017-2020 годы"</t>
  </si>
  <si>
    <t>57 3 07 10000</t>
  </si>
  <si>
    <t>Муниципальная программа "Развитие муниципальной службы в Администрации Миасского городского округа на 2018-2020 годы"</t>
  </si>
  <si>
    <t>Муниципальная программа "Комплексное развитие транспортной и дорожной инфраструктуры Миасского городского округа на 2017-2020 годы"</t>
  </si>
  <si>
    <t>Муниципальная программа "Повышение безопасности дорожного движения на территории Миасского городского округа на 2017-2020 годы"</t>
  </si>
  <si>
    <t>Муниципальная программа "Экономическое развитие МГО на 2017-2020 годы"</t>
  </si>
  <si>
    <t>Подпрограмма "Организация и осуществление деятельности МКУ "Комитет по строительству" на 2017-2020 годы"</t>
  </si>
  <si>
    <t>Муниципальная программа "Капитальное строительство на территории Миасского городского округа на 2014-2020 годы"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</si>
  <si>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</si>
  <si>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"Организация функционирования объектов коммунальной инфраструктуры Миасского городского округа на 2017-2020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</si>
  <si>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2017-2020годы"</t>
  </si>
  <si>
    <t>Муниципальная программа "Благоустройство Миасского городского округа на 2017-2020 годы"</t>
  </si>
  <si>
    <t>Муниципальная программа "Улучшение условий и охраны труда  в Миасском городском округе на 2017-2020 годы"</t>
  </si>
  <si>
    <t>Муниципальная программа "Охрана окружающей среды на территории МГО на 2017-2020 годы"</t>
  </si>
  <si>
    <t>Муниципальная программа "Формирование и использование муниципального жилищного фонда МГО на 2017-2020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</si>
  <si>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</si>
  <si>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</si>
  <si>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Муниципальная программа "Экономическое развитие МГО на 2017-2020  годы"</t>
  </si>
  <si>
    <t>Муниципальная программа "Улучшение условий  и охраны труда  в Миасском городском округе на 2017-2020 годы"</t>
  </si>
  <si>
    <t>Муниципальная  программа «Профилактика и противодействие проявлениям экстремизма в МГО на 2017-2020 годы»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</si>
  <si>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2017-2020 годы»</t>
  </si>
  <si>
    <t>Муниципальная программа "Развитие культуры в МГО на 2017-2020 годы"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</si>
  <si>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</si>
  <si>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</si>
  <si>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</si>
  <si>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</si>
  <si>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Оплата труда руководителей спортивных секций в физкультурно-спортивных организациях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</si>
  <si>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S1001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</si>
  <si>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 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</si>
  <si>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S1006</t>
  </si>
  <si>
    <t>Финансовая поддержка организаций спортивной подготовки по базовым видам спорта в рамках государственной программы «Развитие физической культуры и спорта в Челябинской области на 2015-2020 годы» (софинансирование)</t>
  </si>
  <si>
    <t>80 2 07 S1007</t>
  </si>
  <si>
    <t>Подпрограмма "Развитие физической культуры, массового спорта и спорта высших достижений"</t>
  </si>
  <si>
    <t>20 1 00 00000</t>
  </si>
  <si>
    <t>20 1 01 00000</t>
  </si>
  <si>
    <t>Организация и проведение мероприятий в сфере физической культуры и спорта</t>
  </si>
  <si>
    <t>20 1 01 71000</t>
  </si>
  <si>
    <t>20 1 01 71001</t>
  </si>
  <si>
    <t>Подпрограмма "Развитие адаптивной физической культуры и спорта"</t>
  </si>
  <si>
    <t>20 2 00 00000</t>
  </si>
  <si>
    <t>20 2 01 00000</t>
  </si>
  <si>
    <t>20 2 01 71000</t>
  </si>
  <si>
    <t>20 2 01 71006</t>
  </si>
  <si>
    <t>Подпрограмма «Развитие системы подготовки спортивного резерва»</t>
  </si>
  <si>
    <t>20 4 00 00000</t>
  </si>
  <si>
    <t>20 4 01 00000</t>
  </si>
  <si>
    <t>20 4 01 71000</t>
  </si>
  <si>
    <t>20 4 01 71007</t>
  </si>
  <si>
    <t>20 0 00 00000</t>
  </si>
  <si>
    <t>Финансовая поддержка организаций спортивной подготовки по базовым видам спорта</t>
  </si>
  <si>
    <t>Оплата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</si>
  <si>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Оплата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</si>
  <si>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Сельское хозяйство и рыболовство</t>
  </si>
  <si>
    <t>Государственная программа Челябинской области «Развитие сельского хозяйства в Челябинской области на 2017–2020 годы»</t>
  </si>
  <si>
    <t>31 0 00 00000</t>
  </si>
  <si>
    <t>Подпрограмма «Управление реализацией государственной программы Челябинской области «Развитие сельского хозяйства в Челябинской области» на 2017-2020 годы</t>
  </si>
  <si>
    <t>31 6 00 00000</t>
  </si>
  <si>
    <t>31 6 02 00000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</si>
  <si>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</si>
  <si>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31 6 02 91000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</si>
  <si>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</si>
  <si>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</si>
  <si>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 2017 - 2020 годы</t>
  </si>
  <si>
    <t>Государственная программа Челябинской области «Развитие образования в Челябинской области на 2018-2025 годы»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</si>
  <si>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2017-2020 годы</t>
  </si>
  <si>
    <t>Государственная программа Челябинской области "Развитие социальной защиты населения в Челябинской области" на 2017-2020 годы</t>
  </si>
  <si>
    <t>Муниципальная программа "Управление муниципальными финансами и муниципальным долгом в МГО на 2017-2020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</si>
  <si>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2017-2020 годы"</t>
  </si>
  <si>
    <t>Подпрограмма "Организация исполнения муниципальной программы «Социальная защита населения Миасского городского округа на 2017-2020 годы»"</t>
  </si>
  <si>
    <t>Государственная программа Челябинской области "Развитие физической культуры и спорта в Челябинской области" на 2015 - 2020 годы</t>
  </si>
  <si>
    <t>Муниципальная  программа «Развитие системы образования в Миасском городском округе на 2017-2020 годы»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</si>
  <si>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</si>
  <si>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2014-2020 годы (софинансирование)</t>
  </si>
  <si>
    <t>Муниципальная  программа «Развитие системы образования в Миасском городском округе на 2017-2020годы»</t>
  </si>
  <si>
    <t>Муниципальная  программа «Развитие системы образования в Миасском городском округе на 2017- 2020годы»</t>
  </si>
  <si>
    <t>Организация отдыха детей в каникулярное время в рамках государственной программы "Развитие образования в Челябинской области" на 2014-2020 годы (софинансирование)</t>
  </si>
  <si>
    <t>Государственная программа Челябинской области «Развитие образования в Челябинской области на 2018–2025 годы»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</si>
  <si>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2018 - 2025 годы (софинансирование)</t>
  </si>
  <si>
    <t>04 0 01 00000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</si>
  <si>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</si>
  <si>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04 0 01 02220</t>
  </si>
  <si>
    <t>Государственная программа Челябинской области "Доступная среда" на 2016-2020 годы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</si>
  <si>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</si>
  <si>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</si>
  <si>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</si>
  <si>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</si>
  <si>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03 0 01 00000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</si>
  <si>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</si>
  <si>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03 0 01 05500</t>
  </si>
  <si>
    <t>Оборудование пунктов проведения экзаменов государственной итоговой аттестации по образовательным программа среднего общего образования</t>
  </si>
  <si>
    <t>03 0 01 0АА00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</si>
  <si>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</si>
  <si>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 0 01 R0275</t>
  </si>
  <si>
    <t>030 01 00000</t>
  </si>
  <si>
    <t>Организация отдыха детей в каникулярное время</t>
  </si>
  <si>
    <t>030  01 04400</t>
  </si>
  <si>
    <t>Государственная программа Челябинской области «Повышение эффективности реализации молодежной политики в Челябинской области» на 2018-2020 годы</t>
  </si>
  <si>
    <t>21 0 00 00000</t>
  </si>
  <si>
    <t>21 0 01 00000</t>
  </si>
  <si>
    <t>Организация и проведение мероприятий с детьми и молодежью</t>
  </si>
  <si>
    <t>21 0 01 03300</t>
  </si>
  <si>
    <t>03 0 01 04400</t>
  </si>
  <si>
    <t>Государственная программа Челябинской области «Развитие образования в Челябинской области на 2018 –2025 годы»</t>
  </si>
  <si>
    <t>Приобретение транспортных средств для организации перевозки обучающихся</t>
  </si>
  <si>
    <t>03 0 01 08800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</si>
  <si>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</si>
  <si>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04 0 01 09900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</si>
  <si>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 (софинансирование)</t>
  </si>
  <si>
    <t>Приобретение транспортных средств для организации перевозки обучающихся (софинансирование)</t>
  </si>
  <si>
    <t>Организация отдыха детей в каникулярное время (софинансирование)</t>
  </si>
  <si>
    <t>Условно утверждаемые расходы</t>
  </si>
  <si>
    <t>Сумма на 2020 год,                 тыс. рублей</t>
  </si>
  <si>
    <t>Муниципальная программа "Организация ритуальных услуг и содержание мест захоронений на территории Миасского городского округа на 2017-2020 годы"</t>
  </si>
  <si>
    <t>Сумма                на  2020 год,                 тыс. рублей</t>
  </si>
  <si>
    <t>Сумма                     на  2019 год,                 тыс. рублей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</si>
  <si>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</si>
  <si>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14 0 00 00000</t>
  </si>
  <si>
    <t>Подпрограмма «Мероприятия по переселению граждан из жилищного фонда, признанного непригодным для проживания»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</si>
  <si>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</si>
  <si>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</si>
  <si>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14 3 01 00000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</si>
  <si>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</si>
  <si>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14 3 01 00240</t>
  </si>
  <si>
    <t>65 4 02 R0820</t>
  </si>
  <si>
    <t>14 2 00 00000</t>
  </si>
  <si>
    <t>14 2 01 00000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</si>
  <si>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</si>
  <si>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14 2 01 00050</t>
  </si>
  <si>
    <t>Государственная программа Челябинской области "Энергосбережение и повышение энергетической эффективности" на 2014 - 2020 годы</t>
  </si>
  <si>
    <t>Мероприятия по энергосбережению и повышению энергетической эффективности объектов коммунального хозяйства и систем инженерной инфраструктуры в муниципальных образованиях Челябинской области</t>
  </si>
  <si>
    <t>17 0 00 00000</t>
  </si>
  <si>
    <t>17 0 01 00000</t>
  </si>
  <si>
    <t>17 0 01 00280</t>
  </si>
  <si>
    <t>Ежемесячная денежная выплата, назначаемая в случае рождения третьего ребёнка и (или) последующих детей до достижения ребёнком возраста трёх лет</t>
  </si>
  <si>
    <t>28 1 02 R0840</t>
  </si>
  <si>
    <t>79 0 99 48900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</si>
  <si>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</t>
  </si>
  <si>
    <t>Распределение бюджетных ассигнований по разделам и подразделам классификации расходов бюджета на плановый период 2019-2020 гг.</t>
  </si>
  <si>
    <t>ПРИЛОЖЕНИЕ 5</t>
  </si>
  <si>
    <t>к Решению Собрания</t>
  </si>
  <si>
    <t>от 22.02.2018 г. №4</t>
  </si>
  <si>
    <t>ПРИЛОЖЕНИЕ 3</t>
  </si>
  <si>
    <t>от  22.02.2018 г. №4</t>
  </si>
  <si>
    <t>ПРИЛОЖЕНИЕ 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</si>
</sst>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left"/>
    </xf>
    <xf numFmtId="0" fontId="47" fillId="0" borderId="0" xfId="0" applyFont="1" applyAlignment="1">
      <alignment vertical="center"/>
    </xf>
    <xf numFmtId="172" fontId="47" fillId="0" borderId="10" xfId="0" applyNumberFormat="1" applyFont="1" applyBorder="1" applyAlignment="1">
      <alignment horizontal="center" vertical="center"/>
    </xf>
    <xf numFmtId="0" fontId="38" fillId="33" borderId="0" xfId="0" applyFont="1" applyFill="1" applyAlignment="1">
      <alignment/>
    </xf>
    <xf numFmtId="0" fontId="48" fillId="33" borderId="0" xfId="0" applyFont="1" applyFill="1" applyAlignment="1">
      <alignment/>
    </xf>
    <xf numFmtId="172" fontId="47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49" fillId="33" borderId="0" xfId="0" applyFont="1" applyFill="1" applyAlignment="1">
      <alignment/>
    </xf>
    <xf numFmtId="0" fontId="47" fillId="0" borderId="10" xfId="0" applyFont="1" applyBorder="1" applyAlignment="1">
      <alignment/>
    </xf>
    <xf numFmtId="17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4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center" vertical="center"/>
    </xf>
    <xf numFmtId="172" fontId="11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176" fontId="47" fillId="0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72" fontId="50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172" fontId="50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/>
    </xf>
    <xf numFmtId="0" fontId="50" fillId="33" borderId="10" xfId="0" applyFont="1" applyFill="1" applyBorder="1" applyAlignment="1">
      <alignment/>
    </xf>
    <xf numFmtId="172" fontId="47" fillId="0" borderId="10" xfId="0" applyNumberFormat="1" applyFont="1" applyBorder="1" applyAlignment="1">
      <alignment/>
    </xf>
    <xf numFmtId="17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0" fontId="5" fillId="33" borderId="0" xfId="0" applyFont="1" applyFill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51" fillId="0" borderId="10" xfId="52" applyNumberFormat="1" applyFont="1" applyBorder="1" applyAlignment="1">
      <alignment horizontal="justify" vertical="center" wrapText="1"/>
      <protection/>
    </xf>
    <xf numFmtId="49" fontId="51" fillId="0" borderId="10" xfId="52" applyNumberFormat="1" applyFont="1" applyBorder="1" applyAlignment="1">
      <alignment horizontal="center" vertical="center" wrapText="1"/>
      <protection/>
    </xf>
    <xf numFmtId="172" fontId="51" fillId="0" borderId="10" xfId="52" applyNumberFormat="1" applyFont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172" fontId="11" fillId="0" borderId="10" xfId="0" applyNumberFormat="1" applyFont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>
      <alignment horizontal="justify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7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justify" vertical="center" wrapText="1"/>
    </xf>
    <xf numFmtId="176" fontId="11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52" fillId="0" borderId="10" xfId="52" applyNumberFormat="1" applyFont="1" applyBorder="1" applyAlignment="1">
      <alignment horizontal="justify" vertical="center" wrapText="1"/>
      <protection/>
    </xf>
    <xf numFmtId="49" fontId="52" fillId="0" borderId="10" xfId="52" applyNumberFormat="1" applyFont="1" applyBorder="1" applyAlignment="1">
      <alignment horizontal="center" vertical="center" wrapText="1"/>
      <protection/>
    </xf>
    <xf numFmtId="172" fontId="52" fillId="0" borderId="10" xfId="52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49" fontId="11" fillId="0" borderId="10" xfId="0" applyNumberFormat="1" applyFont="1" applyBorder="1" applyAlignment="1" applyProtection="1">
      <alignment horizontal="justify" vertical="center" wrapText="1"/>
      <protection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11" fillId="33" borderId="10" xfId="0" applyNumberFormat="1" applyFont="1" applyFill="1" applyBorder="1" applyAlignment="1">
      <alignment horizontal="justify" vertical="center" wrapText="1"/>
    </xf>
    <xf numFmtId="0" fontId="5" fillId="33" borderId="10" xfId="53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 wrapText="1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172" fontId="5" fillId="33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1.57421875" style="6" customWidth="1"/>
    <col min="2" max="2" width="9.140625" style="2" customWidth="1"/>
    <col min="3" max="3" width="9.00390625" style="3" customWidth="1"/>
    <col min="4" max="4" width="8.421875" style="3" customWidth="1"/>
    <col min="5" max="5" width="16.8515625" style="3" customWidth="1"/>
    <col min="6" max="6" width="12.00390625" style="3" customWidth="1"/>
    <col min="7" max="7" width="20.7109375" style="4" customWidth="1"/>
    <col min="8" max="8" width="20.421875" style="3" customWidth="1"/>
    <col min="9" max="9" width="12.00390625" style="3" customWidth="1"/>
    <col min="10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7" ht="15.75">
      <c r="A1" s="1"/>
      <c r="G1" s="30" t="s">
        <v>755</v>
      </c>
    </row>
    <row r="2" spans="1:7" ht="15">
      <c r="A2" s="4"/>
      <c r="G2" s="5" t="s">
        <v>756</v>
      </c>
    </row>
    <row r="3" ht="15">
      <c r="G3" s="5" t="s">
        <v>0</v>
      </c>
    </row>
    <row r="4" spans="6:7" ht="15">
      <c r="F4" s="7"/>
      <c r="G4" s="5" t="s">
        <v>1</v>
      </c>
    </row>
    <row r="5" spans="1:7" ht="15">
      <c r="A5" s="18"/>
      <c r="B5" s="20" t="s">
        <v>2</v>
      </c>
      <c r="C5" s="21"/>
      <c r="D5" s="21"/>
      <c r="E5" s="21"/>
      <c r="F5" s="22"/>
      <c r="G5" s="25" t="s">
        <v>757</v>
      </c>
    </row>
    <row r="6" spans="1:7" ht="21.75" customHeight="1">
      <c r="A6" s="18"/>
      <c r="B6" s="20" t="s">
        <v>3</v>
      </c>
      <c r="C6" s="21"/>
      <c r="D6" s="21"/>
      <c r="E6" s="21"/>
      <c r="F6" s="21"/>
      <c r="G6" s="21"/>
    </row>
    <row r="7" spans="1:7" ht="14.25" customHeight="1">
      <c r="A7" s="18"/>
      <c r="B7" s="20" t="s">
        <v>605</v>
      </c>
      <c r="C7" s="21"/>
      <c r="D7" s="21"/>
      <c r="E7" s="21"/>
      <c r="F7" s="21"/>
      <c r="G7" s="21"/>
    </row>
    <row r="8" spans="1:7" ht="15">
      <c r="A8" s="19"/>
      <c r="B8" s="23"/>
      <c r="C8" s="24"/>
      <c r="D8" s="24"/>
      <c r="E8" s="24"/>
      <c r="F8" s="24"/>
      <c r="G8" s="21"/>
    </row>
    <row r="9" spans="1:8" ht="15">
      <c r="A9" s="187" t="s">
        <v>4</v>
      </c>
      <c r="B9" s="188" t="s">
        <v>5</v>
      </c>
      <c r="C9" s="188"/>
      <c r="D9" s="188"/>
      <c r="E9" s="188"/>
      <c r="F9" s="188"/>
      <c r="G9" s="34" t="s">
        <v>6</v>
      </c>
      <c r="H9" s="34" t="s">
        <v>6</v>
      </c>
    </row>
    <row r="10" spans="1:8" ht="42.75">
      <c r="A10" s="187"/>
      <c r="B10" s="35" t="s">
        <v>7</v>
      </c>
      <c r="C10" s="36" t="s">
        <v>8</v>
      </c>
      <c r="D10" s="36" t="s">
        <v>9</v>
      </c>
      <c r="E10" s="36" t="s">
        <v>10</v>
      </c>
      <c r="F10" s="36" t="s">
        <v>181</v>
      </c>
      <c r="G10" s="36" t="s">
        <v>594</v>
      </c>
      <c r="H10" s="36" t="s">
        <v>607</v>
      </c>
    </row>
    <row r="11" spans="1:8" s="12" customFormat="1" ht="15">
      <c r="A11" s="37" t="s">
        <v>90</v>
      </c>
      <c r="B11" s="38" t="s">
        <v>91</v>
      </c>
      <c r="C11" s="39"/>
      <c r="D11" s="39"/>
      <c r="E11" s="39"/>
      <c r="F11" s="39"/>
      <c r="G11" s="40">
        <f>SUM(G12)</f>
        <v>22987.8</v>
      </c>
      <c r="H11" s="40">
        <f>SUM(H12)</f>
        <v>22987.8</v>
      </c>
    </row>
    <row r="12" spans="1:8" ht="15">
      <c r="A12" s="41" t="s">
        <v>92</v>
      </c>
      <c r="B12" s="35"/>
      <c r="C12" s="35" t="s">
        <v>35</v>
      </c>
      <c r="D12" s="35"/>
      <c r="E12" s="35"/>
      <c r="F12" s="35"/>
      <c r="G12" s="42">
        <f>SUM(G13+G21)</f>
        <v>22987.8</v>
      </c>
      <c r="H12" s="42">
        <f>SUM(H13+H21)</f>
        <v>22987.8</v>
      </c>
    </row>
    <row r="13" spans="1:8" ht="42.75">
      <c r="A13" s="41" t="s">
        <v>93</v>
      </c>
      <c r="B13" s="35"/>
      <c r="C13" s="35" t="s">
        <v>35</v>
      </c>
      <c r="D13" s="35" t="s">
        <v>55</v>
      </c>
      <c r="E13" s="35"/>
      <c r="F13" s="35"/>
      <c r="G13" s="42">
        <f>SUM(G15)</f>
        <v>16392.8</v>
      </c>
      <c r="H13" s="42">
        <f>SUM(H15)</f>
        <v>16392.8</v>
      </c>
    </row>
    <row r="14" spans="1:8" ht="15">
      <c r="A14" s="43" t="s">
        <v>215</v>
      </c>
      <c r="B14" s="35"/>
      <c r="C14" s="35" t="s">
        <v>35</v>
      </c>
      <c r="D14" s="35" t="s">
        <v>55</v>
      </c>
      <c r="E14" s="35" t="s">
        <v>216</v>
      </c>
      <c r="F14" s="35"/>
      <c r="G14" s="42">
        <f>SUM(G15)</f>
        <v>16392.8</v>
      </c>
      <c r="H14" s="42">
        <f>SUM(H15)</f>
        <v>16392.8</v>
      </c>
    </row>
    <row r="15" spans="1:8" ht="42.75">
      <c r="A15" s="41" t="s">
        <v>81</v>
      </c>
      <c r="B15" s="35"/>
      <c r="C15" s="35" t="s">
        <v>35</v>
      </c>
      <c r="D15" s="35" t="s">
        <v>55</v>
      </c>
      <c r="E15" s="35" t="s">
        <v>110</v>
      </c>
      <c r="F15" s="35"/>
      <c r="G15" s="42">
        <f>SUM(G16+G19)</f>
        <v>16392.8</v>
      </c>
      <c r="H15" s="42">
        <f>SUM(H16+H19)</f>
        <v>16392.8</v>
      </c>
    </row>
    <row r="16" spans="1:8" ht="15">
      <c r="A16" s="41" t="s">
        <v>83</v>
      </c>
      <c r="B16" s="35"/>
      <c r="C16" s="35" t="s">
        <v>35</v>
      </c>
      <c r="D16" s="35" t="s">
        <v>55</v>
      </c>
      <c r="E16" s="35" t="s">
        <v>111</v>
      </c>
      <c r="F16" s="35"/>
      <c r="G16" s="42">
        <f>SUM(G17+G18)</f>
        <v>14821</v>
      </c>
      <c r="H16" s="42">
        <f>SUM(H17+H18)</f>
        <v>14821</v>
      </c>
    </row>
    <row r="17" spans="1:8" ht="57">
      <c r="A17" s="44" t="s">
        <v>52</v>
      </c>
      <c r="B17" s="35"/>
      <c r="C17" s="35" t="s">
        <v>35</v>
      </c>
      <c r="D17" s="35" t="s">
        <v>55</v>
      </c>
      <c r="E17" s="35" t="s">
        <v>111</v>
      </c>
      <c r="F17" s="35" t="s">
        <v>95</v>
      </c>
      <c r="G17" s="42">
        <v>14811</v>
      </c>
      <c r="H17" s="42">
        <v>14811</v>
      </c>
    </row>
    <row r="18" spans="1:8" ht="28.5">
      <c r="A18" s="41" t="s">
        <v>53</v>
      </c>
      <c r="B18" s="35"/>
      <c r="C18" s="35" t="s">
        <v>35</v>
      </c>
      <c r="D18" s="35" t="s">
        <v>55</v>
      </c>
      <c r="E18" s="35" t="s">
        <v>111</v>
      </c>
      <c r="F18" s="35" t="s">
        <v>97</v>
      </c>
      <c r="G18" s="45">
        <v>10</v>
      </c>
      <c r="H18" s="45">
        <v>10</v>
      </c>
    </row>
    <row r="19" spans="1:8" ht="15">
      <c r="A19" s="41" t="s">
        <v>98</v>
      </c>
      <c r="B19" s="35"/>
      <c r="C19" s="35" t="s">
        <v>35</v>
      </c>
      <c r="D19" s="35" t="s">
        <v>55</v>
      </c>
      <c r="E19" s="35" t="s">
        <v>112</v>
      </c>
      <c r="F19" s="35"/>
      <c r="G19" s="42">
        <f>SUM(G20)</f>
        <v>1571.8</v>
      </c>
      <c r="H19" s="42">
        <f>SUM(H20)</f>
        <v>1571.8</v>
      </c>
    </row>
    <row r="20" spans="1:8" ht="57">
      <c r="A20" s="44" t="s">
        <v>52</v>
      </c>
      <c r="B20" s="35"/>
      <c r="C20" s="35" t="s">
        <v>35</v>
      </c>
      <c r="D20" s="35" t="s">
        <v>55</v>
      </c>
      <c r="E20" s="35" t="s">
        <v>112</v>
      </c>
      <c r="F20" s="35" t="s">
        <v>95</v>
      </c>
      <c r="G20" s="42">
        <v>1571.8</v>
      </c>
      <c r="H20" s="42">
        <v>1571.8</v>
      </c>
    </row>
    <row r="21" spans="1:8" ht="15">
      <c r="A21" s="41" t="s">
        <v>99</v>
      </c>
      <c r="B21" s="35"/>
      <c r="C21" s="35" t="s">
        <v>35</v>
      </c>
      <c r="D21" s="35" t="s">
        <v>100</v>
      </c>
      <c r="E21" s="35"/>
      <c r="F21" s="35"/>
      <c r="G21" s="42">
        <f>SUM(G23)</f>
        <v>6595</v>
      </c>
      <c r="H21" s="42">
        <f>SUM(H23)</f>
        <v>6595</v>
      </c>
    </row>
    <row r="22" spans="1:8" ht="15">
      <c r="A22" s="43" t="s">
        <v>215</v>
      </c>
      <c r="B22" s="35"/>
      <c r="C22" s="35" t="s">
        <v>35</v>
      </c>
      <c r="D22" s="35" t="s">
        <v>100</v>
      </c>
      <c r="E22" s="35" t="s">
        <v>216</v>
      </c>
      <c r="F22" s="35"/>
      <c r="G22" s="42">
        <f>SUM(G23)</f>
        <v>6595</v>
      </c>
      <c r="H22" s="42">
        <f>SUM(H23)</f>
        <v>6595</v>
      </c>
    </row>
    <row r="23" spans="1:8" ht="42.75">
      <c r="A23" s="41" t="s">
        <v>81</v>
      </c>
      <c r="B23" s="35"/>
      <c r="C23" s="35" t="s">
        <v>35</v>
      </c>
      <c r="D23" s="35" t="s">
        <v>100</v>
      </c>
      <c r="E23" s="35" t="s">
        <v>110</v>
      </c>
      <c r="F23" s="35"/>
      <c r="G23" s="42">
        <f>SUM(G24+G27+G29)</f>
        <v>6595</v>
      </c>
      <c r="H23" s="42">
        <f>SUM(H24+H27+H29)</f>
        <v>6595</v>
      </c>
    </row>
    <row r="24" spans="1:8" ht="15">
      <c r="A24" s="41" t="s">
        <v>101</v>
      </c>
      <c r="B24" s="35"/>
      <c r="C24" s="35" t="s">
        <v>35</v>
      </c>
      <c r="D24" s="35" t="s">
        <v>100</v>
      </c>
      <c r="E24" s="35" t="s">
        <v>113</v>
      </c>
      <c r="F24" s="35"/>
      <c r="G24" s="45">
        <f>SUM(G25:G26)</f>
        <v>686.5</v>
      </c>
      <c r="H24" s="45">
        <f>SUM(H25:H26)</f>
        <v>686.5</v>
      </c>
    </row>
    <row r="25" spans="1:8" ht="28.5">
      <c r="A25" s="41" t="s">
        <v>53</v>
      </c>
      <c r="B25" s="35"/>
      <c r="C25" s="35" t="s">
        <v>35</v>
      </c>
      <c r="D25" s="35" t="s">
        <v>100</v>
      </c>
      <c r="E25" s="35" t="s">
        <v>113</v>
      </c>
      <c r="F25" s="35" t="s">
        <v>97</v>
      </c>
      <c r="G25" s="45">
        <v>639.9</v>
      </c>
      <c r="H25" s="45">
        <v>639.9</v>
      </c>
    </row>
    <row r="26" spans="1:8" ht="15">
      <c r="A26" s="41" t="s">
        <v>23</v>
      </c>
      <c r="B26" s="35"/>
      <c r="C26" s="35" t="s">
        <v>35</v>
      </c>
      <c r="D26" s="35" t="s">
        <v>100</v>
      </c>
      <c r="E26" s="35" t="s">
        <v>113</v>
      </c>
      <c r="F26" s="35" t="s">
        <v>102</v>
      </c>
      <c r="G26" s="45">
        <v>46.6</v>
      </c>
      <c r="H26" s="45">
        <v>46.6</v>
      </c>
    </row>
    <row r="27" spans="1:8" ht="28.5">
      <c r="A27" s="41" t="s">
        <v>103</v>
      </c>
      <c r="B27" s="35"/>
      <c r="C27" s="35" t="s">
        <v>35</v>
      </c>
      <c r="D27" s="35" t="s">
        <v>100</v>
      </c>
      <c r="E27" s="35" t="s">
        <v>114</v>
      </c>
      <c r="F27" s="35"/>
      <c r="G27" s="45">
        <f>SUM(G28)</f>
        <v>671.9</v>
      </c>
      <c r="H27" s="45">
        <f>SUM(H28)</f>
        <v>671.9</v>
      </c>
    </row>
    <row r="28" spans="1:8" ht="28.5">
      <c r="A28" s="41" t="s">
        <v>53</v>
      </c>
      <c r="B28" s="35"/>
      <c r="C28" s="35" t="s">
        <v>35</v>
      </c>
      <c r="D28" s="35" t="s">
        <v>100</v>
      </c>
      <c r="E28" s="35" t="s">
        <v>114</v>
      </c>
      <c r="F28" s="35" t="s">
        <v>97</v>
      </c>
      <c r="G28" s="45">
        <v>671.9</v>
      </c>
      <c r="H28" s="45">
        <v>671.9</v>
      </c>
    </row>
    <row r="29" spans="1:8" ht="28.5">
      <c r="A29" s="43" t="s">
        <v>104</v>
      </c>
      <c r="B29" s="35"/>
      <c r="C29" s="35" t="s">
        <v>35</v>
      </c>
      <c r="D29" s="35" t="s">
        <v>100</v>
      </c>
      <c r="E29" s="35" t="s">
        <v>115</v>
      </c>
      <c r="F29" s="35"/>
      <c r="G29" s="42">
        <f>SUM(G30:G32)</f>
        <v>5236.6</v>
      </c>
      <c r="H29" s="42">
        <f>SUM(H30:H32)</f>
        <v>5236.6</v>
      </c>
    </row>
    <row r="30" spans="1:8" ht="28.5">
      <c r="A30" s="41" t="s">
        <v>53</v>
      </c>
      <c r="B30" s="35"/>
      <c r="C30" s="35" t="s">
        <v>35</v>
      </c>
      <c r="D30" s="35" t="s">
        <v>100</v>
      </c>
      <c r="E30" s="35" t="s">
        <v>115</v>
      </c>
      <c r="F30" s="35" t="s">
        <v>97</v>
      </c>
      <c r="G30" s="42">
        <v>4569.6</v>
      </c>
      <c r="H30" s="42">
        <v>4569.6</v>
      </c>
    </row>
    <row r="31" spans="1:8" ht="15">
      <c r="A31" s="41" t="s">
        <v>43</v>
      </c>
      <c r="B31" s="35"/>
      <c r="C31" s="35" t="s">
        <v>35</v>
      </c>
      <c r="D31" s="35" t="s">
        <v>100</v>
      </c>
      <c r="E31" s="35" t="s">
        <v>115</v>
      </c>
      <c r="F31" s="35" t="s">
        <v>105</v>
      </c>
      <c r="G31" s="42">
        <v>667</v>
      </c>
      <c r="H31" s="42">
        <v>667</v>
      </c>
    </row>
    <row r="32" spans="1:8" ht="15" hidden="1">
      <c r="A32" s="41" t="s">
        <v>23</v>
      </c>
      <c r="B32" s="35"/>
      <c r="C32" s="35" t="s">
        <v>35</v>
      </c>
      <c r="D32" s="35" t="s">
        <v>100</v>
      </c>
      <c r="E32" s="35" t="s">
        <v>115</v>
      </c>
      <c r="F32" s="35" t="s">
        <v>102</v>
      </c>
      <c r="G32" s="42"/>
      <c r="H32" s="42"/>
    </row>
    <row r="33" spans="1:8" s="12" customFormat="1" ht="15">
      <c r="A33" s="37" t="s">
        <v>106</v>
      </c>
      <c r="B33" s="38" t="s">
        <v>107</v>
      </c>
      <c r="C33" s="38"/>
      <c r="D33" s="38"/>
      <c r="E33" s="38"/>
      <c r="F33" s="38"/>
      <c r="G33" s="40">
        <f>SUM(G34)</f>
        <v>7260.900000000001</v>
      </c>
      <c r="H33" s="40">
        <f>SUM(H34)</f>
        <v>7260.900000000001</v>
      </c>
    </row>
    <row r="34" spans="1:8" ht="15">
      <c r="A34" s="41" t="s">
        <v>92</v>
      </c>
      <c r="B34" s="35"/>
      <c r="C34" s="35" t="s">
        <v>35</v>
      </c>
      <c r="D34" s="35"/>
      <c r="E34" s="35"/>
      <c r="F34" s="35"/>
      <c r="G34" s="42">
        <f>SUM(G35)+G43</f>
        <v>7260.900000000001</v>
      </c>
      <c r="H34" s="42">
        <f>SUM(H35)+H43</f>
        <v>7260.900000000001</v>
      </c>
    </row>
    <row r="35" spans="1:8" ht="28.5">
      <c r="A35" s="43" t="s">
        <v>108</v>
      </c>
      <c r="B35" s="35"/>
      <c r="C35" s="35" t="s">
        <v>35</v>
      </c>
      <c r="D35" s="35" t="s">
        <v>79</v>
      </c>
      <c r="E35" s="35"/>
      <c r="F35" s="35"/>
      <c r="G35" s="42">
        <f>SUM(G37)</f>
        <v>6427.700000000001</v>
      </c>
      <c r="H35" s="42">
        <f>SUM(H37)</f>
        <v>6427.700000000001</v>
      </c>
    </row>
    <row r="36" spans="1:8" ht="15">
      <c r="A36" s="43" t="s">
        <v>215</v>
      </c>
      <c r="B36" s="35"/>
      <c r="C36" s="35" t="s">
        <v>35</v>
      </c>
      <c r="D36" s="35" t="s">
        <v>79</v>
      </c>
      <c r="E36" s="35" t="s">
        <v>216</v>
      </c>
      <c r="F36" s="35"/>
      <c r="G36" s="42">
        <f>SUM(G37)</f>
        <v>6427.700000000001</v>
      </c>
      <c r="H36" s="42">
        <f>SUM(H37)</f>
        <v>6427.700000000001</v>
      </c>
    </row>
    <row r="37" spans="1:8" ht="42.75">
      <c r="A37" s="41" t="s">
        <v>81</v>
      </c>
      <c r="B37" s="35"/>
      <c r="C37" s="35" t="s">
        <v>35</v>
      </c>
      <c r="D37" s="35" t="s">
        <v>79</v>
      </c>
      <c r="E37" s="35" t="s">
        <v>110</v>
      </c>
      <c r="F37" s="35"/>
      <c r="G37" s="42">
        <f>SUM(G38+G41)</f>
        <v>6427.700000000001</v>
      </c>
      <c r="H37" s="42">
        <f>SUM(H38+H41)</f>
        <v>6427.700000000001</v>
      </c>
    </row>
    <row r="38" spans="1:8" ht="28.5">
      <c r="A38" s="41" t="s">
        <v>217</v>
      </c>
      <c r="B38" s="35"/>
      <c r="C38" s="35" t="s">
        <v>35</v>
      </c>
      <c r="D38" s="35" t="s">
        <v>79</v>
      </c>
      <c r="E38" s="35" t="s">
        <v>116</v>
      </c>
      <c r="F38" s="35"/>
      <c r="G38" s="42">
        <f>SUM(G39:G40)</f>
        <v>4467.3</v>
      </c>
      <c r="H38" s="42">
        <f>SUM(H39:H40)</f>
        <v>4467.3</v>
      </c>
    </row>
    <row r="39" spans="1:8" ht="57">
      <c r="A39" s="44" t="s">
        <v>52</v>
      </c>
      <c r="B39" s="35"/>
      <c r="C39" s="35" t="s">
        <v>35</v>
      </c>
      <c r="D39" s="35" t="s">
        <v>79</v>
      </c>
      <c r="E39" s="35" t="s">
        <v>116</v>
      </c>
      <c r="F39" s="35" t="s">
        <v>95</v>
      </c>
      <c r="G39" s="42">
        <v>4462</v>
      </c>
      <c r="H39" s="42">
        <v>4462</v>
      </c>
    </row>
    <row r="40" spans="1:8" ht="28.5">
      <c r="A40" s="41" t="s">
        <v>53</v>
      </c>
      <c r="B40" s="35"/>
      <c r="C40" s="35" t="s">
        <v>35</v>
      </c>
      <c r="D40" s="35" t="s">
        <v>79</v>
      </c>
      <c r="E40" s="35" t="s">
        <v>116</v>
      </c>
      <c r="F40" s="35" t="s">
        <v>97</v>
      </c>
      <c r="G40" s="45">
        <v>5.3</v>
      </c>
      <c r="H40" s="45">
        <v>5.3</v>
      </c>
    </row>
    <row r="41" spans="1:8" ht="28.5">
      <c r="A41" s="41" t="s">
        <v>109</v>
      </c>
      <c r="B41" s="35"/>
      <c r="C41" s="35" t="s">
        <v>35</v>
      </c>
      <c r="D41" s="35" t="s">
        <v>79</v>
      </c>
      <c r="E41" s="35" t="s">
        <v>117</v>
      </c>
      <c r="F41" s="35"/>
      <c r="G41" s="42">
        <f>SUM(G42)</f>
        <v>1960.4</v>
      </c>
      <c r="H41" s="42">
        <f>SUM(H42)</f>
        <v>1960.4</v>
      </c>
    </row>
    <row r="42" spans="1:8" ht="57">
      <c r="A42" s="44" t="s">
        <v>52</v>
      </c>
      <c r="B42" s="35"/>
      <c r="C42" s="35" t="s">
        <v>35</v>
      </c>
      <c r="D42" s="35" t="s">
        <v>79</v>
      </c>
      <c r="E42" s="35" t="s">
        <v>117</v>
      </c>
      <c r="F42" s="35" t="s">
        <v>95</v>
      </c>
      <c r="G42" s="42">
        <v>1960.4</v>
      </c>
      <c r="H42" s="42">
        <v>1960.4</v>
      </c>
    </row>
    <row r="43" spans="1:8" ht="15">
      <c r="A43" s="41" t="s">
        <v>99</v>
      </c>
      <c r="B43" s="35"/>
      <c r="C43" s="35" t="s">
        <v>35</v>
      </c>
      <c r="D43" s="35" t="s">
        <v>100</v>
      </c>
      <c r="E43" s="35"/>
      <c r="F43" s="35"/>
      <c r="G43" s="42">
        <f>SUM(G45)</f>
        <v>833.2</v>
      </c>
      <c r="H43" s="42">
        <f>SUM(H45)</f>
        <v>833.2</v>
      </c>
    </row>
    <row r="44" spans="1:8" ht="15">
      <c r="A44" s="43" t="s">
        <v>215</v>
      </c>
      <c r="B44" s="35"/>
      <c r="C44" s="35" t="s">
        <v>35</v>
      </c>
      <c r="D44" s="35" t="s">
        <v>100</v>
      </c>
      <c r="E44" s="35" t="s">
        <v>216</v>
      </c>
      <c r="F44" s="35"/>
      <c r="G44" s="42">
        <f>SUM(G45)</f>
        <v>833.2</v>
      </c>
      <c r="H44" s="42">
        <f>SUM(H45)</f>
        <v>833.2</v>
      </c>
    </row>
    <row r="45" spans="1:8" ht="42.75">
      <c r="A45" s="41" t="s">
        <v>81</v>
      </c>
      <c r="B45" s="35"/>
      <c r="C45" s="35" t="s">
        <v>35</v>
      </c>
      <c r="D45" s="35" t="s">
        <v>100</v>
      </c>
      <c r="E45" s="35" t="s">
        <v>110</v>
      </c>
      <c r="F45" s="35"/>
      <c r="G45" s="45">
        <f>SUM(G46+G49+G51)</f>
        <v>833.2</v>
      </c>
      <c r="H45" s="45">
        <f>SUM(H46+H49+H51)</f>
        <v>833.2</v>
      </c>
    </row>
    <row r="46" spans="1:8" ht="15">
      <c r="A46" s="41" t="s">
        <v>101</v>
      </c>
      <c r="B46" s="35"/>
      <c r="C46" s="35" t="s">
        <v>35</v>
      </c>
      <c r="D46" s="35" t="s">
        <v>100</v>
      </c>
      <c r="E46" s="35" t="s">
        <v>113</v>
      </c>
      <c r="F46" s="35"/>
      <c r="G46" s="45">
        <f>SUM(G47:G48)</f>
        <v>225.5</v>
      </c>
      <c r="H46" s="45">
        <f>SUM(H47:H48)</f>
        <v>225.5</v>
      </c>
    </row>
    <row r="47" spans="1:8" ht="28.5">
      <c r="A47" s="41" t="s">
        <v>53</v>
      </c>
      <c r="B47" s="35"/>
      <c r="C47" s="35" t="s">
        <v>35</v>
      </c>
      <c r="D47" s="35" t="s">
        <v>100</v>
      </c>
      <c r="E47" s="35" t="s">
        <v>113</v>
      </c>
      <c r="F47" s="35" t="s">
        <v>97</v>
      </c>
      <c r="G47" s="45">
        <v>222.3</v>
      </c>
      <c r="H47" s="45">
        <v>222.3</v>
      </c>
    </row>
    <row r="48" spans="1:8" ht="15">
      <c r="A48" s="41" t="s">
        <v>23</v>
      </c>
      <c r="B48" s="35"/>
      <c r="C48" s="35" t="s">
        <v>35</v>
      </c>
      <c r="D48" s="35" t="s">
        <v>100</v>
      </c>
      <c r="E48" s="35" t="s">
        <v>113</v>
      </c>
      <c r="F48" s="35" t="s">
        <v>102</v>
      </c>
      <c r="G48" s="45">
        <v>3.2</v>
      </c>
      <c r="H48" s="45">
        <v>3.2</v>
      </c>
    </row>
    <row r="49" spans="1:8" ht="28.5">
      <c r="A49" s="41" t="s">
        <v>103</v>
      </c>
      <c r="B49" s="35"/>
      <c r="C49" s="35" t="s">
        <v>35</v>
      </c>
      <c r="D49" s="35" t="s">
        <v>100</v>
      </c>
      <c r="E49" s="35" t="s">
        <v>114</v>
      </c>
      <c r="F49" s="35"/>
      <c r="G49" s="45">
        <f>SUM(G50)</f>
        <v>184.6</v>
      </c>
      <c r="H49" s="45">
        <f>SUM(H50)</f>
        <v>184.6</v>
      </c>
    </row>
    <row r="50" spans="1:8" ht="28.5">
      <c r="A50" s="41" t="s">
        <v>53</v>
      </c>
      <c r="B50" s="35"/>
      <c r="C50" s="35" t="s">
        <v>35</v>
      </c>
      <c r="D50" s="35" t="s">
        <v>100</v>
      </c>
      <c r="E50" s="35" t="s">
        <v>114</v>
      </c>
      <c r="F50" s="35" t="s">
        <v>97</v>
      </c>
      <c r="G50" s="42">
        <v>184.6</v>
      </c>
      <c r="H50" s="42">
        <v>184.6</v>
      </c>
    </row>
    <row r="51" spans="1:8" ht="28.5">
      <c r="A51" s="43" t="s">
        <v>104</v>
      </c>
      <c r="B51" s="35"/>
      <c r="C51" s="35" t="s">
        <v>35</v>
      </c>
      <c r="D51" s="35" t="s">
        <v>100</v>
      </c>
      <c r="E51" s="35" t="s">
        <v>115</v>
      </c>
      <c r="F51" s="35"/>
      <c r="G51" s="42">
        <f>SUM(G52:G53)</f>
        <v>423.1</v>
      </c>
      <c r="H51" s="42">
        <f>SUM(H52:H53)</f>
        <v>423.1</v>
      </c>
    </row>
    <row r="52" spans="1:8" ht="28.5">
      <c r="A52" s="41" t="s">
        <v>53</v>
      </c>
      <c r="B52" s="35"/>
      <c r="C52" s="35" t="s">
        <v>35</v>
      </c>
      <c r="D52" s="35" t="s">
        <v>100</v>
      </c>
      <c r="E52" s="35" t="s">
        <v>115</v>
      </c>
      <c r="F52" s="35" t="s">
        <v>97</v>
      </c>
      <c r="G52" s="42">
        <v>364.1</v>
      </c>
      <c r="H52" s="42">
        <v>364.1</v>
      </c>
    </row>
    <row r="53" spans="1:8" ht="15">
      <c r="A53" s="41" t="s">
        <v>23</v>
      </c>
      <c r="B53" s="35"/>
      <c r="C53" s="35" t="s">
        <v>35</v>
      </c>
      <c r="D53" s="35" t="s">
        <v>100</v>
      </c>
      <c r="E53" s="35" t="s">
        <v>115</v>
      </c>
      <c r="F53" s="35" t="s">
        <v>102</v>
      </c>
      <c r="G53" s="42">
        <v>59</v>
      </c>
      <c r="H53" s="42">
        <v>59</v>
      </c>
    </row>
    <row r="54" spans="1:8" s="12" customFormat="1" ht="15">
      <c r="A54" s="46" t="s">
        <v>236</v>
      </c>
      <c r="B54" s="39">
        <v>283</v>
      </c>
      <c r="C54" s="47"/>
      <c r="D54" s="47"/>
      <c r="E54" s="47"/>
      <c r="F54" s="47"/>
      <c r="G54" s="48">
        <f>SUM(G55+G132+G164+G282+G302)+G208+G297+G328</f>
        <v>565393.9</v>
      </c>
      <c r="H54" s="48">
        <f>SUM(H55+H132+H164+H282+H302)+H208+H297+H328</f>
        <v>678676.1</v>
      </c>
    </row>
    <row r="55" spans="1:8" ht="15">
      <c r="A55" s="49" t="s">
        <v>92</v>
      </c>
      <c r="B55" s="36"/>
      <c r="C55" s="50" t="s">
        <v>35</v>
      </c>
      <c r="D55" s="50"/>
      <c r="E55" s="50"/>
      <c r="F55" s="34"/>
      <c r="G55" s="45">
        <f>SUM(G56+G61)+G87+G92</f>
        <v>169489.6</v>
      </c>
      <c r="H55" s="45">
        <f>SUM(H56+H61)+H87+H92</f>
        <v>167991.6</v>
      </c>
    </row>
    <row r="56" spans="1:8" ht="28.5">
      <c r="A56" s="49" t="s">
        <v>184</v>
      </c>
      <c r="B56" s="36"/>
      <c r="C56" s="50" t="s">
        <v>35</v>
      </c>
      <c r="D56" s="50" t="s">
        <v>45</v>
      </c>
      <c r="E56" s="50"/>
      <c r="F56" s="34"/>
      <c r="G56" s="45">
        <f aca="true" t="shared" si="0" ref="G56:H59">SUM(G57)</f>
        <v>1836</v>
      </c>
      <c r="H56" s="45">
        <f t="shared" si="0"/>
        <v>1836</v>
      </c>
    </row>
    <row r="57" spans="1:8" ht="28.5">
      <c r="A57" s="51" t="s">
        <v>608</v>
      </c>
      <c r="B57" s="52"/>
      <c r="C57" s="50" t="s">
        <v>35</v>
      </c>
      <c r="D57" s="50" t="s">
        <v>45</v>
      </c>
      <c r="E57" s="34" t="s">
        <v>237</v>
      </c>
      <c r="F57" s="34"/>
      <c r="G57" s="45">
        <f t="shared" si="0"/>
        <v>1836</v>
      </c>
      <c r="H57" s="45">
        <f t="shared" si="0"/>
        <v>1836</v>
      </c>
    </row>
    <row r="58" spans="1:8" ht="42.75">
      <c r="A58" s="49" t="s">
        <v>81</v>
      </c>
      <c r="B58" s="36"/>
      <c r="C58" s="50" t="s">
        <v>35</v>
      </c>
      <c r="D58" s="50" t="s">
        <v>45</v>
      </c>
      <c r="E58" s="50" t="s">
        <v>238</v>
      </c>
      <c r="F58" s="50"/>
      <c r="G58" s="45">
        <f t="shared" si="0"/>
        <v>1836</v>
      </c>
      <c r="H58" s="45">
        <f t="shared" si="0"/>
        <v>1836</v>
      </c>
    </row>
    <row r="59" spans="1:8" ht="15">
      <c r="A59" s="49" t="s">
        <v>239</v>
      </c>
      <c r="B59" s="36"/>
      <c r="C59" s="50" t="s">
        <v>35</v>
      </c>
      <c r="D59" s="50" t="s">
        <v>45</v>
      </c>
      <c r="E59" s="50" t="s">
        <v>240</v>
      </c>
      <c r="F59" s="50"/>
      <c r="G59" s="45">
        <f t="shared" si="0"/>
        <v>1836</v>
      </c>
      <c r="H59" s="45">
        <f t="shared" si="0"/>
        <v>1836</v>
      </c>
    </row>
    <row r="60" spans="1:8" ht="57">
      <c r="A60" s="44" t="s">
        <v>52</v>
      </c>
      <c r="B60" s="36"/>
      <c r="C60" s="50" t="s">
        <v>35</v>
      </c>
      <c r="D60" s="50" t="s">
        <v>45</v>
      </c>
      <c r="E60" s="50" t="s">
        <v>240</v>
      </c>
      <c r="F60" s="50" t="s">
        <v>95</v>
      </c>
      <c r="G60" s="45">
        <v>1836</v>
      </c>
      <c r="H60" s="45">
        <v>1836</v>
      </c>
    </row>
    <row r="61" spans="1:8" ht="42.75">
      <c r="A61" s="49" t="s">
        <v>308</v>
      </c>
      <c r="B61" s="36"/>
      <c r="C61" s="50" t="s">
        <v>35</v>
      </c>
      <c r="D61" s="50" t="s">
        <v>14</v>
      </c>
      <c r="E61" s="34"/>
      <c r="F61" s="34"/>
      <c r="G61" s="45">
        <f>SUM(G73)+G62+G68+G79</f>
        <v>108013.8</v>
      </c>
      <c r="H61" s="45">
        <f>SUM(H73)+H62+H68+H79</f>
        <v>108013.8</v>
      </c>
    </row>
    <row r="62" spans="1:8" ht="28.5">
      <c r="A62" s="49" t="s">
        <v>680</v>
      </c>
      <c r="B62" s="36"/>
      <c r="C62" s="50" t="s">
        <v>35</v>
      </c>
      <c r="D62" s="50" t="s">
        <v>14</v>
      </c>
      <c r="E62" s="34" t="s">
        <v>241</v>
      </c>
      <c r="F62" s="34"/>
      <c r="G62" s="45">
        <f aca="true" t="shared" si="1" ref="G62:H64">SUM(G63)</f>
        <v>1358.3</v>
      </c>
      <c r="H62" s="45">
        <f t="shared" si="1"/>
        <v>1358.3</v>
      </c>
    </row>
    <row r="63" spans="1:8" ht="85.5">
      <c r="A63" s="51" t="s">
        <v>242</v>
      </c>
      <c r="B63" s="52"/>
      <c r="C63" s="50" t="s">
        <v>35</v>
      </c>
      <c r="D63" s="50" t="s">
        <v>14</v>
      </c>
      <c r="E63" s="50" t="s">
        <v>243</v>
      </c>
      <c r="F63" s="34"/>
      <c r="G63" s="45">
        <f t="shared" si="1"/>
        <v>1358.3</v>
      </c>
      <c r="H63" s="45">
        <f t="shared" si="1"/>
        <v>1358.3</v>
      </c>
    </row>
    <row r="64" spans="1:8" ht="42.75">
      <c r="A64" s="49" t="s">
        <v>81</v>
      </c>
      <c r="B64" s="36"/>
      <c r="C64" s="50" t="s">
        <v>35</v>
      </c>
      <c r="D64" s="50" t="s">
        <v>14</v>
      </c>
      <c r="E64" s="50" t="s">
        <v>244</v>
      </c>
      <c r="F64" s="34"/>
      <c r="G64" s="45">
        <f t="shared" si="1"/>
        <v>1358.3</v>
      </c>
      <c r="H64" s="45">
        <f t="shared" si="1"/>
        <v>1358.3</v>
      </c>
    </row>
    <row r="65" spans="1:8" ht="28.5">
      <c r="A65" s="49" t="s">
        <v>245</v>
      </c>
      <c r="B65" s="36"/>
      <c r="C65" s="50" t="s">
        <v>35</v>
      </c>
      <c r="D65" s="50" t="s">
        <v>14</v>
      </c>
      <c r="E65" s="50" t="s">
        <v>246</v>
      </c>
      <c r="F65" s="34"/>
      <c r="G65" s="45">
        <f>SUM(G66:G67)</f>
        <v>1358.3</v>
      </c>
      <c r="H65" s="45">
        <f>SUM(H66:H67)</f>
        <v>1358.3</v>
      </c>
    </row>
    <row r="66" spans="1:8" ht="57">
      <c r="A66" s="44" t="s">
        <v>52</v>
      </c>
      <c r="B66" s="36"/>
      <c r="C66" s="50" t="s">
        <v>35</v>
      </c>
      <c r="D66" s="50" t="s">
        <v>14</v>
      </c>
      <c r="E66" s="50" t="s">
        <v>246</v>
      </c>
      <c r="F66" s="50" t="s">
        <v>95</v>
      </c>
      <c r="G66" s="45">
        <v>1334.7</v>
      </c>
      <c r="H66" s="45">
        <v>1334.7</v>
      </c>
    </row>
    <row r="67" spans="1:8" ht="28.5">
      <c r="A67" s="41" t="s">
        <v>53</v>
      </c>
      <c r="B67" s="36"/>
      <c r="C67" s="50" t="s">
        <v>35</v>
      </c>
      <c r="D67" s="50" t="s">
        <v>14</v>
      </c>
      <c r="E67" s="50" t="s">
        <v>246</v>
      </c>
      <c r="F67" s="50" t="s">
        <v>97</v>
      </c>
      <c r="G67" s="45">
        <v>23.6</v>
      </c>
      <c r="H67" s="45">
        <v>23.6</v>
      </c>
    </row>
    <row r="68" spans="1:9" ht="28.5">
      <c r="A68" s="49" t="s">
        <v>609</v>
      </c>
      <c r="B68" s="53"/>
      <c r="C68" s="50" t="s">
        <v>35</v>
      </c>
      <c r="D68" s="50" t="s">
        <v>14</v>
      </c>
      <c r="E68" s="50" t="s">
        <v>254</v>
      </c>
      <c r="F68" s="34"/>
      <c r="G68" s="45">
        <f>SUM(G69)</f>
        <v>357.7</v>
      </c>
      <c r="H68" s="45">
        <f>SUM(H69)</f>
        <v>357.7</v>
      </c>
      <c r="I68" s="15"/>
    </row>
    <row r="69" spans="1:9" ht="85.5">
      <c r="A69" s="51" t="s">
        <v>242</v>
      </c>
      <c r="B69" s="53"/>
      <c r="C69" s="50" t="s">
        <v>35</v>
      </c>
      <c r="D69" s="50" t="s">
        <v>14</v>
      </c>
      <c r="E69" s="34" t="s">
        <v>483</v>
      </c>
      <c r="F69" s="34"/>
      <c r="G69" s="45">
        <f>SUM(G70)</f>
        <v>357.7</v>
      </c>
      <c r="H69" s="45">
        <f>SUM(H70)</f>
        <v>357.7</v>
      </c>
      <c r="I69" s="16"/>
    </row>
    <row r="70" spans="1:9" ht="28.5">
      <c r="A70" s="49" t="s">
        <v>251</v>
      </c>
      <c r="B70" s="53"/>
      <c r="C70" s="50" t="s">
        <v>35</v>
      </c>
      <c r="D70" s="50" t="s">
        <v>14</v>
      </c>
      <c r="E70" s="34" t="s">
        <v>484</v>
      </c>
      <c r="F70" s="34"/>
      <c r="G70" s="45">
        <f>SUM(G71:G72)</f>
        <v>357.7</v>
      </c>
      <c r="H70" s="45">
        <f>SUM(H71:H72)</f>
        <v>357.7</v>
      </c>
      <c r="I70" s="16"/>
    </row>
    <row r="71" spans="1:9" ht="57">
      <c r="A71" s="44" t="s">
        <v>52</v>
      </c>
      <c r="B71" s="53"/>
      <c r="C71" s="50" t="s">
        <v>35</v>
      </c>
      <c r="D71" s="50" t="s">
        <v>14</v>
      </c>
      <c r="E71" s="34" t="s">
        <v>484</v>
      </c>
      <c r="F71" s="34">
        <v>100</v>
      </c>
      <c r="G71" s="45">
        <v>332.2</v>
      </c>
      <c r="H71" s="45">
        <v>332.2</v>
      </c>
      <c r="I71" s="16"/>
    </row>
    <row r="72" spans="1:9" ht="28.5">
      <c r="A72" s="41" t="s">
        <v>53</v>
      </c>
      <c r="B72" s="53"/>
      <c r="C72" s="50" t="s">
        <v>35</v>
      </c>
      <c r="D72" s="50" t="s">
        <v>14</v>
      </c>
      <c r="E72" s="34" t="s">
        <v>484</v>
      </c>
      <c r="F72" s="50" t="s">
        <v>97</v>
      </c>
      <c r="G72" s="45">
        <v>25.5</v>
      </c>
      <c r="H72" s="45">
        <v>25.5</v>
      </c>
      <c r="I72" s="16"/>
    </row>
    <row r="73" spans="1:8" ht="28.5">
      <c r="A73" s="51" t="s">
        <v>610</v>
      </c>
      <c r="B73" s="52"/>
      <c r="C73" s="50" t="s">
        <v>35</v>
      </c>
      <c r="D73" s="50" t="s">
        <v>14</v>
      </c>
      <c r="E73" s="34" t="s">
        <v>237</v>
      </c>
      <c r="F73" s="34"/>
      <c r="G73" s="45">
        <f>SUM(G74)</f>
        <v>106204</v>
      </c>
      <c r="H73" s="45">
        <f>SUM(H74)</f>
        <v>106204</v>
      </c>
    </row>
    <row r="74" spans="1:8" ht="42.75">
      <c r="A74" s="49" t="s">
        <v>81</v>
      </c>
      <c r="B74" s="36"/>
      <c r="C74" s="50" t="s">
        <v>35</v>
      </c>
      <c r="D74" s="50" t="s">
        <v>14</v>
      </c>
      <c r="E74" s="50" t="s">
        <v>238</v>
      </c>
      <c r="F74" s="50"/>
      <c r="G74" s="45">
        <f>SUM(G75)</f>
        <v>106204</v>
      </c>
      <c r="H74" s="45">
        <f>SUM(H75)</f>
        <v>106204</v>
      </c>
    </row>
    <row r="75" spans="1:8" ht="15">
      <c r="A75" s="49" t="s">
        <v>83</v>
      </c>
      <c r="B75" s="36"/>
      <c r="C75" s="50" t="s">
        <v>35</v>
      </c>
      <c r="D75" s="50" t="s">
        <v>14</v>
      </c>
      <c r="E75" s="50" t="s">
        <v>247</v>
      </c>
      <c r="F75" s="50"/>
      <c r="G75" s="45">
        <f>SUM(G76:G78)</f>
        <v>106204</v>
      </c>
      <c r="H75" s="45">
        <f>SUM(H76:H78)</f>
        <v>106204</v>
      </c>
    </row>
    <row r="76" spans="1:8" ht="57">
      <c r="A76" s="44" t="s">
        <v>52</v>
      </c>
      <c r="B76" s="36"/>
      <c r="C76" s="50" t="s">
        <v>35</v>
      </c>
      <c r="D76" s="50" t="s">
        <v>14</v>
      </c>
      <c r="E76" s="50" t="s">
        <v>247</v>
      </c>
      <c r="F76" s="50" t="s">
        <v>95</v>
      </c>
      <c r="G76" s="45">
        <v>106110.9</v>
      </c>
      <c r="H76" s="45">
        <v>106110.9</v>
      </c>
    </row>
    <row r="77" spans="1:8" ht="28.5">
      <c r="A77" s="41" t="s">
        <v>53</v>
      </c>
      <c r="B77" s="36"/>
      <c r="C77" s="50" t="s">
        <v>35</v>
      </c>
      <c r="D77" s="50" t="s">
        <v>14</v>
      </c>
      <c r="E77" s="50" t="s">
        <v>247</v>
      </c>
      <c r="F77" s="50" t="s">
        <v>97</v>
      </c>
      <c r="G77" s="45">
        <v>93.1</v>
      </c>
      <c r="H77" s="45">
        <v>93.1</v>
      </c>
    </row>
    <row r="78" spans="1:8" ht="15">
      <c r="A78" s="49" t="s">
        <v>43</v>
      </c>
      <c r="B78" s="36"/>
      <c r="C78" s="50" t="s">
        <v>35</v>
      </c>
      <c r="D78" s="50" t="s">
        <v>14</v>
      </c>
      <c r="E78" s="50" t="s">
        <v>247</v>
      </c>
      <c r="F78" s="50" t="s">
        <v>105</v>
      </c>
      <c r="G78" s="45"/>
      <c r="H78" s="45"/>
    </row>
    <row r="79" spans="1:8" ht="15">
      <c r="A79" s="49" t="s">
        <v>215</v>
      </c>
      <c r="B79" s="36"/>
      <c r="C79" s="50" t="s">
        <v>35</v>
      </c>
      <c r="D79" s="50" t="s">
        <v>14</v>
      </c>
      <c r="E79" s="50" t="s">
        <v>216</v>
      </c>
      <c r="F79" s="50"/>
      <c r="G79" s="45">
        <f>SUM(G80)</f>
        <v>93.8</v>
      </c>
      <c r="H79" s="45">
        <f>SUM(H80)</f>
        <v>93.8</v>
      </c>
    </row>
    <row r="80" spans="1:8" ht="85.5">
      <c r="A80" s="51" t="s">
        <v>242</v>
      </c>
      <c r="B80" s="52"/>
      <c r="C80" s="50" t="s">
        <v>35</v>
      </c>
      <c r="D80" s="50" t="s">
        <v>14</v>
      </c>
      <c r="E80" s="50" t="s">
        <v>248</v>
      </c>
      <c r="F80" s="50"/>
      <c r="G80" s="45">
        <f>SUM(G81+G84)</f>
        <v>93.8</v>
      </c>
      <c r="H80" s="45">
        <f>SUM(H81+H84)</f>
        <v>93.8</v>
      </c>
    </row>
    <row r="81" spans="1:8" ht="42.75">
      <c r="A81" s="49" t="s">
        <v>249</v>
      </c>
      <c r="B81" s="36"/>
      <c r="C81" s="50" t="s">
        <v>35</v>
      </c>
      <c r="D81" s="50" t="s">
        <v>14</v>
      </c>
      <c r="E81" s="50" t="s">
        <v>250</v>
      </c>
      <c r="F81" s="34"/>
      <c r="G81" s="45">
        <f>SUM(G82:G83)</f>
        <v>93.8</v>
      </c>
      <c r="H81" s="45">
        <f>SUM(H82:H83)</f>
        <v>93.8</v>
      </c>
    </row>
    <row r="82" spans="1:8" ht="57">
      <c r="A82" s="44" t="s">
        <v>52</v>
      </c>
      <c r="B82" s="36"/>
      <c r="C82" s="50" t="s">
        <v>35</v>
      </c>
      <c r="D82" s="50" t="s">
        <v>14</v>
      </c>
      <c r="E82" s="50" t="s">
        <v>250</v>
      </c>
      <c r="F82" s="50" t="s">
        <v>95</v>
      </c>
      <c r="G82" s="45">
        <v>83.2</v>
      </c>
      <c r="H82" s="45">
        <v>83.2</v>
      </c>
    </row>
    <row r="83" spans="1:8" ht="28.5">
      <c r="A83" s="41" t="s">
        <v>53</v>
      </c>
      <c r="B83" s="36"/>
      <c r="C83" s="50" t="s">
        <v>35</v>
      </c>
      <c r="D83" s="50" t="s">
        <v>14</v>
      </c>
      <c r="E83" s="50" t="s">
        <v>250</v>
      </c>
      <c r="F83" s="50" t="s">
        <v>97</v>
      </c>
      <c r="G83" s="45">
        <v>10.6</v>
      </c>
      <c r="H83" s="45">
        <v>10.6</v>
      </c>
    </row>
    <row r="84" spans="1:9" ht="42.75" hidden="1">
      <c r="A84" s="49" t="s">
        <v>485</v>
      </c>
      <c r="B84" s="54"/>
      <c r="C84" s="50" t="s">
        <v>35</v>
      </c>
      <c r="D84" s="50" t="s">
        <v>14</v>
      </c>
      <c r="E84" s="50" t="s">
        <v>486</v>
      </c>
      <c r="F84" s="34"/>
      <c r="G84" s="45">
        <f>SUM(G85:G86)</f>
        <v>0</v>
      </c>
      <c r="H84" s="45">
        <f>SUM(H85:H86)</f>
        <v>0</v>
      </c>
      <c r="I84" s="17"/>
    </row>
    <row r="85" spans="1:9" ht="28.5" hidden="1">
      <c r="A85" s="49" t="s">
        <v>94</v>
      </c>
      <c r="B85" s="54"/>
      <c r="C85" s="50" t="s">
        <v>35</v>
      </c>
      <c r="D85" s="50" t="s">
        <v>14</v>
      </c>
      <c r="E85" s="50" t="s">
        <v>486</v>
      </c>
      <c r="F85" s="50" t="s">
        <v>95</v>
      </c>
      <c r="G85" s="45"/>
      <c r="H85" s="45"/>
      <c r="I85" s="16"/>
    </row>
    <row r="86" spans="1:9" ht="15" hidden="1">
      <c r="A86" s="49" t="s">
        <v>96</v>
      </c>
      <c r="B86" s="54"/>
      <c r="C86" s="50" t="s">
        <v>35</v>
      </c>
      <c r="D86" s="50" t="s">
        <v>14</v>
      </c>
      <c r="E86" s="50" t="s">
        <v>486</v>
      </c>
      <c r="F86" s="50" t="s">
        <v>97</v>
      </c>
      <c r="G86" s="45"/>
      <c r="H86" s="45"/>
      <c r="I86" s="16"/>
    </row>
    <row r="87" spans="1:8" ht="15">
      <c r="A87" s="49" t="s">
        <v>187</v>
      </c>
      <c r="B87" s="36"/>
      <c r="C87" s="50" t="s">
        <v>35</v>
      </c>
      <c r="D87" s="50" t="s">
        <v>188</v>
      </c>
      <c r="E87" s="50"/>
      <c r="F87" s="50"/>
      <c r="G87" s="45">
        <f aca="true" t="shared" si="2" ref="G87:H90">SUM(G88)</f>
        <v>8.4</v>
      </c>
      <c r="H87" s="45">
        <f t="shared" si="2"/>
        <v>10.4</v>
      </c>
    </row>
    <row r="88" spans="1:8" ht="15">
      <c r="A88" s="49" t="s">
        <v>221</v>
      </c>
      <c r="B88" s="36"/>
      <c r="C88" s="50" t="s">
        <v>35</v>
      </c>
      <c r="D88" s="50" t="s">
        <v>188</v>
      </c>
      <c r="E88" s="50" t="s">
        <v>216</v>
      </c>
      <c r="F88" s="50"/>
      <c r="G88" s="45">
        <f t="shared" si="2"/>
        <v>8.4</v>
      </c>
      <c r="H88" s="45">
        <f t="shared" si="2"/>
        <v>10.4</v>
      </c>
    </row>
    <row r="89" spans="1:8" ht="85.5">
      <c r="A89" s="51" t="s">
        <v>242</v>
      </c>
      <c r="B89" s="52"/>
      <c r="C89" s="50" t="s">
        <v>35</v>
      </c>
      <c r="D89" s="50" t="s">
        <v>188</v>
      </c>
      <c r="E89" s="50" t="s">
        <v>248</v>
      </c>
      <c r="F89" s="50"/>
      <c r="G89" s="45">
        <f t="shared" si="2"/>
        <v>8.4</v>
      </c>
      <c r="H89" s="45">
        <f t="shared" si="2"/>
        <v>10.4</v>
      </c>
    </row>
    <row r="90" spans="1:8" ht="42.75">
      <c r="A90" s="49" t="s">
        <v>252</v>
      </c>
      <c r="B90" s="36"/>
      <c r="C90" s="50" t="s">
        <v>35</v>
      </c>
      <c r="D90" s="50" t="s">
        <v>188</v>
      </c>
      <c r="E90" s="50" t="s">
        <v>253</v>
      </c>
      <c r="F90" s="50"/>
      <c r="G90" s="45">
        <f t="shared" si="2"/>
        <v>8.4</v>
      </c>
      <c r="H90" s="45">
        <f t="shared" si="2"/>
        <v>10.4</v>
      </c>
    </row>
    <row r="91" spans="1:8" ht="15">
      <c r="A91" s="49" t="s">
        <v>96</v>
      </c>
      <c r="B91" s="36"/>
      <c r="C91" s="50" t="s">
        <v>35</v>
      </c>
      <c r="D91" s="50" t="s">
        <v>188</v>
      </c>
      <c r="E91" s="50" t="s">
        <v>253</v>
      </c>
      <c r="F91" s="50" t="s">
        <v>97</v>
      </c>
      <c r="G91" s="45">
        <v>8.4</v>
      </c>
      <c r="H91" s="45">
        <v>10.4</v>
      </c>
    </row>
    <row r="92" spans="1:8" ht="14.25" customHeight="1">
      <c r="A92" s="49" t="s">
        <v>99</v>
      </c>
      <c r="B92" s="36"/>
      <c r="C92" s="50" t="s">
        <v>35</v>
      </c>
      <c r="D92" s="50" t="s">
        <v>100</v>
      </c>
      <c r="E92" s="50"/>
      <c r="F92" s="34"/>
      <c r="G92" s="45">
        <f>SUM(G93+G95+G98+G108+G119+G121+G124+G126)</f>
        <v>59631.4</v>
      </c>
      <c r="H92" s="45">
        <f>SUM(H93+H95+H98+H108+H119+H121+H124+H126)</f>
        <v>58131.4</v>
      </c>
    </row>
    <row r="93" spans="1:8" ht="28.5" hidden="1">
      <c r="A93" s="49" t="s">
        <v>629</v>
      </c>
      <c r="B93" s="36"/>
      <c r="C93" s="50" t="s">
        <v>35</v>
      </c>
      <c r="D93" s="50" t="s">
        <v>100</v>
      </c>
      <c r="E93" s="50" t="s">
        <v>254</v>
      </c>
      <c r="F93" s="34"/>
      <c r="G93" s="45">
        <f>SUM(G94)</f>
        <v>0</v>
      </c>
      <c r="H93" s="45">
        <f>SUM(H94)</f>
        <v>0</v>
      </c>
    </row>
    <row r="94" spans="1:8" ht="15" hidden="1">
      <c r="A94" s="49" t="s">
        <v>96</v>
      </c>
      <c r="B94" s="36"/>
      <c r="C94" s="50" t="s">
        <v>35</v>
      </c>
      <c r="D94" s="50" t="s">
        <v>100</v>
      </c>
      <c r="E94" s="34" t="s">
        <v>254</v>
      </c>
      <c r="F94" s="34">
        <v>200</v>
      </c>
      <c r="G94" s="45"/>
      <c r="H94" s="45"/>
    </row>
    <row r="95" spans="1:8" ht="28.5">
      <c r="A95" s="49" t="s">
        <v>619</v>
      </c>
      <c r="B95" s="36"/>
      <c r="C95" s="50" t="s">
        <v>35</v>
      </c>
      <c r="D95" s="50" t="s">
        <v>100</v>
      </c>
      <c r="E95" s="50" t="s">
        <v>255</v>
      </c>
      <c r="F95" s="34"/>
      <c r="G95" s="45">
        <f>SUM(G96:G97)</f>
        <v>150</v>
      </c>
      <c r="H95" s="45">
        <f>SUM(H96:H97)</f>
        <v>150</v>
      </c>
    </row>
    <row r="96" spans="1:8" ht="28.5">
      <c r="A96" s="41" t="s">
        <v>53</v>
      </c>
      <c r="B96" s="36"/>
      <c r="C96" s="50" t="s">
        <v>35</v>
      </c>
      <c r="D96" s="50" t="s">
        <v>100</v>
      </c>
      <c r="E96" s="34" t="s">
        <v>255</v>
      </c>
      <c r="F96" s="34">
        <v>200</v>
      </c>
      <c r="G96" s="45">
        <v>150</v>
      </c>
      <c r="H96" s="45">
        <v>150</v>
      </c>
    </row>
    <row r="97" spans="1:8" ht="15" hidden="1">
      <c r="A97" s="49" t="s">
        <v>23</v>
      </c>
      <c r="B97" s="36"/>
      <c r="C97" s="50" t="s">
        <v>35</v>
      </c>
      <c r="D97" s="50" t="s">
        <v>100</v>
      </c>
      <c r="E97" s="34" t="s">
        <v>255</v>
      </c>
      <c r="F97" s="34">
        <v>800</v>
      </c>
      <c r="G97" s="45"/>
      <c r="H97" s="45"/>
    </row>
    <row r="98" spans="1:8" ht="28.5">
      <c r="A98" s="51" t="s">
        <v>610</v>
      </c>
      <c r="B98" s="52"/>
      <c r="C98" s="50" t="s">
        <v>35</v>
      </c>
      <c r="D98" s="50" t="s">
        <v>100</v>
      </c>
      <c r="E98" s="34" t="s">
        <v>237</v>
      </c>
      <c r="F98" s="34"/>
      <c r="G98" s="45">
        <f>SUM(G99)</f>
        <v>39452.8</v>
      </c>
      <c r="H98" s="45">
        <f>SUM(H99)</f>
        <v>39452.8</v>
      </c>
    </row>
    <row r="99" spans="1:8" ht="42.75">
      <c r="A99" s="49" t="s">
        <v>81</v>
      </c>
      <c r="B99" s="36"/>
      <c r="C99" s="50" t="s">
        <v>35</v>
      </c>
      <c r="D99" s="50" t="s">
        <v>100</v>
      </c>
      <c r="E99" s="50" t="s">
        <v>238</v>
      </c>
      <c r="F99" s="34"/>
      <c r="G99" s="45">
        <f>SUM(G100+G103+G105)</f>
        <v>39452.8</v>
      </c>
      <c r="H99" s="45">
        <f>SUM(H100+H103+H105)</f>
        <v>39452.8</v>
      </c>
    </row>
    <row r="100" spans="1:8" ht="15">
      <c r="A100" s="49" t="s">
        <v>101</v>
      </c>
      <c r="B100" s="36"/>
      <c r="C100" s="50" t="s">
        <v>35</v>
      </c>
      <c r="D100" s="50" t="s">
        <v>100</v>
      </c>
      <c r="E100" s="34" t="s">
        <v>256</v>
      </c>
      <c r="F100" s="34"/>
      <c r="G100" s="45">
        <f>SUM(G101:G102)</f>
        <v>4978.2</v>
      </c>
      <c r="H100" s="45">
        <f>SUM(H101:H102)</f>
        <v>4978.2</v>
      </c>
    </row>
    <row r="101" spans="1:8" ht="28.5">
      <c r="A101" s="41" t="s">
        <v>53</v>
      </c>
      <c r="B101" s="36"/>
      <c r="C101" s="50" t="s">
        <v>35</v>
      </c>
      <c r="D101" s="50" t="s">
        <v>100</v>
      </c>
      <c r="E101" s="34" t="s">
        <v>256</v>
      </c>
      <c r="F101" s="34">
        <v>200</v>
      </c>
      <c r="G101" s="45">
        <v>4931.9</v>
      </c>
      <c r="H101" s="45">
        <v>4931.9</v>
      </c>
    </row>
    <row r="102" spans="1:8" ht="15">
      <c r="A102" s="49" t="s">
        <v>23</v>
      </c>
      <c r="B102" s="36"/>
      <c r="C102" s="50" t="s">
        <v>35</v>
      </c>
      <c r="D102" s="50" t="s">
        <v>100</v>
      </c>
      <c r="E102" s="34" t="s">
        <v>256</v>
      </c>
      <c r="F102" s="34">
        <v>800</v>
      </c>
      <c r="G102" s="45">
        <v>46.3</v>
      </c>
      <c r="H102" s="45">
        <v>46.3</v>
      </c>
    </row>
    <row r="103" spans="1:8" ht="28.5">
      <c r="A103" s="49" t="s">
        <v>103</v>
      </c>
      <c r="B103" s="36"/>
      <c r="C103" s="50" t="s">
        <v>35</v>
      </c>
      <c r="D103" s="50" t="s">
        <v>100</v>
      </c>
      <c r="E103" s="34" t="s">
        <v>257</v>
      </c>
      <c r="F103" s="34"/>
      <c r="G103" s="45">
        <f>SUM(G104)</f>
        <v>10824.2</v>
      </c>
      <c r="H103" s="45">
        <f>SUM(H104)</f>
        <v>10824.2</v>
      </c>
    </row>
    <row r="104" spans="1:8" ht="28.5">
      <c r="A104" s="41" t="s">
        <v>53</v>
      </c>
      <c r="B104" s="36"/>
      <c r="C104" s="50" t="s">
        <v>35</v>
      </c>
      <c r="D104" s="50" t="s">
        <v>100</v>
      </c>
      <c r="E104" s="34" t="s">
        <v>257</v>
      </c>
      <c r="F104" s="34">
        <v>200</v>
      </c>
      <c r="G104" s="45">
        <v>10824.2</v>
      </c>
      <c r="H104" s="45">
        <v>10824.2</v>
      </c>
    </row>
    <row r="105" spans="1:8" ht="28.5">
      <c r="A105" s="49" t="s">
        <v>104</v>
      </c>
      <c r="B105" s="36"/>
      <c r="C105" s="50" t="s">
        <v>35</v>
      </c>
      <c r="D105" s="50" t="s">
        <v>100</v>
      </c>
      <c r="E105" s="34" t="s">
        <v>258</v>
      </c>
      <c r="F105" s="34"/>
      <c r="G105" s="45">
        <f>SUM(G106:G107)</f>
        <v>23650.4</v>
      </c>
      <c r="H105" s="45">
        <f>SUM(H106:H107)</f>
        <v>23650.4</v>
      </c>
    </row>
    <row r="106" spans="1:8" ht="28.5">
      <c r="A106" s="41" t="s">
        <v>53</v>
      </c>
      <c r="B106" s="36"/>
      <c r="C106" s="50" t="s">
        <v>35</v>
      </c>
      <c r="D106" s="50" t="s">
        <v>100</v>
      </c>
      <c r="E106" s="34" t="s">
        <v>258</v>
      </c>
      <c r="F106" s="34">
        <v>200</v>
      </c>
      <c r="G106" s="45">
        <v>17094.2</v>
      </c>
      <c r="H106" s="45">
        <v>17094.2</v>
      </c>
    </row>
    <row r="107" spans="1:8" ht="15">
      <c r="A107" s="49" t="s">
        <v>23</v>
      </c>
      <c r="B107" s="36"/>
      <c r="C107" s="50" t="s">
        <v>35</v>
      </c>
      <c r="D107" s="50" t="s">
        <v>100</v>
      </c>
      <c r="E107" s="34" t="s">
        <v>258</v>
      </c>
      <c r="F107" s="34">
        <v>800</v>
      </c>
      <c r="G107" s="45">
        <v>6556.2</v>
      </c>
      <c r="H107" s="45">
        <v>6556.2</v>
      </c>
    </row>
    <row r="108" spans="1:8" ht="28.5">
      <c r="A108" s="49" t="s">
        <v>611</v>
      </c>
      <c r="B108" s="36"/>
      <c r="C108" s="50" t="s">
        <v>35</v>
      </c>
      <c r="D108" s="50" t="s">
        <v>100</v>
      </c>
      <c r="E108" s="34" t="s">
        <v>259</v>
      </c>
      <c r="F108" s="34"/>
      <c r="G108" s="45">
        <f>SUM(G109)+G114</f>
        <v>15430.6</v>
      </c>
      <c r="H108" s="45">
        <f>SUM(H109)+H114</f>
        <v>13930.6</v>
      </c>
    </row>
    <row r="109" spans="1:8" ht="42.75">
      <c r="A109" s="49" t="s">
        <v>260</v>
      </c>
      <c r="B109" s="36"/>
      <c r="C109" s="50" t="s">
        <v>35</v>
      </c>
      <c r="D109" s="50" t="s">
        <v>100</v>
      </c>
      <c r="E109" s="34" t="s">
        <v>261</v>
      </c>
      <c r="F109" s="34"/>
      <c r="G109" s="45">
        <f>SUM(G110)</f>
        <v>14790.6</v>
      </c>
      <c r="H109" s="45">
        <f>SUM(H110)</f>
        <v>13290.6</v>
      </c>
    </row>
    <row r="110" spans="1:8" ht="42.75">
      <c r="A110" s="49" t="s">
        <v>81</v>
      </c>
      <c r="B110" s="36"/>
      <c r="C110" s="50" t="s">
        <v>35</v>
      </c>
      <c r="D110" s="50" t="s">
        <v>100</v>
      </c>
      <c r="E110" s="34" t="s">
        <v>262</v>
      </c>
      <c r="F110" s="34"/>
      <c r="G110" s="45">
        <f>SUM(G111)</f>
        <v>14790.6</v>
      </c>
      <c r="H110" s="45">
        <f>SUM(H111)</f>
        <v>13290.6</v>
      </c>
    </row>
    <row r="111" spans="1:8" ht="42.75">
      <c r="A111" s="49" t="s">
        <v>633</v>
      </c>
      <c r="B111" s="36"/>
      <c r="C111" s="50" t="s">
        <v>35</v>
      </c>
      <c r="D111" s="50" t="s">
        <v>100</v>
      </c>
      <c r="E111" s="34" t="s">
        <v>263</v>
      </c>
      <c r="F111" s="34"/>
      <c r="G111" s="45">
        <f>SUM(G112:G113)</f>
        <v>14790.6</v>
      </c>
      <c r="H111" s="45">
        <f>SUM(H112:H113)</f>
        <v>13290.6</v>
      </c>
    </row>
    <row r="112" spans="1:8" ht="28.5">
      <c r="A112" s="41" t="s">
        <v>53</v>
      </c>
      <c r="B112" s="36"/>
      <c r="C112" s="50" t="s">
        <v>35</v>
      </c>
      <c r="D112" s="50" t="s">
        <v>100</v>
      </c>
      <c r="E112" s="34" t="s">
        <v>263</v>
      </c>
      <c r="F112" s="34">
        <v>200</v>
      </c>
      <c r="G112" s="45">
        <v>14770.6</v>
      </c>
      <c r="H112" s="45">
        <v>13270.6</v>
      </c>
    </row>
    <row r="113" spans="1:8" ht="15">
      <c r="A113" s="49" t="s">
        <v>23</v>
      </c>
      <c r="B113" s="36"/>
      <c r="C113" s="50" t="s">
        <v>35</v>
      </c>
      <c r="D113" s="50" t="s">
        <v>100</v>
      </c>
      <c r="E113" s="34" t="s">
        <v>263</v>
      </c>
      <c r="F113" s="34">
        <v>800</v>
      </c>
      <c r="G113" s="45">
        <v>20</v>
      </c>
      <c r="H113" s="45">
        <v>20</v>
      </c>
    </row>
    <row r="114" spans="1:8" ht="28.5">
      <c r="A114" s="49" t="s">
        <v>264</v>
      </c>
      <c r="B114" s="36"/>
      <c r="C114" s="50" t="s">
        <v>35</v>
      </c>
      <c r="D114" s="50" t="s">
        <v>100</v>
      </c>
      <c r="E114" s="34" t="s">
        <v>265</v>
      </c>
      <c r="F114" s="34"/>
      <c r="G114" s="45">
        <f>SUM(G115)</f>
        <v>640</v>
      </c>
      <c r="H114" s="45">
        <f>SUM(H115)</f>
        <v>640</v>
      </c>
    </row>
    <row r="115" spans="1:8" ht="42.75">
      <c r="A115" s="49" t="s">
        <v>81</v>
      </c>
      <c r="B115" s="36"/>
      <c r="C115" s="50" t="s">
        <v>35</v>
      </c>
      <c r="D115" s="50" t="s">
        <v>100</v>
      </c>
      <c r="E115" s="34" t="s">
        <v>266</v>
      </c>
      <c r="F115" s="34"/>
      <c r="G115" s="45">
        <f>SUM(G116)</f>
        <v>640</v>
      </c>
      <c r="H115" s="45">
        <f>SUM(H116)</f>
        <v>640</v>
      </c>
    </row>
    <row r="116" spans="1:8" ht="42.75">
      <c r="A116" s="49" t="s">
        <v>633</v>
      </c>
      <c r="B116" s="36"/>
      <c r="C116" s="50" t="s">
        <v>35</v>
      </c>
      <c r="D116" s="50" t="s">
        <v>100</v>
      </c>
      <c r="E116" s="34" t="s">
        <v>267</v>
      </c>
      <c r="F116" s="34"/>
      <c r="G116" s="45">
        <f>SUM(G117:G118)</f>
        <v>640</v>
      </c>
      <c r="H116" s="45">
        <f>SUM(H117:H118)</f>
        <v>640</v>
      </c>
    </row>
    <row r="117" spans="1:8" ht="28.5">
      <c r="A117" s="41" t="s">
        <v>53</v>
      </c>
      <c r="B117" s="36"/>
      <c r="C117" s="50" t="s">
        <v>35</v>
      </c>
      <c r="D117" s="50" t="s">
        <v>100</v>
      </c>
      <c r="E117" s="34" t="s">
        <v>267</v>
      </c>
      <c r="F117" s="34">
        <v>200</v>
      </c>
      <c r="G117" s="45">
        <v>640</v>
      </c>
      <c r="H117" s="45">
        <v>640</v>
      </c>
    </row>
    <row r="118" spans="1:8" ht="15" hidden="1">
      <c r="A118" s="49" t="s">
        <v>23</v>
      </c>
      <c r="B118" s="36"/>
      <c r="C118" s="50" t="s">
        <v>35</v>
      </c>
      <c r="D118" s="50" t="s">
        <v>100</v>
      </c>
      <c r="E118" s="34" t="s">
        <v>267</v>
      </c>
      <c r="F118" s="34">
        <v>800</v>
      </c>
      <c r="G118" s="45"/>
      <c r="H118" s="45"/>
    </row>
    <row r="119" spans="1:8" ht="28.5" hidden="1">
      <c r="A119" s="49" t="s">
        <v>268</v>
      </c>
      <c r="B119" s="36"/>
      <c r="C119" s="50" t="s">
        <v>35</v>
      </c>
      <c r="D119" s="50" t="s">
        <v>100</v>
      </c>
      <c r="E119" s="34" t="s">
        <v>269</v>
      </c>
      <c r="F119" s="34"/>
      <c r="G119" s="45">
        <f>SUM(G120)</f>
        <v>0</v>
      </c>
      <c r="H119" s="45">
        <f>SUM(H120)</f>
        <v>0</v>
      </c>
    </row>
    <row r="120" spans="1:8" ht="15" hidden="1">
      <c r="A120" s="49" t="s">
        <v>96</v>
      </c>
      <c r="B120" s="36"/>
      <c r="C120" s="50" t="s">
        <v>35</v>
      </c>
      <c r="D120" s="50" t="s">
        <v>100</v>
      </c>
      <c r="E120" s="34" t="s">
        <v>269</v>
      </c>
      <c r="F120" s="34">
        <v>200</v>
      </c>
      <c r="G120" s="45"/>
      <c r="H120" s="45"/>
    </row>
    <row r="121" spans="1:8" ht="28.5">
      <c r="A121" s="49" t="s">
        <v>612</v>
      </c>
      <c r="B121" s="36"/>
      <c r="C121" s="50" t="s">
        <v>35</v>
      </c>
      <c r="D121" s="50" t="s">
        <v>100</v>
      </c>
      <c r="E121" s="34" t="s">
        <v>270</v>
      </c>
      <c r="F121" s="34"/>
      <c r="G121" s="45">
        <f>SUM(G122:G123)</f>
        <v>632.4</v>
      </c>
      <c r="H121" s="45">
        <f>SUM(H122:H123)</f>
        <v>632.4</v>
      </c>
    </row>
    <row r="122" spans="1:8" ht="28.5">
      <c r="A122" s="41" t="s">
        <v>53</v>
      </c>
      <c r="B122" s="36"/>
      <c r="C122" s="50" t="s">
        <v>35</v>
      </c>
      <c r="D122" s="50" t="s">
        <v>100</v>
      </c>
      <c r="E122" s="34" t="s">
        <v>270</v>
      </c>
      <c r="F122" s="34">
        <v>200</v>
      </c>
      <c r="G122" s="45">
        <v>482.4</v>
      </c>
      <c r="H122" s="45">
        <v>482.4</v>
      </c>
    </row>
    <row r="123" spans="1:8" ht="15">
      <c r="A123" s="49" t="s">
        <v>43</v>
      </c>
      <c r="B123" s="36"/>
      <c r="C123" s="50" t="s">
        <v>35</v>
      </c>
      <c r="D123" s="50" t="s">
        <v>100</v>
      </c>
      <c r="E123" s="34" t="s">
        <v>270</v>
      </c>
      <c r="F123" s="34">
        <v>300</v>
      </c>
      <c r="G123" s="45">
        <v>150</v>
      </c>
      <c r="H123" s="45">
        <v>150</v>
      </c>
    </row>
    <row r="124" spans="1:8" ht="28.5">
      <c r="A124" s="49" t="s">
        <v>613</v>
      </c>
      <c r="B124" s="36"/>
      <c r="C124" s="50" t="s">
        <v>35</v>
      </c>
      <c r="D124" s="50" t="s">
        <v>100</v>
      </c>
      <c r="E124" s="34" t="s">
        <v>271</v>
      </c>
      <c r="F124" s="34"/>
      <c r="G124" s="45">
        <f>SUM(G125)</f>
        <v>135</v>
      </c>
      <c r="H124" s="45">
        <f>SUM(H125)</f>
        <v>135</v>
      </c>
    </row>
    <row r="125" spans="1:8" ht="28.5">
      <c r="A125" s="41" t="s">
        <v>53</v>
      </c>
      <c r="B125" s="36"/>
      <c r="C125" s="50" t="s">
        <v>35</v>
      </c>
      <c r="D125" s="50" t="s">
        <v>100</v>
      </c>
      <c r="E125" s="34" t="s">
        <v>271</v>
      </c>
      <c r="F125" s="34">
        <v>200</v>
      </c>
      <c r="G125" s="45">
        <v>135</v>
      </c>
      <c r="H125" s="45">
        <v>135</v>
      </c>
    </row>
    <row r="126" spans="1:8" ht="42.75">
      <c r="A126" s="49" t="s">
        <v>614</v>
      </c>
      <c r="B126" s="36"/>
      <c r="C126" s="50" t="s">
        <v>35</v>
      </c>
      <c r="D126" s="50" t="s">
        <v>100</v>
      </c>
      <c r="E126" s="34" t="s">
        <v>272</v>
      </c>
      <c r="F126" s="34"/>
      <c r="G126" s="45">
        <f>SUM(G127+G130)</f>
        <v>3830.6000000000004</v>
      </c>
      <c r="H126" s="45">
        <f>SUM(H127+H130)</f>
        <v>3830.6000000000004</v>
      </c>
    </row>
    <row r="127" spans="1:8" ht="85.5">
      <c r="A127" s="51" t="s">
        <v>242</v>
      </c>
      <c r="B127" s="36"/>
      <c r="C127" s="50" t="s">
        <v>35</v>
      </c>
      <c r="D127" s="50" t="s">
        <v>100</v>
      </c>
      <c r="E127" s="34" t="s">
        <v>488</v>
      </c>
      <c r="F127" s="34"/>
      <c r="G127" s="45">
        <f>SUM(G128)</f>
        <v>156.8</v>
      </c>
      <c r="H127" s="45">
        <f>SUM(H128)</f>
        <v>156.8</v>
      </c>
    </row>
    <row r="128" spans="1:8" ht="42.75">
      <c r="A128" s="49" t="s">
        <v>487</v>
      </c>
      <c r="B128" s="36"/>
      <c r="C128" s="50" t="s">
        <v>35</v>
      </c>
      <c r="D128" s="50" t="s">
        <v>100</v>
      </c>
      <c r="E128" s="34" t="s">
        <v>489</v>
      </c>
      <c r="F128" s="34"/>
      <c r="G128" s="45">
        <f>SUM(G129)</f>
        <v>156.8</v>
      </c>
      <c r="H128" s="45">
        <f>SUM(H129)</f>
        <v>156.8</v>
      </c>
    </row>
    <row r="129" spans="1:8" ht="28.5">
      <c r="A129" s="49" t="s">
        <v>274</v>
      </c>
      <c r="B129" s="36"/>
      <c r="C129" s="50" t="s">
        <v>35</v>
      </c>
      <c r="D129" s="50" t="s">
        <v>100</v>
      </c>
      <c r="E129" s="34" t="s">
        <v>489</v>
      </c>
      <c r="F129" s="34">
        <v>600</v>
      </c>
      <c r="G129" s="45">
        <v>156.8</v>
      </c>
      <c r="H129" s="45">
        <v>156.8</v>
      </c>
    </row>
    <row r="130" spans="1:8" ht="42.75">
      <c r="A130" s="49" t="s">
        <v>27</v>
      </c>
      <c r="B130" s="36"/>
      <c r="C130" s="50" t="s">
        <v>35</v>
      </c>
      <c r="D130" s="50" t="s">
        <v>100</v>
      </c>
      <c r="E130" s="34" t="s">
        <v>273</v>
      </c>
      <c r="F130" s="34"/>
      <c r="G130" s="45">
        <f>SUM(G131)</f>
        <v>3673.8</v>
      </c>
      <c r="H130" s="45">
        <f>SUM(H131)</f>
        <v>3673.8</v>
      </c>
    </row>
    <row r="131" spans="1:8" ht="28.5">
      <c r="A131" s="49" t="s">
        <v>274</v>
      </c>
      <c r="B131" s="36"/>
      <c r="C131" s="50" t="s">
        <v>35</v>
      </c>
      <c r="D131" s="50" t="s">
        <v>100</v>
      </c>
      <c r="E131" s="34" t="s">
        <v>273</v>
      </c>
      <c r="F131" s="34">
        <v>600</v>
      </c>
      <c r="G131" s="45">
        <v>3673.8</v>
      </c>
      <c r="H131" s="45">
        <v>3673.8</v>
      </c>
    </row>
    <row r="132" spans="1:8" ht="15">
      <c r="A132" s="49" t="s">
        <v>275</v>
      </c>
      <c r="B132" s="36"/>
      <c r="C132" s="50" t="s">
        <v>55</v>
      </c>
      <c r="D132" s="50"/>
      <c r="E132" s="50"/>
      <c r="F132" s="50"/>
      <c r="G132" s="45">
        <f>SUM(G133)+G140</f>
        <v>23101.9</v>
      </c>
      <c r="H132" s="45">
        <f>SUM(H133)+H140</f>
        <v>21371.2</v>
      </c>
    </row>
    <row r="133" spans="1:8" ht="15">
      <c r="A133" s="55" t="s">
        <v>190</v>
      </c>
      <c r="B133" s="34"/>
      <c r="C133" s="50" t="s">
        <v>55</v>
      </c>
      <c r="D133" s="50" t="s">
        <v>14</v>
      </c>
      <c r="E133" s="50"/>
      <c r="F133" s="50"/>
      <c r="G133" s="45">
        <f aca="true" t="shared" si="3" ref="G133:H135">SUM(G134)</f>
        <v>6875.5</v>
      </c>
      <c r="H133" s="45">
        <f t="shared" si="3"/>
        <v>5144.8</v>
      </c>
    </row>
    <row r="134" spans="1:8" ht="57">
      <c r="A134" s="49" t="s">
        <v>681</v>
      </c>
      <c r="B134" s="36"/>
      <c r="C134" s="50" t="s">
        <v>55</v>
      </c>
      <c r="D134" s="50" t="s">
        <v>14</v>
      </c>
      <c r="E134" s="50" t="s">
        <v>503</v>
      </c>
      <c r="F134" s="50"/>
      <c r="G134" s="45">
        <f t="shared" si="3"/>
        <v>6875.5</v>
      </c>
      <c r="H134" s="45">
        <f t="shared" si="3"/>
        <v>5144.8</v>
      </c>
    </row>
    <row r="135" spans="1:8" ht="85.5">
      <c r="A135" s="51" t="s">
        <v>242</v>
      </c>
      <c r="B135" s="52"/>
      <c r="C135" s="50" t="s">
        <v>55</v>
      </c>
      <c r="D135" s="50" t="s">
        <v>14</v>
      </c>
      <c r="E135" s="50" t="s">
        <v>504</v>
      </c>
      <c r="F135" s="50"/>
      <c r="G135" s="45">
        <f t="shared" si="3"/>
        <v>6875.5</v>
      </c>
      <c r="H135" s="45">
        <f t="shared" si="3"/>
        <v>5144.8</v>
      </c>
    </row>
    <row r="136" spans="1:8" ht="28.5">
      <c r="A136" s="49" t="s">
        <v>276</v>
      </c>
      <c r="B136" s="36"/>
      <c r="C136" s="50" t="s">
        <v>55</v>
      </c>
      <c r="D136" s="50" t="s">
        <v>14</v>
      </c>
      <c r="E136" s="50" t="s">
        <v>505</v>
      </c>
      <c r="F136" s="50"/>
      <c r="G136" s="45">
        <f>SUM(G137:G139)</f>
        <v>6875.5</v>
      </c>
      <c r="H136" s="45">
        <f>SUM(H137:H139)</f>
        <v>5144.8</v>
      </c>
    </row>
    <row r="137" spans="1:8" ht="57">
      <c r="A137" s="44" t="s">
        <v>52</v>
      </c>
      <c r="B137" s="36"/>
      <c r="C137" s="50" t="s">
        <v>55</v>
      </c>
      <c r="D137" s="50" t="s">
        <v>14</v>
      </c>
      <c r="E137" s="50" t="s">
        <v>505</v>
      </c>
      <c r="F137" s="50" t="s">
        <v>95</v>
      </c>
      <c r="G137" s="45">
        <v>4099.3</v>
      </c>
      <c r="H137" s="45">
        <v>4099.3</v>
      </c>
    </row>
    <row r="138" spans="1:8" ht="28.5">
      <c r="A138" s="41" t="s">
        <v>53</v>
      </c>
      <c r="B138" s="36"/>
      <c r="C138" s="50" t="s">
        <v>55</v>
      </c>
      <c r="D138" s="50" t="s">
        <v>14</v>
      </c>
      <c r="E138" s="50" t="s">
        <v>505</v>
      </c>
      <c r="F138" s="50" t="s">
        <v>97</v>
      </c>
      <c r="G138" s="45">
        <v>2678.2</v>
      </c>
      <c r="H138" s="45">
        <v>947.5</v>
      </c>
    </row>
    <row r="139" spans="1:8" ht="15">
      <c r="A139" s="49" t="s">
        <v>23</v>
      </c>
      <c r="B139" s="36"/>
      <c r="C139" s="50" t="s">
        <v>55</v>
      </c>
      <c r="D139" s="50" t="s">
        <v>14</v>
      </c>
      <c r="E139" s="50" t="s">
        <v>505</v>
      </c>
      <c r="F139" s="50" t="s">
        <v>102</v>
      </c>
      <c r="G139" s="45">
        <v>98</v>
      </c>
      <c r="H139" s="45">
        <v>98</v>
      </c>
    </row>
    <row r="140" spans="1:8" ht="28.5">
      <c r="A140" s="44" t="s">
        <v>347</v>
      </c>
      <c r="B140" s="35"/>
      <c r="C140" s="35" t="s">
        <v>55</v>
      </c>
      <c r="D140" s="35" t="s">
        <v>192</v>
      </c>
      <c r="E140" s="35"/>
      <c r="F140" s="35"/>
      <c r="G140" s="42">
        <f>SUM(G141+G160)</f>
        <v>16226.4</v>
      </c>
      <c r="H140" s="42">
        <f>SUM(H141+H160)</f>
        <v>16226.4</v>
      </c>
    </row>
    <row r="141" spans="1:8" ht="42.75">
      <c r="A141" s="44" t="s">
        <v>615</v>
      </c>
      <c r="B141" s="35"/>
      <c r="C141" s="35" t="s">
        <v>55</v>
      </c>
      <c r="D141" s="35" t="s">
        <v>192</v>
      </c>
      <c r="E141" s="35" t="s">
        <v>352</v>
      </c>
      <c r="F141" s="35"/>
      <c r="G141" s="42">
        <f>SUM(G142,G152,G156)</f>
        <v>15726.4</v>
      </c>
      <c r="H141" s="42">
        <f>SUM(H142,H152,H156)</f>
        <v>15726.4</v>
      </c>
    </row>
    <row r="142" spans="1:8" ht="42.75">
      <c r="A142" s="44" t="s">
        <v>616</v>
      </c>
      <c r="B142" s="35"/>
      <c r="C142" s="35" t="s">
        <v>55</v>
      </c>
      <c r="D142" s="35" t="s">
        <v>192</v>
      </c>
      <c r="E142" s="35" t="s">
        <v>353</v>
      </c>
      <c r="F142" s="35"/>
      <c r="G142" s="42">
        <f>SUM(G143,G148)</f>
        <v>15128.199999999999</v>
      </c>
      <c r="H142" s="42">
        <f>SUM(H143,H148)</f>
        <v>15128.199999999999</v>
      </c>
    </row>
    <row r="143" spans="1:8" ht="15">
      <c r="A143" s="44" t="s">
        <v>36</v>
      </c>
      <c r="B143" s="35"/>
      <c r="C143" s="35" t="s">
        <v>55</v>
      </c>
      <c r="D143" s="35" t="s">
        <v>192</v>
      </c>
      <c r="E143" s="35" t="s">
        <v>354</v>
      </c>
      <c r="F143" s="35"/>
      <c r="G143" s="42">
        <f>SUM(G144)+G146</f>
        <v>1265</v>
      </c>
      <c r="H143" s="42">
        <f>SUM(H144)+H146</f>
        <v>1265</v>
      </c>
    </row>
    <row r="144" spans="1:8" ht="28.5">
      <c r="A144" s="44" t="s">
        <v>348</v>
      </c>
      <c r="B144" s="35"/>
      <c r="C144" s="35" t="s">
        <v>55</v>
      </c>
      <c r="D144" s="35" t="s">
        <v>192</v>
      </c>
      <c r="E144" s="35" t="s">
        <v>355</v>
      </c>
      <c r="F144" s="35"/>
      <c r="G144" s="42">
        <f>SUM(G145)</f>
        <v>1220</v>
      </c>
      <c r="H144" s="42">
        <f>SUM(H145)</f>
        <v>1220</v>
      </c>
    </row>
    <row r="145" spans="1:8" ht="28.5">
      <c r="A145" s="44" t="s">
        <v>53</v>
      </c>
      <c r="B145" s="35"/>
      <c r="C145" s="35" t="s">
        <v>55</v>
      </c>
      <c r="D145" s="35" t="s">
        <v>192</v>
      </c>
      <c r="E145" s="35" t="s">
        <v>355</v>
      </c>
      <c r="F145" s="35" t="s">
        <v>97</v>
      </c>
      <c r="G145" s="42">
        <v>1220</v>
      </c>
      <c r="H145" s="42">
        <v>1220</v>
      </c>
    </row>
    <row r="146" spans="1:8" ht="28.5">
      <c r="A146" s="44" t="s">
        <v>349</v>
      </c>
      <c r="B146" s="35"/>
      <c r="C146" s="35" t="s">
        <v>55</v>
      </c>
      <c r="D146" s="35" t="s">
        <v>192</v>
      </c>
      <c r="E146" s="35" t="s">
        <v>356</v>
      </c>
      <c r="F146" s="35"/>
      <c r="G146" s="42">
        <f>SUM(G147)</f>
        <v>45</v>
      </c>
      <c r="H146" s="42">
        <f>SUM(H147)</f>
        <v>45</v>
      </c>
    </row>
    <row r="147" spans="1:8" ht="28.5">
      <c r="A147" s="44" t="s">
        <v>53</v>
      </c>
      <c r="B147" s="35"/>
      <c r="C147" s="35" t="s">
        <v>55</v>
      </c>
      <c r="D147" s="35" t="s">
        <v>192</v>
      </c>
      <c r="E147" s="35" t="s">
        <v>356</v>
      </c>
      <c r="F147" s="35" t="s">
        <v>97</v>
      </c>
      <c r="G147" s="42">
        <v>45</v>
      </c>
      <c r="H147" s="42">
        <v>45</v>
      </c>
    </row>
    <row r="148" spans="1:8" ht="28.5">
      <c r="A148" s="44" t="s">
        <v>46</v>
      </c>
      <c r="B148" s="35"/>
      <c r="C148" s="35" t="s">
        <v>55</v>
      </c>
      <c r="D148" s="35" t="s">
        <v>192</v>
      </c>
      <c r="E148" s="35" t="s">
        <v>357</v>
      </c>
      <c r="F148" s="35"/>
      <c r="G148" s="42">
        <f>SUM(G149:G151)</f>
        <v>13863.199999999999</v>
      </c>
      <c r="H148" s="42">
        <f>SUM(H149:H151)</f>
        <v>13863.199999999999</v>
      </c>
    </row>
    <row r="149" spans="1:8" ht="57">
      <c r="A149" s="44" t="s">
        <v>52</v>
      </c>
      <c r="B149" s="35"/>
      <c r="C149" s="35" t="s">
        <v>55</v>
      </c>
      <c r="D149" s="35" t="s">
        <v>192</v>
      </c>
      <c r="E149" s="35" t="s">
        <v>357</v>
      </c>
      <c r="F149" s="35" t="s">
        <v>95</v>
      </c>
      <c r="G149" s="42">
        <v>11386.5</v>
      </c>
      <c r="H149" s="42">
        <v>11386.5</v>
      </c>
    </row>
    <row r="150" spans="1:8" ht="28.5">
      <c r="A150" s="44" t="s">
        <v>53</v>
      </c>
      <c r="B150" s="35"/>
      <c r="C150" s="35" t="s">
        <v>55</v>
      </c>
      <c r="D150" s="35" t="s">
        <v>192</v>
      </c>
      <c r="E150" s="35" t="s">
        <v>357</v>
      </c>
      <c r="F150" s="35" t="s">
        <v>97</v>
      </c>
      <c r="G150" s="42">
        <v>2356.9</v>
      </c>
      <c r="H150" s="42">
        <v>2356.9</v>
      </c>
    </row>
    <row r="151" spans="1:8" ht="15">
      <c r="A151" s="44" t="s">
        <v>23</v>
      </c>
      <c r="B151" s="35"/>
      <c r="C151" s="35" t="s">
        <v>55</v>
      </c>
      <c r="D151" s="35" t="s">
        <v>192</v>
      </c>
      <c r="E151" s="35" t="s">
        <v>357</v>
      </c>
      <c r="F151" s="35" t="s">
        <v>102</v>
      </c>
      <c r="G151" s="42">
        <v>119.8</v>
      </c>
      <c r="H151" s="42">
        <v>119.8</v>
      </c>
    </row>
    <row r="152" spans="1:8" ht="42.75">
      <c r="A152" s="44" t="s">
        <v>350</v>
      </c>
      <c r="B152" s="35"/>
      <c r="C152" s="35" t="s">
        <v>55</v>
      </c>
      <c r="D152" s="35" t="s">
        <v>192</v>
      </c>
      <c r="E152" s="35" t="s">
        <v>358</v>
      </c>
      <c r="F152" s="35"/>
      <c r="G152" s="42">
        <f aca="true" t="shared" si="4" ref="G152:H154">SUM(G153)</f>
        <v>150</v>
      </c>
      <c r="H152" s="42">
        <f t="shared" si="4"/>
        <v>150</v>
      </c>
    </row>
    <row r="153" spans="1:8" ht="15">
      <c r="A153" s="44" t="s">
        <v>36</v>
      </c>
      <c r="B153" s="35"/>
      <c r="C153" s="35" t="s">
        <v>55</v>
      </c>
      <c r="D153" s="35" t="s">
        <v>192</v>
      </c>
      <c r="E153" s="35" t="s">
        <v>359</v>
      </c>
      <c r="F153" s="35"/>
      <c r="G153" s="42">
        <f t="shared" si="4"/>
        <v>150</v>
      </c>
      <c r="H153" s="42">
        <f t="shared" si="4"/>
        <v>150</v>
      </c>
    </row>
    <row r="154" spans="1:8" ht="28.5">
      <c r="A154" s="44" t="s">
        <v>349</v>
      </c>
      <c r="B154" s="35"/>
      <c r="C154" s="35" t="s">
        <v>55</v>
      </c>
      <c r="D154" s="35" t="s">
        <v>192</v>
      </c>
      <c r="E154" s="35" t="s">
        <v>360</v>
      </c>
      <c r="F154" s="35"/>
      <c r="G154" s="42">
        <f t="shared" si="4"/>
        <v>150</v>
      </c>
      <c r="H154" s="42">
        <f t="shared" si="4"/>
        <v>150</v>
      </c>
    </row>
    <row r="155" spans="1:8" ht="28.5">
      <c r="A155" s="44" t="s">
        <v>53</v>
      </c>
      <c r="B155" s="35"/>
      <c r="C155" s="35" t="s">
        <v>55</v>
      </c>
      <c r="D155" s="35" t="s">
        <v>192</v>
      </c>
      <c r="E155" s="35" t="s">
        <v>360</v>
      </c>
      <c r="F155" s="35" t="s">
        <v>97</v>
      </c>
      <c r="G155" s="42">
        <v>150</v>
      </c>
      <c r="H155" s="42">
        <v>150</v>
      </c>
    </row>
    <row r="156" spans="1:8" ht="42.75">
      <c r="A156" s="44" t="s">
        <v>617</v>
      </c>
      <c r="B156" s="35"/>
      <c r="C156" s="35" t="s">
        <v>55</v>
      </c>
      <c r="D156" s="35" t="s">
        <v>192</v>
      </c>
      <c r="E156" s="35" t="s">
        <v>361</v>
      </c>
      <c r="F156" s="35"/>
      <c r="G156" s="42">
        <f aca="true" t="shared" si="5" ref="G156:H158">SUM(G157)</f>
        <v>448.2</v>
      </c>
      <c r="H156" s="42">
        <f t="shared" si="5"/>
        <v>448.2</v>
      </c>
    </row>
    <row r="157" spans="1:8" ht="15">
      <c r="A157" s="44" t="s">
        <v>36</v>
      </c>
      <c r="B157" s="35"/>
      <c r="C157" s="35" t="s">
        <v>55</v>
      </c>
      <c r="D157" s="35" t="s">
        <v>192</v>
      </c>
      <c r="E157" s="35" t="s">
        <v>362</v>
      </c>
      <c r="F157" s="35"/>
      <c r="G157" s="42">
        <f t="shared" si="5"/>
        <v>448.2</v>
      </c>
      <c r="H157" s="42">
        <f t="shared" si="5"/>
        <v>448.2</v>
      </c>
    </row>
    <row r="158" spans="1:8" s="31" customFormat="1" ht="42.75">
      <c r="A158" s="56" t="s">
        <v>344</v>
      </c>
      <c r="B158" s="35"/>
      <c r="C158" s="35" t="s">
        <v>55</v>
      </c>
      <c r="D158" s="35" t="s">
        <v>192</v>
      </c>
      <c r="E158" s="35" t="s">
        <v>618</v>
      </c>
      <c r="F158" s="35"/>
      <c r="G158" s="42">
        <f t="shared" si="5"/>
        <v>448.2</v>
      </c>
      <c r="H158" s="42">
        <f t="shared" si="5"/>
        <v>448.2</v>
      </c>
    </row>
    <row r="159" spans="1:8" ht="28.5">
      <c r="A159" s="44" t="s">
        <v>53</v>
      </c>
      <c r="B159" s="35"/>
      <c r="C159" s="35" t="s">
        <v>55</v>
      </c>
      <c r="D159" s="35" t="s">
        <v>192</v>
      </c>
      <c r="E159" s="35" t="s">
        <v>618</v>
      </c>
      <c r="F159" s="35" t="s">
        <v>97</v>
      </c>
      <c r="G159" s="42">
        <v>448.2</v>
      </c>
      <c r="H159" s="42">
        <v>448.2</v>
      </c>
    </row>
    <row r="160" spans="1:8" ht="15">
      <c r="A160" s="44" t="s">
        <v>215</v>
      </c>
      <c r="B160" s="35"/>
      <c r="C160" s="35" t="s">
        <v>55</v>
      </c>
      <c r="D160" s="35" t="s">
        <v>192</v>
      </c>
      <c r="E160" s="35" t="s">
        <v>216</v>
      </c>
      <c r="F160" s="35"/>
      <c r="G160" s="42">
        <f aca="true" t="shared" si="6" ref="G160:H162">SUM(G161)</f>
        <v>500</v>
      </c>
      <c r="H160" s="42">
        <f t="shared" si="6"/>
        <v>500</v>
      </c>
    </row>
    <row r="161" spans="1:8" ht="42.75">
      <c r="A161" s="44" t="s">
        <v>344</v>
      </c>
      <c r="B161" s="35"/>
      <c r="C161" s="35" t="s">
        <v>55</v>
      </c>
      <c r="D161" s="35" t="s">
        <v>192</v>
      </c>
      <c r="E161" s="35" t="s">
        <v>400</v>
      </c>
      <c r="F161" s="35"/>
      <c r="G161" s="42">
        <f t="shared" si="6"/>
        <v>500</v>
      </c>
      <c r="H161" s="42">
        <f t="shared" si="6"/>
        <v>500</v>
      </c>
    </row>
    <row r="162" spans="1:8" ht="28.5">
      <c r="A162" s="44" t="s">
        <v>399</v>
      </c>
      <c r="B162" s="35"/>
      <c r="C162" s="35" t="s">
        <v>55</v>
      </c>
      <c r="D162" s="35" t="s">
        <v>192</v>
      </c>
      <c r="E162" s="35" t="s">
        <v>401</v>
      </c>
      <c r="F162" s="35"/>
      <c r="G162" s="42">
        <f t="shared" si="6"/>
        <v>500</v>
      </c>
      <c r="H162" s="42">
        <f t="shared" si="6"/>
        <v>500</v>
      </c>
    </row>
    <row r="163" spans="1:8" ht="28.5">
      <c r="A163" s="44" t="s">
        <v>53</v>
      </c>
      <c r="B163" s="35"/>
      <c r="C163" s="35" t="s">
        <v>55</v>
      </c>
      <c r="D163" s="35" t="s">
        <v>192</v>
      </c>
      <c r="E163" s="35" t="s">
        <v>401</v>
      </c>
      <c r="F163" s="35" t="s">
        <v>97</v>
      </c>
      <c r="G163" s="42">
        <v>500</v>
      </c>
      <c r="H163" s="42">
        <v>500</v>
      </c>
    </row>
    <row r="164" spans="1:8" ht="15">
      <c r="A164" s="49" t="s">
        <v>13</v>
      </c>
      <c r="B164" s="36"/>
      <c r="C164" s="50" t="s">
        <v>14</v>
      </c>
      <c r="D164" s="34"/>
      <c r="E164" s="34"/>
      <c r="F164" s="34"/>
      <c r="G164" s="45">
        <f>SUM(G189)+G171+G179+G165</f>
        <v>172367.9</v>
      </c>
      <c r="H164" s="45">
        <f>SUM(H189)+H171+H179+H165</f>
        <v>170364.9</v>
      </c>
    </row>
    <row r="165" spans="1:8" ht="15">
      <c r="A165" s="57" t="s">
        <v>669</v>
      </c>
      <c r="B165" s="57"/>
      <c r="C165" s="58" t="s">
        <v>14</v>
      </c>
      <c r="D165" s="58" t="s">
        <v>188</v>
      </c>
      <c r="E165" s="58"/>
      <c r="F165" s="58"/>
      <c r="G165" s="59">
        <f aca="true" t="shared" si="7" ref="G165:H169">SUM(G166)</f>
        <v>198.4</v>
      </c>
      <c r="H165" s="59">
        <f t="shared" si="7"/>
        <v>198.4</v>
      </c>
    </row>
    <row r="166" spans="1:8" ht="28.5">
      <c r="A166" s="57" t="s">
        <v>670</v>
      </c>
      <c r="B166" s="57"/>
      <c r="C166" s="58" t="s">
        <v>14</v>
      </c>
      <c r="D166" s="58" t="s">
        <v>188</v>
      </c>
      <c r="E166" s="58" t="s">
        <v>671</v>
      </c>
      <c r="F166" s="58"/>
      <c r="G166" s="59">
        <f t="shared" si="7"/>
        <v>198.4</v>
      </c>
      <c r="H166" s="59">
        <f t="shared" si="7"/>
        <v>198.4</v>
      </c>
    </row>
    <row r="167" spans="1:8" ht="42.75">
      <c r="A167" s="57" t="s">
        <v>672</v>
      </c>
      <c r="B167" s="57"/>
      <c r="C167" s="58" t="s">
        <v>14</v>
      </c>
      <c r="D167" s="58" t="s">
        <v>188</v>
      </c>
      <c r="E167" s="58" t="s">
        <v>673</v>
      </c>
      <c r="F167" s="58"/>
      <c r="G167" s="59">
        <f t="shared" si="7"/>
        <v>198.4</v>
      </c>
      <c r="H167" s="59">
        <f t="shared" si="7"/>
        <v>198.4</v>
      </c>
    </row>
    <row r="168" spans="1:8" ht="85.5">
      <c r="A168" s="60" t="s">
        <v>307</v>
      </c>
      <c r="B168" s="60"/>
      <c r="C168" s="58" t="s">
        <v>14</v>
      </c>
      <c r="D168" s="58" t="s">
        <v>188</v>
      </c>
      <c r="E168" s="58" t="s">
        <v>674</v>
      </c>
      <c r="F168" s="58"/>
      <c r="G168" s="59">
        <f t="shared" si="7"/>
        <v>198.4</v>
      </c>
      <c r="H168" s="59">
        <f t="shared" si="7"/>
        <v>198.4</v>
      </c>
    </row>
    <row r="169" spans="1:8" ht="57">
      <c r="A169" s="60" t="s">
        <v>675</v>
      </c>
      <c r="B169" s="60"/>
      <c r="C169" s="58" t="s">
        <v>14</v>
      </c>
      <c r="D169" s="58" t="s">
        <v>188</v>
      </c>
      <c r="E169" s="58" t="s">
        <v>676</v>
      </c>
      <c r="F169" s="58"/>
      <c r="G169" s="59">
        <f t="shared" si="7"/>
        <v>198.4</v>
      </c>
      <c r="H169" s="59">
        <f t="shared" si="7"/>
        <v>198.4</v>
      </c>
    </row>
    <row r="170" spans="1:8" ht="28.5">
      <c r="A170" s="57" t="s">
        <v>53</v>
      </c>
      <c r="B170" s="57"/>
      <c r="C170" s="58" t="s">
        <v>14</v>
      </c>
      <c r="D170" s="58" t="s">
        <v>188</v>
      </c>
      <c r="E170" s="58" t="s">
        <v>676</v>
      </c>
      <c r="F170" s="58" t="s">
        <v>97</v>
      </c>
      <c r="G170" s="59">
        <v>198.4</v>
      </c>
      <c r="H170" s="59">
        <v>198.4</v>
      </c>
    </row>
    <row r="171" spans="1:8" ht="15">
      <c r="A171" s="44" t="s">
        <v>15</v>
      </c>
      <c r="B171" s="35"/>
      <c r="C171" s="35" t="s">
        <v>14</v>
      </c>
      <c r="D171" s="35" t="s">
        <v>16</v>
      </c>
      <c r="E171" s="35"/>
      <c r="F171" s="35"/>
      <c r="G171" s="42">
        <f aca="true" t="shared" si="8" ref="G171:H173">SUM(G172)</f>
        <v>93560.4</v>
      </c>
      <c r="H171" s="42">
        <f t="shared" si="8"/>
        <v>93560.4</v>
      </c>
    </row>
    <row r="172" spans="1:8" ht="42.75">
      <c r="A172" s="44" t="s">
        <v>620</v>
      </c>
      <c r="B172" s="35"/>
      <c r="C172" s="35" t="s">
        <v>14</v>
      </c>
      <c r="D172" s="35" t="s">
        <v>16</v>
      </c>
      <c r="E172" s="35" t="s">
        <v>363</v>
      </c>
      <c r="F172" s="35"/>
      <c r="G172" s="42">
        <f t="shared" si="8"/>
        <v>93560.4</v>
      </c>
      <c r="H172" s="42">
        <f t="shared" si="8"/>
        <v>93560.4</v>
      </c>
    </row>
    <row r="173" spans="1:8" ht="28.5">
      <c r="A173" s="44" t="s">
        <v>329</v>
      </c>
      <c r="B173" s="35"/>
      <c r="C173" s="35" t="s">
        <v>14</v>
      </c>
      <c r="D173" s="35" t="s">
        <v>16</v>
      </c>
      <c r="E173" s="35" t="s">
        <v>364</v>
      </c>
      <c r="F173" s="35"/>
      <c r="G173" s="42">
        <f t="shared" si="8"/>
        <v>93560.4</v>
      </c>
      <c r="H173" s="42">
        <f t="shared" si="8"/>
        <v>93560.4</v>
      </c>
    </row>
    <row r="174" spans="1:8" ht="42.75">
      <c r="A174" s="44" t="s">
        <v>19</v>
      </c>
      <c r="B174" s="35"/>
      <c r="C174" s="35" t="s">
        <v>14</v>
      </c>
      <c r="D174" s="35" t="s">
        <v>16</v>
      </c>
      <c r="E174" s="35" t="s">
        <v>365</v>
      </c>
      <c r="F174" s="35"/>
      <c r="G174" s="42">
        <f>SUM(G175+G177)</f>
        <v>93560.4</v>
      </c>
      <c r="H174" s="42">
        <f>SUM(H175+H177)</f>
        <v>93560.4</v>
      </c>
    </row>
    <row r="175" spans="1:8" ht="15">
      <c r="A175" s="44" t="s">
        <v>21</v>
      </c>
      <c r="B175" s="35"/>
      <c r="C175" s="35" t="s">
        <v>14</v>
      </c>
      <c r="D175" s="35" t="s">
        <v>16</v>
      </c>
      <c r="E175" s="35" t="s">
        <v>366</v>
      </c>
      <c r="F175" s="35"/>
      <c r="G175" s="42">
        <f>SUM(G176)</f>
        <v>47960.4</v>
      </c>
      <c r="H175" s="42">
        <f>SUM(H176)</f>
        <v>47960.4</v>
      </c>
    </row>
    <row r="176" spans="1:8" ht="15">
      <c r="A176" s="44" t="s">
        <v>23</v>
      </c>
      <c r="B176" s="35"/>
      <c r="C176" s="35" t="s">
        <v>14</v>
      </c>
      <c r="D176" s="35" t="s">
        <v>16</v>
      </c>
      <c r="E176" s="35" t="s">
        <v>366</v>
      </c>
      <c r="F176" s="35" t="s">
        <v>102</v>
      </c>
      <c r="G176" s="42">
        <v>47960.4</v>
      </c>
      <c r="H176" s="42">
        <v>47960.4</v>
      </c>
    </row>
    <row r="177" spans="1:8" ht="15">
      <c r="A177" s="44" t="s">
        <v>330</v>
      </c>
      <c r="B177" s="35"/>
      <c r="C177" s="35" t="s">
        <v>14</v>
      </c>
      <c r="D177" s="35" t="s">
        <v>16</v>
      </c>
      <c r="E177" s="35" t="s">
        <v>367</v>
      </c>
      <c r="F177" s="35"/>
      <c r="G177" s="42">
        <f>SUM(G178)</f>
        <v>45600</v>
      </c>
      <c r="H177" s="42">
        <f>SUM(H178)</f>
        <v>45600</v>
      </c>
    </row>
    <row r="178" spans="1:8" ht="15">
      <c r="A178" s="44" t="s">
        <v>23</v>
      </c>
      <c r="B178" s="35"/>
      <c r="C178" s="35" t="s">
        <v>14</v>
      </c>
      <c r="D178" s="35" t="s">
        <v>16</v>
      </c>
      <c r="E178" s="35" t="s">
        <v>367</v>
      </c>
      <c r="F178" s="35" t="s">
        <v>102</v>
      </c>
      <c r="G178" s="42">
        <v>45600</v>
      </c>
      <c r="H178" s="42">
        <v>45600</v>
      </c>
    </row>
    <row r="179" spans="1:8" ht="15">
      <c r="A179" s="44" t="s">
        <v>331</v>
      </c>
      <c r="B179" s="35"/>
      <c r="C179" s="35" t="s">
        <v>14</v>
      </c>
      <c r="D179" s="35" t="s">
        <v>192</v>
      </c>
      <c r="E179" s="35"/>
      <c r="F179" s="35"/>
      <c r="G179" s="42">
        <f>SUM(G180,G185)</f>
        <v>69692.6</v>
      </c>
      <c r="H179" s="42">
        <f>SUM(H180,H185)</f>
        <v>67689.6</v>
      </c>
    </row>
    <row r="180" spans="1:8" ht="42.75">
      <c r="A180" s="44" t="s">
        <v>620</v>
      </c>
      <c r="B180" s="35"/>
      <c r="C180" s="35" t="s">
        <v>14</v>
      </c>
      <c r="D180" s="35" t="s">
        <v>192</v>
      </c>
      <c r="E180" s="35" t="s">
        <v>363</v>
      </c>
      <c r="F180" s="35"/>
      <c r="G180" s="42">
        <f aca="true" t="shared" si="9" ref="G180:H183">SUM(G181)</f>
        <v>65150</v>
      </c>
      <c r="H180" s="42">
        <f t="shared" si="9"/>
        <v>63150</v>
      </c>
    </row>
    <row r="181" spans="1:8" ht="28.5">
      <c r="A181" s="44" t="s">
        <v>332</v>
      </c>
      <c r="B181" s="35"/>
      <c r="C181" s="35" t="s">
        <v>14</v>
      </c>
      <c r="D181" s="35" t="s">
        <v>192</v>
      </c>
      <c r="E181" s="35" t="s">
        <v>368</v>
      </c>
      <c r="F181" s="35"/>
      <c r="G181" s="42">
        <f t="shared" si="9"/>
        <v>65150</v>
      </c>
      <c r="H181" s="42">
        <f t="shared" si="9"/>
        <v>63150</v>
      </c>
    </row>
    <row r="182" spans="1:8" ht="15">
      <c r="A182" s="44" t="s">
        <v>36</v>
      </c>
      <c r="B182" s="35"/>
      <c r="C182" s="35" t="s">
        <v>14</v>
      </c>
      <c r="D182" s="35" t="s">
        <v>192</v>
      </c>
      <c r="E182" s="35" t="s">
        <v>369</v>
      </c>
      <c r="F182" s="35"/>
      <c r="G182" s="42">
        <f t="shared" si="9"/>
        <v>65150</v>
      </c>
      <c r="H182" s="42">
        <f t="shared" si="9"/>
        <v>63150</v>
      </c>
    </row>
    <row r="183" spans="1:8" ht="42.75">
      <c r="A183" s="44" t="s">
        <v>333</v>
      </c>
      <c r="B183" s="35"/>
      <c r="C183" s="35" t="s">
        <v>14</v>
      </c>
      <c r="D183" s="35" t="s">
        <v>192</v>
      </c>
      <c r="E183" s="35" t="s">
        <v>370</v>
      </c>
      <c r="F183" s="35"/>
      <c r="G183" s="42">
        <f t="shared" si="9"/>
        <v>65150</v>
      </c>
      <c r="H183" s="42">
        <f t="shared" si="9"/>
        <v>63150</v>
      </c>
    </row>
    <row r="184" spans="1:8" ht="28.5">
      <c r="A184" s="44" t="s">
        <v>53</v>
      </c>
      <c r="B184" s="35"/>
      <c r="C184" s="35" t="s">
        <v>14</v>
      </c>
      <c r="D184" s="35" t="s">
        <v>192</v>
      </c>
      <c r="E184" s="35" t="s">
        <v>370</v>
      </c>
      <c r="F184" s="35" t="s">
        <v>97</v>
      </c>
      <c r="G184" s="42">
        <v>65150</v>
      </c>
      <c r="H184" s="42">
        <v>63150</v>
      </c>
    </row>
    <row r="185" spans="1:8" ht="42.75">
      <c r="A185" s="44" t="s">
        <v>621</v>
      </c>
      <c r="B185" s="35"/>
      <c r="C185" s="35" t="s">
        <v>14</v>
      </c>
      <c r="D185" s="35" t="s">
        <v>192</v>
      </c>
      <c r="E185" s="35" t="s">
        <v>371</v>
      </c>
      <c r="F185" s="35"/>
      <c r="G185" s="42">
        <f aca="true" t="shared" si="10" ref="G185:H187">SUM(G186)</f>
        <v>4542.6</v>
      </c>
      <c r="H185" s="42">
        <f t="shared" si="10"/>
        <v>4539.6</v>
      </c>
    </row>
    <row r="186" spans="1:8" ht="15">
      <c r="A186" s="44" t="s">
        <v>36</v>
      </c>
      <c r="B186" s="35"/>
      <c r="C186" s="35" t="s">
        <v>14</v>
      </c>
      <c r="D186" s="35" t="s">
        <v>192</v>
      </c>
      <c r="E186" s="35" t="s">
        <v>372</v>
      </c>
      <c r="F186" s="35"/>
      <c r="G186" s="42">
        <f t="shared" si="10"/>
        <v>4542.6</v>
      </c>
      <c r="H186" s="42">
        <f t="shared" si="10"/>
        <v>4539.6</v>
      </c>
    </row>
    <row r="187" spans="1:8" ht="42.75">
      <c r="A187" s="44" t="s">
        <v>333</v>
      </c>
      <c r="B187" s="35"/>
      <c r="C187" s="35" t="s">
        <v>14</v>
      </c>
      <c r="D187" s="35" t="s">
        <v>192</v>
      </c>
      <c r="E187" s="35" t="s">
        <v>373</v>
      </c>
      <c r="F187" s="35"/>
      <c r="G187" s="42">
        <f t="shared" si="10"/>
        <v>4542.6</v>
      </c>
      <c r="H187" s="42">
        <f t="shared" si="10"/>
        <v>4539.6</v>
      </c>
    </row>
    <row r="188" spans="1:8" ht="28.5">
      <c r="A188" s="44" t="s">
        <v>53</v>
      </c>
      <c r="B188" s="35"/>
      <c r="C188" s="35" t="s">
        <v>14</v>
      </c>
      <c r="D188" s="35" t="s">
        <v>192</v>
      </c>
      <c r="E188" s="35" t="s">
        <v>373</v>
      </c>
      <c r="F188" s="35" t="s">
        <v>97</v>
      </c>
      <c r="G188" s="42">
        <v>4542.6</v>
      </c>
      <c r="H188" s="42">
        <v>4539.6</v>
      </c>
    </row>
    <row r="189" spans="1:8" ht="15">
      <c r="A189" s="49" t="s">
        <v>24</v>
      </c>
      <c r="B189" s="36"/>
      <c r="C189" s="50" t="s">
        <v>14</v>
      </c>
      <c r="D189" s="50" t="s">
        <v>25</v>
      </c>
      <c r="E189" s="34"/>
      <c r="F189" s="34"/>
      <c r="G189" s="45">
        <f>SUM(G190+G205)+G199</f>
        <v>8916.5</v>
      </c>
      <c r="H189" s="45">
        <f>SUM(H190+H205)+H199</f>
        <v>8916.5</v>
      </c>
    </row>
    <row r="190" spans="1:8" ht="28.5">
      <c r="A190" s="49" t="s">
        <v>622</v>
      </c>
      <c r="B190" s="36"/>
      <c r="C190" s="50" t="s">
        <v>14</v>
      </c>
      <c r="D190" s="50" t="s">
        <v>25</v>
      </c>
      <c r="E190" s="34" t="s">
        <v>277</v>
      </c>
      <c r="F190" s="34"/>
      <c r="G190" s="45">
        <f>SUM(G191+G195)</f>
        <v>3000</v>
      </c>
      <c r="H190" s="45">
        <f>SUM(H191+H195)</f>
        <v>3000</v>
      </c>
    </row>
    <row r="191" spans="1:8" ht="28.5">
      <c r="A191" s="49" t="s">
        <v>306</v>
      </c>
      <c r="B191" s="36"/>
      <c r="C191" s="50" t="s">
        <v>14</v>
      </c>
      <c r="D191" s="50" t="s">
        <v>25</v>
      </c>
      <c r="E191" s="50" t="s">
        <v>278</v>
      </c>
      <c r="F191" s="34"/>
      <c r="G191" s="45">
        <f aca="true" t="shared" si="11" ref="G191:H193">SUM(G192)</f>
        <v>1500</v>
      </c>
      <c r="H191" s="45">
        <f t="shared" si="11"/>
        <v>1500</v>
      </c>
    </row>
    <row r="192" spans="1:8" ht="42.75">
      <c r="A192" s="61" t="s">
        <v>19</v>
      </c>
      <c r="B192" s="62"/>
      <c r="C192" s="50" t="s">
        <v>14</v>
      </c>
      <c r="D192" s="50" t="s">
        <v>25</v>
      </c>
      <c r="E192" s="50" t="s">
        <v>482</v>
      </c>
      <c r="F192" s="34"/>
      <c r="G192" s="45">
        <f t="shared" si="11"/>
        <v>1500</v>
      </c>
      <c r="H192" s="45">
        <f t="shared" si="11"/>
        <v>1500</v>
      </c>
    </row>
    <row r="193" spans="1:8" ht="28.5">
      <c r="A193" s="49" t="s">
        <v>279</v>
      </c>
      <c r="B193" s="36"/>
      <c r="C193" s="50" t="s">
        <v>14</v>
      </c>
      <c r="D193" s="50" t="s">
        <v>25</v>
      </c>
      <c r="E193" s="50" t="s">
        <v>328</v>
      </c>
      <c r="F193" s="50"/>
      <c r="G193" s="45">
        <f t="shared" si="11"/>
        <v>1500</v>
      </c>
      <c r="H193" s="45">
        <f t="shared" si="11"/>
        <v>1500</v>
      </c>
    </row>
    <row r="194" spans="1:8" ht="15">
      <c r="A194" s="49" t="s">
        <v>23</v>
      </c>
      <c r="B194" s="36"/>
      <c r="C194" s="50" t="s">
        <v>14</v>
      </c>
      <c r="D194" s="50" t="s">
        <v>25</v>
      </c>
      <c r="E194" s="50" t="s">
        <v>328</v>
      </c>
      <c r="F194" s="50" t="s">
        <v>102</v>
      </c>
      <c r="G194" s="45">
        <v>1500</v>
      </c>
      <c r="H194" s="45">
        <v>1500</v>
      </c>
    </row>
    <row r="195" spans="1:8" ht="28.5">
      <c r="A195" s="49" t="s">
        <v>280</v>
      </c>
      <c r="B195" s="36"/>
      <c r="C195" s="50" t="s">
        <v>14</v>
      </c>
      <c r="D195" s="50" t="s">
        <v>25</v>
      </c>
      <c r="E195" s="50" t="s">
        <v>281</v>
      </c>
      <c r="F195" s="34"/>
      <c r="G195" s="45">
        <f aca="true" t="shared" si="12" ref="G195:H197">SUM(G196)</f>
        <v>1500</v>
      </c>
      <c r="H195" s="45">
        <f t="shared" si="12"/>
        <v>1500</v>
      </c>
    </row>
    <row r="196" spans="1:8" ht="28.5">
      <c r="A196" s="61" t="s">
        <v>70</v>
      </c>
      <c r="B196" s="62"/>
      <c r="C196" s="50" t="s">
        <v>14</v>
      </c>
      <c r="D196" s="50" t="s">
        <v>25</v>
      </c>
      <c r="E196" s="50" t="s">
        <v>601</v>
      </c>
      <c r="F196" s="34"/>
      <c r="G196" s="45">
        <f t="shared" si="12"/>
        <v>1500</v>
      </c>
      <c r="H196" s="45">
        <f t="shared" si="12"/>
        <v>1500</v>
      </c>
    </row>
    <row r="197" spans="1:8" ht="42.75">
      <c r="A197" s="49" t="s">
        <v>282</v>
      </c>
      <c r="B197" s="36"/>
      <c r="C197" s="50" t="s">
        <v>14</v>
      </c>
      <c r="D197" s="50" t="s">
        <v>25</v>
      </c>
      <c r="E197" s="50" t="s">
        <v>326</v>
      </c>
      <c r="F197" s="50"/>
      <c r="G197" s="45">
        <f t="shared" si="12"/>
        <v>1500</v>
      </c>
      <c r="H197" s="45">
        <f t="shared" si="12"/>
        <v>1500</v>
      </c>
    </row>
    <row r="198" spans="1:8" ht="28.5">
      <c r="A198" s="49" t="s">
        <v>274</v>
      </c>
      <c r="B198" s="36"/>
      <c r="C198" s="50" t="s">
        <v>14</v>
      </c>
      <c r="D198" s="50" t="s">
        <v>25</v>
      </c>
      <c r="E198" s="50" t="s">
        <v>326</v>
      </c>
      <c r="F198" s="50" t="s">
        <v>130</v>
      </c>
      <c r="G198" s="45">
        <v>1500</v>
      </c>
      <c r="H198" s="45">
        <v>1500</v>
      </c>
    </row>
    <row r="199" spans="1:8" ht="28.5">
      <c r="A199" s="44" t="s">
        <v>624</v>
      </c>
      <c r="B199" s="35"/>
      <c r="C199" s="35" t="s">
        <v>14</v>
      </c>
      <c r="D199" s="35" t="s">
        <v>25</v>
      </c>
      <c r="E199" s="35" t="s">
        <v>374</v>
      </c>
      <c r="F199" s="35"/>
      <c r="G199" s="42">
        <f>SUM(G200)</f>
        <v>5426.5</v>
      </c>
      <c r="H199" s="42">
        <f>SUM(H200)</f>
        <v>5426.5</v>
      </c>
    </row>
    <row r="200" spans="1:8" ht="28.5">
      <c r="A200" s="44" t="s">
        <v>623</v>
      </c>
      <c r="B200" s="35"/>
      <c r="C200" s="35" t="s">
        <v>14</v>
      </c>
      <c r="D200" s="35" t="s">
        <v>25</v>
      </c>
      <c r="E200" s="35" t="s">
        <v>375</v>
      </c>
      <c r="F200" s="35"/>
      <c r="G200" s="42">
        <f>SUM(G201)</f>
        <v>5426.5</v>
      </c>
      <c r="H200" s="42">
        <f>SUM(H201)</f>
        <v>5426.5</v>
      </c>
    </row>
    <row r="201" spans="1:8" ht="28.5">
      <c r="A201" s="44" t="s">
        <v>46</v>
      </c>
      <c r="B201" s="35"/>
      <c r="C201" s="35" t="s">
        <v>14</v>
      </c>
      <c r="D201" s="35" t="s">
        <v>25</v>
      </c>
      <c r="E201" s="35" t="s">
        <v>376</v>
      </c>
      <c r="F201" s="35"/>
      <c r="G201" s="42">
        <f>SUM(G202:G204)</f>
        <v>5426.5</v>
      </c>
      <c r="H201" s="42">
        <f>SUM(H202:H204)</f>
        <v>5426.5</v>
      </c>
    </row>
    <row r="202" spans="1:8" ht="57">
      <c r="A202" s="44" t="s">
        <v>52</v>
      </c>
      <c r="B202" s="35"/>
      <c r="C202" s="35" t="s">
        <v>14</v>
      </c>
      <c r="D202" s="35" t="s">
        <v>25</v>
      </c>
      <c r="E202" s="35" t="s">
        <v>376</v>
      </c>
      <c r="F202" s="35" t="s">
        <v>95</v>
      </c>
      <c r="G202" s="42">
        <v>4468.5</v>
      </c>
      <c r="H202" s="42">
        <v>4468.5</v>
      </c>
    </row>
    <row r="203" spans="1:8" ht="28.5">
      <c r="A203" s="44" t="s">
        <v>53</v>
      </c>
      <c r="B203" s="35"/>
      <c r="C203" s="35" t="s">
        <v>14</v>
      </c>
      <c r="D203" s="35" t="s">
        <v>25</v>
      </c>
      <c r="E203" s="35" t="s">
        <v>376</v>
      </c>
      <c r="F203" s="35" t="s">
        <v>97</v>
      </c>
      <c r="G203" s="42">
        <v>935.2</v>
      </c>
      <c r="H203" s="42">
        <v>935.2</v>
      </c>
    </row>
    <row r="204" spans="1:8" ht="15">
      <c r="A204" s="44" t="s">
        <v>23</v>
      </c>
      <c r="B204" s="35"/>
      <c r="C204" s="35" t="s">
        <v>14</v>
      </c>
      <c r="D204" s="35" t="s">
        <v>25</v>
      </c>
      <c r="E204" s="35" t="s">
        <v>376</v>
      </c>
      <c r="F204" s="35" t="s">
        <v>102</v>
      </c>
      <c r="G204" s="42">
        <v>22.8</v>
      </c>
      <c r="H204" s="42">
        <v>22.8</v>
      </c>
    </row>
    <row r="205" spans="1:8" ht="28.5">
      <c r="A205" s="49" t="s">
        <v>625</v>
      </c>
      <c r="B205" s="36"/>
      <c r="C205" s="50" t="s">
        <v>14</v>
      </c>
      <c r="D205" s="50" t="s">
        <v>25</v>
      </c>
      <c r="E205" s="34" t="s">
        <v>259</v>
      </c>
      <c r="F205" s="50"/>
      <c r="G205" s="45">
        <f>SUM(G206)</f>
        <v>490</v>
      </c>
      <c r="H205" s="45">
        <f>SUM(H206)</f>
        <v>490</v>
      </c>
    </row>
    <row r="206" spans="1:8" ht="52.5" customHeight="1">
      <c r="A206" s="49" t="s">
        <v>283</v>
      </c>
      <c r="B206" s="36"/>
      <c r="C206" s="50" t="s">
        <v>14</v>
      </c>
      <c r="D206" s="50" t="s">
        <v>25</v>
      </c>
      <c r="E206" s="34" t="s">
        <v>284</v>
      </c>
      <c r="F206" s="50"/>
      <c r="G206" s="45">
        <f>SUM(G207)</f>
        <v>490</v>
      </c>
      <c r="H206" s="45">
        <f>SUM(H207)</f>
        <v>490</v>
      </c>
    </row>
    <row r="207" spans="1:8" ht="28.5">
      <c r="A207" s="41" t="s">
        <v>53</v>
      </c>
      <c r="B207" s="36"/>
      <c r="C207" s="50" t="s">
        <v>14</v>
      </c>
      <c r="D207" s="50" t="s">
        <v>25</v>
      </c>
      <c r="E207" s="34" t="s">
        <v>284</v>
      </c>
      <c r="F207" s="50" t="s">
        <v>97</v>
      </c>
      <c r="G207" s="45">
        <v>490</v>
      </c>
      <c r="H207" s="45">
        <v>490</v>
      </c>
    </row>
    <row r="208" spans="1:8" ht="15">
      <c r="A208" s="49" t="s">
        <v>285</v>
      </c>
      <c r="B208" s="36"/>
      <c r="C208" s="50" t="s">
        <v>188</v>
      </c>
      <c r="D208" s="50"/>
      <c r="E208" s="34"/>
      <c r="F208" s="50"/>
      <c r="G208" s="45">
        <f>SUM(G209+G218+G249+G269)</f>
        <v>115569.79999999999</v>
      </c>
      <c r="H208" s="45">
        <f>SUM(H209+H218+H249+H269)</f>
        <v>239022</v>
      </c>
    </row>
    <row r="209" spans="1:8" ht="15">
      <c r="A209" s="49" t="s">
        <v>194</v>
      </c>
      <c r="B209" s="36"/>
      <c r="C209" s="50" t="s">
        <v>188</v>
      </c>
      <c r="D209" s="50" t="s">
        <v>35</v>
      </c>
      <c r="E209" s="34"/>
      <c r="F209" s="50"/>
      <c r="G209" s="45">
        <f>SUM(G215)</f>
        <v>0</v>
      </c>
      <c r="H209" s="45">
        <f>SUM(H215+H210)</f>
        <v>124922.5</v>
      </c>
    </row>
    <row r="210" spans="1:8" ht="42.75">
      <c r="A210" s="175" t="s">
        <v>732</v>
      </c>
      <c r="B210" s="173"/>
      <c r="C210" s="173" t="s">
        <v>188</v>
      </c>
      <c r="D210" s="173" t="s">
        <v>35</v>
      </c>
      <c r="E210" s="34" t="s">
        <v>733</v>
      </c>
      <c r="F210" s="173"/>
      <c r="G210" s="45">
        <f aca="true" t="shared" si="13" ref="G210:H213">SUM(G211)</f>
        <v>0</v>
      </c>
      <c r="H210" s="45">
        <f t="shared" si="13"/>
        <v>124922.5</v>
      </c>
    </row>
    <row r="211" spans="1:8" ht="28.5">
      <c r="A211" s="175" t="s">
        <v>734</v>
      </c>
      <c r="B211" s="173"/>
      <c r="C211" s="173" t="s">
        <v>188</v>
      </c>
      <c r="D211" s="173" t="s">
        <v>35</v>
      </c>
      <c r="E211" s="34" t="s">
        <v>735</v>
      </c>
      <c r="F211" s="173"/>
      <c r="G211" s="45">
        <f t="shared" si="13"/>
        <v>0</v>
      </c>
      <c r="H211" s="45">
        <f t="shared" si="13"/>
        <v>124922.5</v>
      </c>
    </row>
    <row r="212" spans="1:8" ht="42.75">
      <c r="A212" s="49" t="s">
        <v>736</v>
      </c>
      <c r="B212" s="173"/>
      <c r="C212" s="173" t="s">
        <v>188</v>
      </c>
      <c r="D212" s="173" t="s">
        <v>35</v>
      </c>
      <c r="E212" s="34" t="s">
        <v>737</v>
      </c>
      <c r="F212" s="173"/>
      <c r="G212" s="45">
        <f t="shared" si="13"/>
        <v>0</v>
      </c>
      <c r="H212" s="45">
        <f t="shared" si="13"/>
        <v>124922.5</v>
      </c>
    </row>
    <row r="213" spans="1:8" ht="42.75">
      <c r="A213" s="49" t="s">
        <v>738</v>
      </c>
      <c r="B213" s="173"/>
      <c r="C213" s="173" t="s">
        <v>188</v>
      </c>
      <c r="D213" s="173" t="s">
        <v>35</v>
      </c>
      <c r="E213" s="34" t="s">
        <v>739</v>
      </c>
      <c r="F213" s="173"/>
      <c r="G213" s="45">
        <f t="shared" si="13"/>
        <v>0</v>
      </c>
      <c r="H213" s="45">
        <f t="shared" si="13"/>
        <v>124922.5</v>
      </c>
    </row>
    <row r="214" spans="1:8" ht="28.5">
      <c r="A214" s="81" t="s">
        <v>302</v>
      </c>
      <c r="B214" s="173"/>
      <c r="C214" s="173" t="s">
        <v>188</v>
      </c>
      <c r="D214" s="173" t="s">
        <v>35</v>
      </c>
      <c r="E214" s="34" t="s">
        <v>739</v>
      </c>
      <c r="F214" s="173" t="s">
        <v>303</v>
      </c>
      <c r="G214" s="45"/>
      <c r="H214" s="45">
        <v>124922.5</v>
      </c>
    </row>
    <row r="215" spans="1:8" ht="28.5" hidden="1">
      <c r="A215" s="49" t="s">
        <v>286</v>
      </c>
      <c r="B215" s="36"/>
      <c r="C215" s="50" t="s">
        <v>188</v>
      </c>
      <c r="D215" s="50" t="s">
        <v>35</v>
      </c>
      <c r="E215" s="34" t="s">
        <v>287</v>
      </c>
      <c r="F215" s="50"/>
      <c r="G215" s="45">
        <f>SUM(G216)</f>
        <v>0</v>
      </c>
      <c r="H215" s="45">
        <f>SUM(H216)</f>
        <v>0</v>
      </c>
    </row>
    <row r="216" spans="1:8" ht="28.5" hidden="1">
      <c r="A216" s="49" t="s">
        <v>288</v>
      </c>
      <c r="B216" s="36"/>
      <c r="C216" s="50" t="s">
        <v>289</v>
      </c>
      <c r="D216" s="50" t="s">
        <v>35</v>
      </c>
      <c r="E216" s="34" t="s">
        <v>290</v>
      </c>
      <c r="F216" s="50"/>
      <c r="G216" s="45">
        <f>SUM(G217)</f>
        <v>0</v>
      </c>
      <c r="H216" s="45">
        <f>SUM(H217)</f>
        <v>0</v>
      </c>
    </row>
    <row r="217" spans="1:8" ht="15" hidden="1">
      <c r="A217" s="49" t="s">
        <v>96</v>
      </c>
      <c r="B217" s="36"/>
      <c r="C217" s="50" t="s">
        <v>289</v>
      </c>
      <c r="D217" s="50" t="s">
        <v>35</v>
      </c>
      <c r="E217" s="34" t="s">
        <v>290</v>
      </c>
      <c r="F217" s="50" t="s">
        <v>97</v>
      </c>
      <c r="G217" s="45"/>
      <c r="H217" s="45"/>
    </row>
    <row r="218" spans="1:8" ht="15">
      <c r="A218" s="44" t="s">
        <v>195</v>
      </c>
      <c r="B218" s="35"/>
      <c r="C218" s="35" t="s">
        <v>188</v>
      </c>
      <c r="D218" s="35" t="s">
        <v>45</v>
      </c>
      <c r="E218" s="35"/>
      <c r="F218" s="35"/>
      <c r="G218" s="42">
        <f>SUM(G228,G232,G236)+G243+G219+G224</f>
        <v>24557</v>
      </c>
      <c r="H218" s="42">
        <f>SUM(H228,H232,H236)+H243+H219+H224</f>
        <v>22083.699999999997</v>
      </c>
    </row>
    <row r="219" spans="1:8" ht="42.75">
      <c r="A219" s="175" t="s">
        <v>732</v>
      </c>
      <c r="B219" s="35"/>
      <c r="C219" s="35" t="s">
        <v>188</v>
      </c>
      <c r="D219" s="35" t="s">
        <v>45</v>
      </c>
      <c r="E219" s="54" t="s">
        <v>733</v>
      </c>
      <c r="F219" s="54"/>
      <c r="G219" s="65">
        <f aca="true" t="shared" si="14" ref="G219:H222">SUM(G220)</f>
        <v>8139.5</v>
      </c>
      <c r="H219" s="65">
        <f t="shared" si="14"/>
        <v>8139.5</v>
      </c>
    </row>
    <row r="220" spans="1:8" ht="28.5">
      <c r="A220" s="177" t="s">
        <v>339</v>
      </c>
      <c r="B220" s="35"/>
      <c r="C220" s="35" t="s">
        <v>188</v>
      </c>
      <c r="D220" s="35" t="s">
        <v>45</v>
      </c>
      <c r="E220" s="54" t="s">
        <v>741</v>
      </c>
      <c r="F220" s="54"/>
      <c r="G220" s="65">
        <f t="shared" si="14"/>
        <v>8139.5</v>
      </c>
      <c r="H220" s="65">
        <f t="shared" si="14"/>
        <v>8139.5</v>
      </c>
    </row>
    <row r="221" spans="1:8" ht="42.75">
      <c r="A221" s="81" t="s">
        <v>563</v>
      </c>
      <c r="B221" s="35"/>
      <c r="C221" s="35" t="s">
        <v>188</v>
      </c>
      <c r="D221" s="35" t="s">
        <v>45</v>
      </c>
      <c r="E221" s="54" t="s">
        <v>742</v>
      </c>
      <c r="F221" s="54"/>
      <c r="G221" s="65">
        <f t="shared" si="14"/>
        <v>8139.5</v>
      </c>
      <c r="H221" s="65">
        <f t="shared" si="14"/>
        <v>8139.5</v>
      </c>
    </row>
    <row r="222" spans="1:8" ht="57">
      <c r="A222" s="56" t="s">
        <v>743</v>
      </c>
      <c r="B222" s="35"/>
      <c r="C222" s="35" t="s">
        <v>188</v>
      </c>
      <c r="D222" s="35" t="s">
        <v>45</v>
      </c>
      <c r="E222" s="54" t="s">
        <v>744</v>
      </c>
      <c r="F222" s="54"/>
      <c r="G222" s="65">
        <f t="shared" si="14"/>
        <v>8139.5</v>
      </c>
      <c r="H222" s="65">
        <f t="shared" si="14"/>
        <v>8139.5</v>
      </c>
    </row>
    <row r="223" spans="1:8" ht="28.5">
      <c r="A223" s="56" t="s">
        <v>53</v>
      </c>
      <c r="B223" s="35"/>
      <c r="C223" s="35" t="s">
        <v>188</v>
      </c>
      <c r="D223" s="35" t="s">
        <v>45</v>
      </c>
      <c r="E223" s="54" t="s">
        <v>744</v>
      </c>
      <c r="F223" s="54" t="s">
        <v>97</v>
      </c>
      <c r="G223" s="65">
        <v>8139.5</v>
      </c>
      <c r="H223" s="65">
        <v>8139.5</v>
      </c>
    </row>
    <row r="224" spans="1:8" ht="42.75">
      <c r="A224" s="56" t="s">
        <v>745</v>
      </c>
      <c r="B224" s="35"/>
      <c r="C224" s="35" t="s">
        <v>188</v>
      </c>
      <c r="D224" s="35" t="s">
        <v>45</v>
      </c>
      <c r="E224" s="54" t="s">
        <v>747</v>
      </c>
      <c r="F224" s="54"/>
      <c r="G224" s="65">
        <f aca="true" t="shared" si="15" ref="G224:H226">SUM(G225)</f>
        <v>6573.7</v>
      </c>
      <c r="H224" s="65">
        <f t="shared" si="15"/>
        <v>7600.4</v>
      </c>
    </row>
    <row r="225" spans="1:8" ht="42.75">
      <c r="A225" s="81" t="s">
        <v>563</v>
      </c>
      <c r="B225" s="35"/>
      <c r="C225" s="35" t="s">
        <v>188</v>
      </c>
      <c r="D225" s="35" t="s">
        <v>45</v>
      </c>
      <c r="E225" s="54" t="s">
        <v>748</v>
      </c>
      <c r="F225" s="54"/>
      <c r="G225" s="65">
        <f t="shared" si="15"/>
        <v>6573.7</v>
      </c>
      <c r="H225" s="65">
        <f t="shared" si="15"/>
        <v>7600.4</v>
      </c>
    </row>
    <row r="226" spans="1:8" ht="57">
      <c r="A226" s="56" t="s">
        <v>746</v>
      </c>
      <c r="B226" s="35"/>
      <c r="C226" s="35" t="s">
        <v>188</v>
      </c>
      <c r="D226" s="35" t="s">
        <v>45</v>
      </c>
      <c r="E226" s="54" t="s">
        <v>749</v>
      </c>
      <c r="F226" s="54"/>
      <c r="G226" s="65">
        <f t="shared" si="15"/>
        <v>6573.7</v>
      </c>
      <c r="H226" s="65">
        <f t="shared" si="15"/>
        <v>7600.4</v>
      </c>
    </row>
    <row r="227" spans="1:8" ht="28.5">
      <c r="A227" s="56" t="s">
        <v>53</v>
      </c>
      <c r="B227" s="35"/>
      <c r="C227" s="35" t="s">
        <v>188</v>
      </c>
      <c r="D227" s="35" t="s">
        <v>45</v>
      </c>
      <c r="E227" s="54" t="s">
        <v>749</v>
      </c>
      <c r="F227" s="54" t="s">
        <v>97</v>
      </c>
      <c r="G227" s="65">
        <v>6573.7</v>
      </c>
      <c r="H227" s="65">
        <v>7600.4</v>
      </c>
    </row>
    <row r="228" spans="1:8" ht="42.75">
      <c r="A228" s="44" t="s">
        <v>626</v>
      </c>
      <c r="B228" s="35"/>
      <c r="C228" s="35" t="s">
        <v>188</v>
      </c>
      <c r="D228" s="35" t="s">
        <v>45</v>
      </c>
      <c r="E228" s="35" t="s">
        <v>377</v>
      </c>
      <c r="F228" s="35"/>
      <c r="G228" s="42">
        <f aca="true" t="shared" si="16" ref="G228:H230">SUM(G229)</f>
        <v>5276.8</v>
      </c>
      <c r="H228" s="42">
        <f t="shared" si="16"/>
        <v>5276.8</v>
      </c>
    </row>
    <row r="229" spans="1:8" ht="15">
      <c r="A229" s="44" t="s">
        <v>36</v>
      </c>
      <c r="B229" s="35"/>
      <c r="C229" s="35" t="s">
        <v>188</v>
      </c>
      <c r="D229" s="35" t="s">
        <v>45</v>
      </c>
      <c r="E229" s="35" t="s">
        <v>378</v>
      </c>
      <c r="F229" s="35"/>
      <c r="G229" s="42">
        <f t="shared" si="16"/>
        <v>5276.8</v>
      </c>
      <c r="H229" s="42">
        <f t="shared" si="16"/>
        <v>5276.8</v>
      </c>
    </row>
    <row r="230" spans="1:8" ht="15">
      <c r="A230" s="44" t="s">
        <v>335</v>
      </c>
      <c r="B230" s="35"/>
      <c r="C230" s="35" t="s">
        <v>188</v>
      </c>
      <c r="D230" s="35" t="s">
        <v>45</v>
      </c>
      <c r="E230" s="35" t="s">
        <v>379</v>
      </c>
      <c r="F230" s="35"/>
      <c r="G230" s="42">
        <f t="shared" si="16"/>
        <v>5276.8</v>
      </c>
      <c r="H230" s="42">
        <f t="shared" si="16"/>
        <v>5276.8</v>
      </c>
    </row>
    <row r="231" spans="1:8" ht="28.5">
      <c r="A231" s="44" t="s">
        <v>53</v>
      </c>
      <c r="B231" s="35"/>
      <c r="C231" s="35" t="s">
        <v>188</v>
      </c>
      <c r="D231" s="35" t="s">
        <v>45</v>
      </c>
      <c r="E231" s="35" t="s">
        <v>379</v>
      </c>
      <c r="F231" s="35" t="s">
        <v>97</v>
      </c>
      <c r="G231" s="42">
        <v>5276.8</v>
      </c>
      <c r="H231" s="42">
        <v>5276.8</v>
      </c>
    </row>
    <row r="232" spans="1:8" ht="42.75">
      <c r="A232" s="44" t="s">
        <v>627</v>
      </c>
      <c r="B232" s="35"/>
      <c r="C232" s="35" t="s">
        <v>188</v>
      </c>
      <c r="D232" s="35" t="s">
        <v>45</v>
      </c>
      <c r="E232" s="35" t="s">
        <v>380</v>
      </c>
      <c r="F232" s="35"/>
      <c r="G232" s="42">
        <f aca="true" t="shared" si="17" ref="G232:H234">SUM(G233)</f>
        <v>1067</v>
      </c>
      <c r="H232" s="42">
        <f t="shared" si="17"/>
        <v>1067</v>
      </c>
    </row>
    <row r="233" spans="1:8" ht="15">
      <c r="A233" s="44" t="s">
        <v>36</v>
      </c>
      <c r="B233" s="35"/>
      <c r="C233" s="35" t="s">
        <v>188</v>
      </c>
      <c r="D233" s="35" t="s">
        <v>45</v>
      </c>
      <c r="E233" s="35" t="s">
        <v>381</v>
      </c>
      <c r="F233" s="35"/>
      <c r="G233" s="42">
        <f t="shared" si="17"/>
        <v>1067</v>
      </c>
      <c r="H233" s="42">
        <f t="shared" si="17"/>
        <v>1067</v>
      </c>
    </row>
    <row r="234" spans="1:8" ht="15">
      <c r="A234" s="44" t="s">
        <v>335</v>
      </c>
      <c r="B234" s="35"/>
      <c r="C234" s="35" t="s">
        <v>188</v>
      </c>
      <c r="D234" s="35" t="s">
        <v>45</v>
      </c>
      <c r="E234" s="35" t="s">
        <v>382</v>
      </c>
      <c r="F234" s="35"/>
      <c r="G234" s="42">
        <f t="shared" si="17"/>
        <v>1067</v>
      </c>
      <c r="H234" s="42">
        <f t="shared" si="17"/>
        <v>1067</v>
      </c>
    </row>
    <row r="235" spans="1:8" ht="29.25" customHeight="1">
      <c r="A235" s="44" t="s">
        <v>53</v>
      </c>
      <c r="B235" s="35"/>
      <c r="C235" s="35" t="s">
        <v>188</v>
      </c>
      <c r="D235" s="35" t="s">
        <v>45</v>
      </c>
      <c r="E235" s="35" t="s">
        <v>382</v>
      </c>
      <c r="F235" s="35" t="s">
        <v>97</v>
      </c>
      <c r="G235" s="42">
        <v>1067</v>
      </c>
      <c r="H235" s="42">
        <v>1067</v>
      </c>
    </row>
    <row r="236" spans="1:8" ht="28.5" hidden="1">
      <c r="A236" s="44" t="s">
        <v>295</v>
      </c>
      <c r="B236" s="35"/>
      <c r="C236" s="35" t="s">
        <v>188</v>
      </c>
      <c r="D236" s="35" t="s">
        <v>45</v>
      </c>
      <c r="E236" s="35" t="s">
        <v>296</v>
      </c>
      <c r="F236" s="35"/>
      <c r="G236" s="42">
        <f>SUM(G237,G240)</f>
        <v>0</v>
      </c>
      <c r="H236" s="42">
        <f>SUM(H237,H240)</f>
        <v>0</v>
      </c>
    </row>
    <row r="237" spans="1:8" ht="28.5" hidden="1">
      <c r="A237" s="44" t="s">
        <v>336</v>
      </c>
      <c r="B237" s="35"/>
      <c r="C237" s="35" t="s">
        <v>188</v>
      </c>
      <c r="D237" s="35" t="s">
        <v>45</v>
      </c>
      <c r="E237" s="35" t="s">
        <v>383</v>
      </c>
      <c r="F237" s="35"/>
      <c r="G237" s="42">
        <f>SUM(G238)</f>
        <v>0</v>
      </c>
      <c r="H237" s="42">
        <f>SUM(H238)</f>
        <v>0</v>
      </c>
    </row>
    <row r="238" spans="1:8" ht="28.5" hidden="1">
      <c r="A238" s="44" t="s">
        <v>337</v>
      </c>
      <c r="B238" s="35"/>
      <c r="C238" s="35" t="s">
        <v>188</v>
      </c>
      <c r="D238" s="35" t="s">
        <v>45</v>
      </c>
      <c r="E238" s="35" t="s">
        <v>384</v>
      </c>
      <c r="F238" s="35"/>
      <c r="G238" s="42">
        <f>SUM(G239)</f>
        <v>0</v>
      </c>
      <c r="H238" s="42">
        <f>SUM(H239)</f>
        <v>0</v>
      </c>
    </row>
    <row r="239" spans="1:8" ht="28.5" hidden="1">
      <c r="A239" s="44" t="s">
        <v>338</v>
      </c>
      <c r="B239" s="35"/>
      <c r="C239" s="35" t="s">
        <v>188</v>
      </c>
      <c r="D239" s="35" t="s">
        <v>45</v>
      </c>
      <c r="E239" s="35" t="s">
        <v>384</v>
      </c>
      <c r="F239" s="35" t="s">
        <v>303</v>
      </c>
      <c r="G239" s="42"/>
      <c r="H239" s="42"/>
    </row>
    <row r="240" spans="1:8" ht="28.5" hidden="1">
      <c r="A240" s="44" t="s">
        <v>339</v>
      </c>
      <c r="B240" s="35"/>
      <c r="C240" s="35" t="s">
        <v>188</v>
      </c>
      <c r="D240" s="35" t="s">
        <v>45</v>
      </c>
      <c r="E240" s="35" t="s">
        <v>385</v>
      </c>
      <c r="F240" s="35"/>
      <c r="G240" s="42">
        <f>SUM(G241)</f>
        <v>0</v>
      </c>
      <c r="H240" s="42">
        <f>SUM(H241)</f>
        <v>0</v>
      </c>
    </row>
    <row r="241" spans="1:8" ht="28.5" hidden="1">
      <c r="A241" s="44" t="s">
        <v>337</v>
      </c>
      <c r="B241" s="35"/>
      <c r="C241" s="35" t="s">
        <v>188</v>
      </c>
      <c r="D241" s="35" t="s">
        <v>45</v>
      </c>
      <c r="E241" s="35" t="s">
        <v>386</v>
      </c>
      <c r="F241" s="35"/>
      <c r="G241" s="42">
        <f>SUM(G242)</f>
        <v>0</v>
      </c>
      <c r="H241" s="42">
        <f>SUM(H242)</f>
        <v>0</v>
      </c>
    </row>
    <row r="242" spans="1:8" ht="28.5" hidden="1">
      <c r="A242" s="44" t="s">
        <v>338</v>
      </c>
      <c r="B242" s="35"/>
      <c r="C242" s="35" t="s">
        <v>188</v>
      </c>
      <c r="D242" s="35" t="s">
        <v>45</v>
      </c>
      <c r="E242" s="35" t="s">
        <v>386</v>
      </c>
      <c r="F242" s="35" t="s">
        <v>303</v>
      </c>
      <c r="G242" s="42"/>
      <c r="H242" s="42"/>
    </row>
    <row r="243" spans="1:8" ht="28.5">
      <c r="A243" s="56" t="s">
        <v>625</v>
      </c>
      <c r="B243" s="35"/>
      <c r="C243" s="35" t="s">
        <v>188</v>
      </c>
      <c r="D243" s="35" t="s">
        <v>45</v>
      </c>
      <c r="E243" s="35" t="s">
        <v>259</v>
      </c>
      <c r="F243" s="35"/>
      <c r="G243" s="42">
        <f aca="true" t="shared" si="18" ref="G243:H245">SUM(G244)</f>
        <v>3500</v>
      </c>
      <c r="H243" s="42">
        <f t="shared" si="18"/>
        <v>0</v>
      </c>
    </row>
    <row r="244" spans="1:8" ht="42.75">
      <c r="A244" s="56" t="s">
        <v>260</v>
      </c>
      <c r="B244" s="35"/>
      <c r="C244" s="35" t="s">
        <v>188</v>
      </c>
      <c r="D244" s="35" t="s">
        <v>45</v>
      </c>
      <c r="E244" s="35" t="s">
        <v>261</v>
      </c>
      <c r="F244" s="35"/>
      <c r="G244" s="42">
        <f t="shared" si="18"/>
        <v>3500</v>
      </c>
      <c r="H244" s="42">
        <f t="shared" si="18"/>
        <v>0</v>
      </c>
    </row>
    <row r="245" spans="1:8" ht="42.75">
      <c r="A245" s="56" t="s">
        <v>81</v>
      </c>
      <c r="B245" s="35"/>
      <c r="C245" s="35" t="s">
        <v>188</v>
      </c>
      <c r="D245" s="35" t="s">
        <v>45</v>
      </c>
      <c r="E245" s="35" t="s">
        <v>262</v>
      </c>
      <c r="F245" s="35"/>
      <c r="G245" s="42">
        <f t="shared" si="18"/>
        <v>3500</v>
      </c>
      <c r="H245" s="42">
        <f t="shared" si="18"/>
        <v>0</v>
      </c>
    </row>
    <row r="246" spans="1:8" ht="55.5" customHeight="1">
      <c r="A246" s="56" t="s">
        <v>633</v>
      </c>
      <c r="B246" s="35"/>
      <c r="C246" s="35" t="s">
        <v>188</v>
      </c>
      <c r="D246" s="35" t="s">
        <v>45</v>
      </c>
      <c r="E246" s="35" t="s">
        <v>263</v>
      </c>
      <c r="F246" s="35"/>
      <c r="G246" s="42">
        <f>SUM(G247:G248)</f>
        <v>3500</v>
      </c>
      <c r="H246" s="42">
        <f>SUM(H247:H248)</f>
        <v>0</v>
      </c>
    </row>
    <row r="247" spans="1:8" ht="0.75" customHeight="1" hidden="1">
      <c r="A247" s="56" t="s">
        <v>53</v>
      </c>
      <c r="B247" s="35"/>
      <c r="C247" s="35" t="s">
        <v>188</v>
      </c>
      <c r="D247" s="35" t="s">
        <v>45</v>
      </c>
      <c r="E247" s="35" t="s">
        <v>263</v>
      </c>
      <c r="F247" s="35" t="s">
        <v>97</v>
      </c>
      <c r="G247" s="42"/>
      <c r="H247" s="42"/>
    </row>
    <row r="248" spans="1:8" ht="28.5">
      <c r="A248" s="56" t="s">
        <v>338</v>
      </c>
      <c r="B248" s="35"/>
      <c r="C248" s="35" t="s">
        <v>188</v>
      </c>
      <c r="D248" s="35" t="s">
        <v>45</v>
      </c>
      <c r="E248" s="35" t="s">
        <v>263</v>
      </c>
      <c r="F248" s="35" t="s">
        <v>303</v>
      </c>
      <c r="G248" s="42">
        <v>3500</v>
      </c>
      <c r="H248" s="42"/>
    </row>
    <row r="249" spans="1:8" ht="15">
      <c r="A249" s="44" t="s">
        <v>196</v>
      </c>
      <c r="B249" s="35"/>
      <c r="C249" s="35" t="s">
        <v>188</v>
      </c>
      <c r="D249" s="35" t="s">
        <v>55</v>
      </c>
      <c r="E249" s="35"/>
      <c r="F249" s="35"/>
      <c r="G249" s="42">
        <f>SUM(G250,G261,G265)</f>
        <v>90873.09999999999</v>
      </c>
      <c r="H249" s="42">
        <f>SUM(H250,H261,H265)</f>
        <v>91876.09999999999</v>
      </c>
    </row>
    <row r="250" spans="1:8" ht="28.5">
      <c r="A250" s="63" t="s">
        <v>628</v>
      </c>
      <c r="B250" s="64"/>
      <c r="C250" s="35" t="s">
        <v>188</v>
      </c>
      <c r="D250" s="35" t="s">
        <v>55</v>
      </c>
      <c r="E250" s="35" t="s">
        <v>387</v>
      </c>
      <c r="F250" s="35"/>
      <c r="G250" s="42">
        <f>SUM(G251,G258)</f>
        <v>89773.09999999999</v>
      </c>
      <c r="H250" s="42">
        <f>SUM(H251,H258)</f>
        <v>90776.09999999999</v>
      </c>
    </row>
    <row r="251" spans="1:8" ht="15">
      <c r="A251" s="44" t="s">
        <v>36</v>
      </c>
      <c r="B251" s="35"/>
      <c r="C251" s="35" t="s">
        <v>188</v>
      </c>
      <c r="D251" s="35" t="s">
        <v>55</v>
      </c>
      <c r="E251" s="35" t="s">
        <v>388</v>
      </c>
      <c r="F251" s="35"/>
      <c r="G251" s="42">
        <f>SUM(G252,G254,G256)</f>
        <v>84940.2</v>
      </c>
      <c r="H251" s="42">
        <f>SUM(H252,H254,H256)</f>
        <v>84940.2</v>
      </c>
    </row>
    <row r="252" spans="1:8" ht="15">
      <c r="A252" s="44" t="s">
        <v>340</v>
      </c>
      <c r="B252" s="35"/>
      <c r="C252" s="35" t="s">
        <v>188</v>
      </c>
      <c r="D252" s="35" t="s">
        <v>55</v>
      </c>
      <c r="E252" s="35" t="s">
        <v>389</v>
      </c>
      <c r="F252" s="35"/>
      <c r="G252" s="42">
        <f>SUM(G253)</f>
        <v>54650</v>
      </c>
      <c r="H252" s="42">
        <f>SUM(H253)</f>
        <v>54650</v>
      </c>
    </row>
    <row r="253" spans="1:8" ht="27.75" customHeight="1">
      <c r="A253" s="44" t="s">
        <v>53</v>
      </c>
      <c r="B253" s="35"/>
      <c r="C253" s="35" t="s">
        <v>188</v>
      </c>
      <c r="D253" s="35" t="s">
        <v>55</v>
      </c>
      <c r="E253" s="35" t="s">
        <v>389</v>
      </c>
      <c r="F253" s="35" t="s">
        <v>97</v>
      </c>
      <c r="G253" s="42">
        <v>54650</v>
      </c>
      <c r="H253" s="42">
        <v>54650</v>
      </c>
    </row>
    <row r="254" spans="1:8" ht="15" hidden="1">
      <c r="A254" s="44" t="s">
        <v>341</v>
      </c>
      <c r="B254" s="35"/>
      <c r="C254" s="35" t="s">
        <v>188</v>
      </c>
      <c r="D254" s="35" t="s">
        <v>55</v>
      </c>
      <c r="E254" s="35" t="s">
        <v>390</v>
      </c>
      <c r="F254" s="35"/>
      <c r="G254" s="42">
        <f>SUM(G255)</f>
        <v>0</v>
      </c>
      <c r="H254" s="42">
        <f>SUM(H255)</f>
        <v>0</v>
      </c>
    </row>
    <row r="255" spans="1:8" ht="28.5" hidden="1">
      <c r="A255" s="44" t="s">
        <v>53</v>
      </c>
      <c r="B255" s="35"/>
      <c r="C255" s="35" t="s">
        <v>188</v>
      </c>
      <c r="D255" s="35" t="s">
        <v>55</v>
      </c>
      <c r="E255" s="35" t="s">
        <v>390</v>
      </c>
      <c r="F255" s="35" t="s">
        <v>97</v>
      </c>
      <c r="G255" s="42"/>
      <c r="H255" s="42"/>
    </row>
    <row r="256" spans="1:8" ht="15">
      <c r="A256" s="44" t="s">
        <v>342</v>
      </c>
      <c r="B256" s="35"/>
      <c r="C256" s="35" t="s">
        <v>188</v>
      </c>
      <c r="D256" s="35" t="s">
        <v>55</v>
      </c>
      <c r="E256" s="35" t="s">
        <v>391</v>
      </c>
      <c r="F256" s="35"/>
      <c r="G256" s="42">
        <f>SUM(G257)</f>
        <v>30290.2</v>
      </c>
      <c r="H256" s="42">
        <f>SUM(H257)</f>
        <v>30290.2</v>
      </c>
    </row>
    <row r="257" spans="1:8" ht="28.5">
      <c r="A257" s="44" t="s">
        <v>53</v>
      </c>
      <c r="B257" s="35"/>
      <c r="C257" s="35" t="s">
        <v>188</v>
      </c>
      <c r="D257" s="35" t="s">
        <v>55</v>
      </c>
      <c r="E257" s="35" t="s">
        <v>391</v>
      </c>
      <c r="F257" s="35" t="s">
        <v>97</v>
      </c>
      <c r="G257" s="42">
        <v>30290.2</v>
      </c>
      <c r="H257" s="42">
        <v>30290.2</v>
      </c>
    </row>
    <row r="258" spans="1:8" ht="42.75">
      <c r="A258" s="44" t="s">
        <v>27</v>
      </c>
      <c r="B258" s="35"/>
      <c r="C258" s="35" t="s">
        <v>188</v>
      </c>
      <c r="D258" s="35" t="s">
        <v>55</v>
      </c>
      <c r="E258" s="35" t="s">
        <v>392</v>
      </c>
      <c r="F258" s="35"/>
      <c r="G258" s="42">
        <f>SUM(G259)</f>
        <v>4832.9</v>
      </c>
      <c r="H258" s="42">
        <f>SUM(H259)</f>
        <v>5835.9</v>
      </c>
    </row>
    <row r="259" spans="1:8" ht="15">
      <c r="A259" s="44" t="s">
        <v>342</v>
      </c>
      <c r="B259" s="35"/>
      <c r="C259" s="35" t="s">
        <v>188</v>
      </c>
      <c r="D259" s="35" t="s">
        <v>55</v>
      </c>
      <c r="E259" s="35" t="s">
        <v>393</v>
      </c>
      <c r="F259" s="35"/>
      <c r="G259" s="42">
        <f>SUM(G260)</f>
        <v>4832.9</v>
      </c>
      <c r="H259" s="42">
        <f>SUM(H260)</f>
        <v>5835.9</v>
      </c>
    </row>
    <row r="260" spans="1:8" ht="28.5">
      <c r="A260" s="44" t="s">
        <v>274</v>
      </c>
      <c r="B260" s="35"/>
      <c r="C260" s="35" t="s">
        <v>188</v>
      </c>
      <c r="D260" s="35" t="s">
        <v>55</v>
      </c>
      <c r="E260" s="35" t="s">
        <v>393</v>
      </c>
      <c r="F260" s="35" t="s">
        <v>130</v>
      </c>
      <c r="G260" s="42">
        <v>4832.9</v>
      </c>
      <c r="H260" s="42">
        <v>5835.9</v>
      </c>
    </row>
    <row r="261" spans="1:8" ht="42.75">
      <c r="A261" s="44" t="s">
        <v>627</v>
      </c>
      <c r="B261" s="35"/>
      <c r="C261" s="35" t="s">
        <v>188</v>
      </c>
      <c r="D261" s="35" t="s">
        <v>55</v>
      </c>
      <c r="E261" s="35" t="s">
        <v>380</v>
      </c>
      <c r="F261" s="35"/>
      <c r="G261" s="42">
        <f aca="true" t="shared" si="19" ref="G261:H263">SUM(G262)</f>
        <v>1100</v>
      </c>
      <c r="H261" s="42">
        <f t="shared" si="19"/>
        <v>1100</v>
      </c>
    </row>
    <row r="262" spans="1:8" ht="15">
      <c r="A262" s="44" t="s">
        <v>36</v>
      </c>
      <c r="B262" s="35"/>
      <c r="C262" s="35" t="s">
        <v>188</v>
      </c>
      <c r="D262" s="35" t="s">
        <v>55</v>
      </c>
      <c r="E262" s="35" t="s">
        <v>381</v>
      </c>
      <c r="F262" s="35"/>
      <c r="G262" s="42">
        <f t="shared" si="19"/>
        <v>1100</v>
      </c>
      <c r="H262" s="42">
        <f t="shared" si="19"/>
        <v>1100</v>
      </c>
    </row>
    <row r="263" spans="1:8" ht="15">
      <c r="A263" s="44" t="s">
        <v>342</v>
      </c>
      <c r="B263" s="35"/>
      <c r="C263" s="35" t="s">
        <v>188</v>
      </c>
      <c r="D263" s="35" t="s">
        <v>55</v>
      </c>
      <c r="E263" s="35" t="s">
        <v>394</v>
      </c>
      <c r="F263" s="35"/>
      <c r="G263" s="42">
        <f t="shared" si="19"/>
        <v>1100</v>
      </c>
      <c r="H263" s="42">
        <f t="shared" si="19"/>
        <v>1100</v>
      </c>
    </row>
    <row r="264" spans="1:8" ht="27.75" customHeight="1">
      <c r="A264" s="44" t="s">
        <v>53</v>
      </c>
      <c r="B264" s="35"/>
      <c r="C264" s="35" t="s">
        <v>188</v>
      </c>
      <c r="D264" s="35" t="s">
        <v>55</v>
      </c>
      <c r="E264" s="35" t="s">
        <v>394</v>
      </c>
      <c r="F264" s="35" t="s">
        <v>97</v>
      </c>
      <c r="G264" s="42">
        <v>1100</v>
      </c>
      <c r="H264" s="42">
        <v>1100</v>
      </c>
    </row>
    <row r="265" spans="1:8" ht="15" hidden="1">
      <c r="A265" s="44" t="s">
        <v>343</v>
      </c>
      <c r="B265" s="35"/>
      <c r="C265" s="35" t="s">
        <v>188</v>
      </c>
      <c r="D265" s="35" t="s">
        <v>55</v>
      </c>
      <c r="E265" s="35" t="s">
        <v>216</v>
      </c>
      <c r="F265" s="35"/>
      <c r="G265" s="42">
        <f aca="true" t="shared" si="20" ref="G265:H267">SUM(G266)</f>
        <v>0</v>
      </c>
      <c r="H265" s="42">
        <f t="shared" si="20"/>
        <v>0</v>
      </c>
    </row>
    <row r="266" spans="1:8" ht="85.5" hidden="1">
      <c r="A266" s="63" t="s">
        <v>307</v>
      </c>
      <c r="B266" s="64"/>
      <c r="C266" s="35" t="s">
        <v>188</v>
      </c>
      <c r="D266" s="35" t="s">
        <v>55</v>
      </c>
      <c r="E266" s="35" t="s">
        <v>248</v>
      </c>
      <c r="F266" s="35"/>
      <c r="G266" s="42">
        <f t="shared" si="20"/>
        <v>0</v>
      </c>
      <c r="H266" s="42">
        <f t="shared" si="20"/>
        <v>0</v>
      </c>
    </row>
    <row r="267" spans="1:8" ht="57" hidden="1">
      <c r="A267" s="63" t="s">
        <v>396</v>
      </c>
      <c r="B267" s="64"/>
      <c r="C267" s="35" t="s">
        <v>188</v>
      </c>
      <c r="D267" s="35" t="s">
        <v>55</v>
      </c>
      <c r="E267" s="35" t="s">
        <v>395</v>
      </c>
      <c r="F267" s="35"/>
      <c r="G267" s="42">
        <f t="shared" si="20"/>
        <v>0</v>
      </c>
      <c r="H267" s="42">
        <f t="shared" si="20"/>
        <v>0</v>
      </c>
    </row>
    <row r="268" spans="1:8" ht="28.5" hidden="1">
      <c r="A268" s="44" t="s">
        <v>53</v>
      </c>
      <c r="B268" s="35"/>
      <c r="C268" s="35" t="s">
        <v>188</v>
      </c>
      <c r="D268" s="35" t="s">
        <v>55</v>
      </c>
      <c r="E268" s="35" t="s">
        <v>395</v>
      </c>
      <c r="F268" s="35" t="s">
        <v>97</v>
      </c>
      <c r="G268" s="42"/>
      <c r="H268" s="42"/>
    </row>
    <row r="269" spans="1:8" ht="21" customHeight="1">
      <c r="A269" s="44" t="s">
        <v>197</v>
      </c>
      <c r="B269" s="35"/>
      <c r="C269" s="54" t="s">
        <v>188</v>
      </c>
      <c r="D269" s="54" t="s">
        <v>188</v>
      </c>
      <c r="E269" s="54"/>
      <c r="F269" s="54"/>
      <c r="G269" s="65">
        <f>SUM(G270)+G273+G279</f>
        <v>139.70000000000002</v>
      </c>
      <c r="H269" s="65">
        <f>SUM(H270)+H273+H279</f>
        <v>139.70000000000002</v>
      </c>
    </row>
    <row r="270" spans="1:8" ht="28.5" hidden="1">
      <c r="A270" s="44" t="s">
        <v>334</v>
      </c>
      <c r="B270" s="35"/>
      <c r="C270" s="54" t="s">
        <v>188</v>
      </c>
      <c r="D270" s="54" t="s">
        <v>188</v>
      </c>
      <c r="E270" s="54" t="s">
        <v>374</v>
      </c>
      <c r="F270" s="54"/>
      <c r="G270" s="65">
        <f>SUM(G271)</f>
        <v>0</v>
      </c>
      <c r="H270" s="65">
        <f>SUM(H271)</f>
        <v>0</v>
      </c>
    </row>
    <row r="271" spans="1:8" ht="28.5" hidden="1">
      <c r="A271" s="44" t="s">
        <v>337</v>
      </c>
      <c r="B271" s="35"/>
      <c r="C271" s="54" t="s">
        <v>188</v>
      </c>
      <c r="D271" s="54" t="s">
        <v>188</v>
      </c>
      <c r="E271" s="54" t="s">
        <v>397</v>
      </c>
      <c r="F271" s="54"/>
      <c r="G271" s="65">
        <f>SUM(G272)</f>
        <v>0</v>
      </c>
      <c r="H271" s="65">
        <f>SUM(H272)</f>
        <v>0</v>
      </c>
    </row>
    <row r="272" spans="1:8" ht="28.5" hidden="1">
      <c r="A272" s="44" t="s">
        <v>338</v>
      </c>
      <c r="B272" s="35"/>
      <c r="C272" s="54" t="s">
        <v>188</v>
      </c>
      <c r="D272" s="54" t="s">
        <v>188</v>
      </c>
      <c r="E272" s="54" t="s">
        <v>397</v>
      </c>
      <c r="F272" s="54" t="s">
        <v>303</v>
      </c>
      <c r="G272" s="65"/>
      <c r="H272" s="65"/>
    </row>
    <row r="273" spans="1:8" ht="28.5" hidden="1">
      <c r="A273" s="44" t="s">
        <v>286</v>
      </c>
      <c r="B273" s="35"/>
      <c r="C273" s="54" t="s">
        <v>188</v>
      </c>
      <c r="D273" s="54" t="s">
        <v>188</v>
      </c>
      <c r="E273" s="54" t="s">
        <v>287</v>
      </c>
      <c r="F273" s="54"/>
      <c r="G273" s="65">
        <f aca="true" t="shared" si="21" ref="G273:H275">SUM(G274)</f>
        <v>0</v>
      </c>
      <c r="H273" s="65">
        <f t="shared" si="21"/>
        <v>0</v>
      </c>
    </row>
    <row r="274" spans="1:8" ht="28.5" hidden="1">
      <c r="A274" s="44" t="s">
        <v>500</v>
      </c>
      <c r="B274" s="35"/>
      <c r="C274" s="54" t="s">
        <v>188</v>
      </c>
      <c r="D274" s="54" t="s">
        <v>188</v>
      </c>
      <c r="E274" s="54" t="s">
        <v>290</v>
      </c>
      <c r="F274" s="54"/>
      <c r="G274" s="65">
        <f t="shared" si="21"/>
        <v>0</v>
      </c>
      <c r="H274" s="65">
        <f t="shared" si="21"/>
        <v>0</v>
      </c>
    </row>
    <row r="275" spans="1:8" ht="28.5" hidden="1">
      <c r="A275" s="44" t="s">
        <v>501</v>
      </c>
      <c r="B275" s="35"/>
      <c r="C275" s="54" t="s">
        <v>188</v>
      </c>
      <c r="D275" s="54" t="s">
        <v>188</v>
      </c>
      <c r="E275" s="54" t="s">
        <v>502</v>
      </c>
      <c r="F275" s="54"/>
      <c r="G275" s="65">
        <f t="shared" si="21"/>
        <v>0</v>
      </c>
      <c r="H275" s="65">
        <f t="shared" si="21"/>
        <v>0</v>
      </c>
    </row>
    <row r="276" spans="1:8" ht="27.75" customHeight="1" hidden="1">
      <c r="A276" s="44" t="s">
        <v>338</v>
      </c>
      <c r="B276" s="35"/>
      <c r="C276" s="54" t="s">
        <v>188</v>
      </c>
      <c r="D276" s="54" t="s">
        <v>188</v>
      </c>
      <c r="E276" s="54" t="s">
        <v>502</v>
      </c>
      <c r="F276" s="54" t="s">
        <v>303</v>
      </c>
      <c r="G276" s="65"/>
      <c r="H276" s="65"/>
    </row>
    <row r="277" spans="1:8" ht="27.75" customHeight="1">
      <c r="A277" s="56" t="s">
        <v>215</v>
      </c>
      <c r="B277" s="35"/>
      <c r="C277" s="54" t="s">
        <v>188</v>
      </c>
      <c r="D277" s="54" t="s">
        <v>188</v>
      </c>
      <c r="E277" s="174" t="s">
        <v>216</v>
      </c>
      <c r="F277" s="54"/>
      <c r="G277" s="65">
        <f>SUM(G278)</f>
        <v>139.70000000000002</v>
      </c>
      <c r="H277" s="65">
        <f>SUM(H278)</f>
        <v>139.70000000000002</v>
      </c>
    </row>
    <row r="278" spans="1:8" ht="27.75" customHeight="1">
      <c r="A278" s="56" t="s">
        <v>753</v>
      </c>
      <c r="B278" s="35"/>
      <c r="C278" s="54" t="s">
        <v>188</v>
      </c>
      <c r="D278" s="54" t="s">
        <v>188</v>
      </c>
      <c r="E278" s="174" t="s">
        <v>248</v>
      </c>
      <c r="F278" s="54"/>
      <c r="G278" s="65">
        <f>SUM(G279)</f>
        <v>139.70000000000002</v>
      </c>
      <c r="H278" s="65">
        <f>SUM(H279)</f>
        <v>139.70000000000002</v>
      </c>
    </row>
    <row r="279" spans="1:8" ht="27.75" customHeight="1">
      <c r="A279" s="49" t="s">
        <v>485</v>
      </c>
      <c r="B279" s="54"/>
      <c r="C279" s="54" t="s">
        <v>188</v>
      </c>
      <c r="D279" s="54" t="s">
        <v>188</v>
      </c>
      <c r="E279" s="172" t="s">
        <v>486</v>
      </c>
      <c r="F279" s="34"/>
      <c r="G279" s="45">
        <f>SUM(G280:G281)</f>
        <v>139.70000000000002</v>
      </c>
      <c r="H279" s="45">
        <f>SUM(H280:H281)</f>
        <v>139.70000000000002</v>
      </c>
    </row>
    <row r="280" spans="1:8" ht="27.75" customHeight="1">
      <c r="A280" s="56" t="s">
        <v>52</v>
      </c>
      <c r="B280" s="54"/>
      <c r="C280" s="54" t="s">
        <v>188</v>
      </c>
      <c r="D280" s="54" t="s">
        <v>188</v>
      </c>
      <c r="E280" s="172" t="s">
        <v>486</v>
      </c>
      <c r="F280" s="172" t="s">
        <v>95</v>
      </c>
      <c r="G280" s="45">
        <v>130.9</v>
      </c>
      <c r="H280" s="45">
        <v>130.9</v>
      </c>
    </row>
    <row r="281" spans="1:8" ht="27.75" customHeight="1">
      <c r="A281" s="49" t="s">
        <v>53</v>
      </c>
      <c r="B281" s="54"/>
      <c r="C281" s="54" t="s">
        <v>188</v>
      </c>
      <c r="D281" s="54" t="s">
        <v>188</v>
      </c>
      <c r="E281" s="172" t="s">
        <v>486</v>
      </c>
      <c r="F281" s="172" t="s">
        <v>97</v>
      </c>
      <c r="G281" s="45">
        <v>8.8</v>
      </c>
      <c r="H281" s="45">
        <v>8.8</v>
      </c>
    </row>
    <row r="282" spans="1:8" ht="15">
      <c r="A282" s="49" t="s">
        <v>291</v>
      </c>
      <c r="B282" s="36"/>
      <c r="C282" s="50" t="s">
        <v>79</v>
      </c>
      <c r="D282" s="34"/>
      <c r="E282" s="34"/>
      <c r="F282" s="34"/>
      <c r="G282" s="45">
        <f>SUM(G283+G289)</f>
        <v>6022.3</v>
      </c>
      <c r="H282" s="45">
        <f>SUM(H283+H289)</f>
        <v>6022.3</v>
      </c>
    </row>
    <row r="283" spans="1:8" ht="28.5">
      <c r="A283" s="49" t="s">
        <v>292</v>
      </c>
      <c r="B283" s="36"/>
      <c r="C283" s="50" t="s">
        <v>79</v>
      </c>
      <c r="D283" s="50" t="s">
        <v>55</v>
      </c>
      <c r="E283" s="34"/>
      <c r="F283" s="34"/>
      <c r="G283" s="45">
        <f>SUM(G284)</f>
        <v>5182.3</v>
      </c>
      <c r="H283" s="45">
        <f>SUM(H284)</f>
        <v>5182.3</v>
      </c>
    </row>
    <row r="284" spans="1:8" ht="28.5">
      <c r="A284" s="49" t="s">
        <v>630</v>
      </c>
      <c r="B284" s="36"/>
      <c r="C284" s="50" t="s">
        <v>79</v>
      </c>
      <c r="D284" s="50" t="s">
        <v>55</v>
      </c>
      <c r="E284" s="34" t="s">
        <v>293</v>
      </c>
      <c r="F284" s="34"/>
      <c r="G284" s="45">
        <f>SUM(G285)</f>
        <v>5182.3</v>
      </c>
      <c r="H284" s="45">
        <f>SUM(H285)</f>
        <v>5182.3</v>
      </c>
    </row>
    <row r="285" spans="1:8" ht="28.5">
      <c r="A285" s="49" t="s">
        <v>46</v>
      </c>
      <c r="B285" s="36"/>
      <c r="C285" s="50" t="s">
        <v>79</v>
      </c>
      <c r="D285" s="50" t="s">
        <v>55</v>
      </c>
      <c r="E285" s="34" t="s">
        <v>294</v>
      </c>
      <c r="F285" s="34"/>
      <c r="G285" s="45">
        <f>SUM(G286:G288)</f>
        <v>5182.3</v>
      </c>
      <c r="H285" s="45">
        <f>SUM(H286:H288)</f>
        <v>5182.3</v>
      </c>
    </row>
    <row r="286" spans="1:8" ht="57">
      <c r="A286" s="44" t="s">
        <v>52</v>
      </c>
      <c r="B286" s="36"/>
      <c r="C286" s="50" t="s">
        <v>79</v>
      </c>
      <c r="D286" s="50" t="s">
        <v>55</v>
      </c>
      <c r="E286" s="34" t="s">
        <v>294</v>
      </c>
      <c r="F286" s="50" t="s">
        <v>95</v>
      </c>
      <c r="G286" s="45">
        <v>4351.6</v>
      </c>
      <c r="H286" s="45">
        <v>4351.6</v>
      </c>
    </row>
    <row r="287" spans="1:8" ht="28.5">
      <c r="A287" s="41" t="s">
        <v>53</v>
      </c>
      <c r="B287" s="36"/>
      <c r="C287" s="50" t="s">
        <v>79</v>
      </c>
      <c r="D287" s="50" t="s">
        <v>55</v>
      </c>
      <c r="E287" s="34" t="s">
        <v>294</v>
      </c>
      <c r="F287" s="50" t="s">
        <v>97</v>
      </c>
      <c r="G287" s="45">
        <v>775.9</v>
      </c>
      <c r="H287" s="45">
        <v>775.9</v>
      </c>
    </row>
    <row r="288" spans="1:8" ht="15">
      <c r="A288" s="49" t="s">
        <v>23</v>
      </c>
      <c r="B288" s="36"/>
      <c r="C288" s="50" t="s">
        <v>79</v>
      </c>
      <c r="D288" s="50" t="s">
        <v>55</v>
      </c>
      <c r="E288" s="34" t="s">
        <v>294</v>
      </c>
      <c r="F288" s="50" t="s">
        <v>102</v>
      </c>
      <c r="G288" s="45">
        <v>54.8</v>
      </c>
      <c r="H288" s="45">
        <v>54.8</v>
      </c>
    </row>
    <row r="289" spans="1:8" ht="15">
      <c r="A289" s="49" t="s">
        <v>198</v>
      </c>
      <c r="B289" s="36"/>
      <c r="C289" s="50" t="s">
        <v>79</v>
      </c>
      <c r="D289" s="50" t="s">
        <v>188</v>
      </c>
      <c r="E289" s="34"/>
      <c r="F289" s="34"/>
      <c r="G289" s="45">
        <f>SUM(G290)</f>
        <v>840</v>
      </c>
      <c r="H289" s="45">
        <f>SUM(H290)</f>
        <v>840</v>
      </c>
    </row>
    <row r="290" spans="1:8" ht="28.5">
      <c r="A290" s="49" t="s">
        <v>630</v>
      </c>
      <c r="B290" s="36"/>
      <c r="C290" s="50" t="s">
        <v>79</v>
      </c>
      <c r="D290" s="50" t="s">
        <v>188</v>
      </c>
      <c r="E290" s="34" t="s">
        <v>293</v>
      </c>
      <c r="F290" s="34"/>
      <c r="G290" s="45">
        <f>SUM(G291)</f>
        <v>840</v>
      </c>
      <c r="H290" s="45">
        <f>SUM(H291)</f>
        <v>840</v>
      </c>
    </row>
    <row r="291" spans="1:8" ht="15">
      <c r="A291" s="49" t="s">
        <v>36</v>
      </c>
      <c r="B291" s="36"/>
      <c r="C291" s="50" t="s">
        <v>79</v>
      </c>
      <c r="D291" s="50" t="s">
        <v>188</v>
      </c>
      <c r="E291" s="34" t="s">
        <v>305</v>
      </c>
      <c r="F291" s="34"/>
      <c r="G291" s="45">
        <f>SUM(G292)+G294</f>
        <v>840</v>
      </c>
      <c r="H291" s="45">
        <f>SUM(H292)+H294</f>
        <v>840</v>
      </c>
    </row>
    <row r="292" spans="1:8" ht="42.75" hidden="1">
      <c r="A292" s="49" t="s">
        <v>344</v>
      </c>
      <c r="B292" s="36"/>
      <c r="C292" s="50" t="s">
        <v>79</v>
      </c>
      <c r="D292" s="50" t="s">
        <v>188</v>
      </c>
      <c r="E292" s="34" t="s">
        <v>345</v>
      </c>
      <c r="F292" s="34"/>
      <c r="G292" s="45">
        <f>SUM(G293)</f>
        <v>0</v>
      </c>
      <c r="H292" s="45">
        <f>SUM(H293)</f>
        <v>0</v>
      </c>
    </row>
    <row r="293" spans="1:8" ht="15" hidden="1">
      <c r="A293" s="49" t="s">
        <v>96</v>
      </c>
      <c r="B293" s="36"/>
      <c r="C293" s="50" t="s">
        <v>79</v>
      </c>
      <c r="D293" s="50" t="s">
        <v>188</v>
      </c>
      <c r="E293" s="34" t="s">
        <v>345</v>
      </c>
      <c r="F293" s="50" t="s">
        <v>97</v>
      </c>
      <c r="G293" s="45"/>
      <c r="H293" s="45"/>
    </row>
    <row r="294" spans="1:8" ht="42.75">
      <c r="A294" s="49" t="s">
        <v>344</v>
      </c>
      <c r="B294" s="36"/>
      <c r="C294" s="50" t="s">
        <v>79</v>
      </c>
      <c r="D294" s="50" t="s">
        <v>188</v>
      </c>
      <c r="E294" s="34" t="s">
        <v>345</v>
      </c>
      <c r="F294" s="34"/>
      <c r="G294" s="45">
        <f>SUM(G295:G296)</f>
        <v>840</v>
      </c>
      <c r="H294" s="45">
        <f>SUM(H295:H296)</f>
        <v>840</v>
      </c>
    </row>
    <row r="295" spans="1:8" ht="57" hidden="1">
      <c r="A295" s="44" t="s">
        <v>52</v>
      </c>
      <c r="B295" s="36"/>
      <c r="C295" s="50" t="s">
        <v>79</v>
      </c>
      <c r="D295" s="50" t="s">
        <v>188</v>
      </c>
      <c r="E295" s="34" t="s">
        <v>345</v>
      </c>
      <c r="F295" s="34">
        <v>100</v>
      </c>
      <c r="G295" s="45"/>
      <c r="H295" s="45"/>
    </row>
    <row r="296" spans="1:8" ht="28.5">
      <c r="A296" s="41" t="s">
        <v>53</v>
      </c>
      <c r="B296" s="36"/>
      <c r="C296" s="50" t="s">
        <v>79</v>
      </c>
      <c r="D296" s="50" t="s">
        <v>188</v>
      </c>
      <c r="E296" s="34" t="s">
        <v>345</v>
      </c>
      <c r="F296" s="50" t="s">
        <v>97</v>
      </c>
      <c r="G296" s="45">
        <v>840</v>
      </c>
      <c r="H296" s="45">
        <v>840</v>
      </c>
    </row>
    <row r="297" spans="1:8" ht="15" hidden="1">
      <c r="A297" s="44" t="s">
        <v>120</v>
      </c>
      <c r="B297" s="35"/>
      <c r="C297" s="54" t="s">
        <v>121</v>
      </c>
      <c r="D297" s="54" t="s">
        <v>33</v>
      </c>
      <c r="E297" s="54"/>
      <c r="F297" s="54"/>
      <c r="G297" s="65">
        <f aca="true" t="shared" si="22" ref="G297:H300">SUM(G298)</f>
        <v>0</v>
      </c>
      <c r="H297" s="65">
        <f t="shared" si="22"/>
        <v>0</v>
      </c>
    </row>
    <row r="298" spans="1:8" ht="15" hidden="1">
      <c r="A298" s="44" t="s">
        <v>202</v>
      </c>
      <c r="B298" s="35"/>
      <c r="C298" s="54" t="s">
        <v>121</v>
      </c>
      <c r="D298" s="54" t="s">
        <v>192</v>
      </c>
      <c r="E298" s="54"/>
      <c r="F298" s="54"/>
      <c r="G298" s="65">
        <f t="shared" si="22"/>
        <v>0</v>
      </c>
      <c r="H298" s="65">
        <f t="shared" si="22"/>
        <v>0</v>
      </c>
    </row>
    <row r="299" spans="1:8" ht="28.5" hidden="1">
      <c r="A299" s="44" t="s">
        <v>334</v>
      </c>
      <c r="B299" s="35"/>
      <c r="C299" s="54" t="s">
        <v>121</v>
      </c>
      <c r="D299" s="54" t="s">
        <v>192</v>
      </c>
      <c r="E299" s="54" t="s">
        <v>374</v>
      </c>
      <c r="F299" s="54"/>
      <c r="G299" s="65">
        <f t="shared" si="22"/>
        <v>0</v>
      </c>
      <c r="H299" s="65">
        <f t="shared" si="22"/>
        <v>0</v>
      </c>
    </row>
    <row r="300" spans="1:8" ht="28.5" hidden="1">
      <c r="A300" s="44" t="s">
        <v>337</v>
      </c>
      <c r="B300" s="35"/>
      <c r="C300" s="54" t="s">
        <v>121</v>
      </c>
      <c r="D300" s="54" t="s">
        <v>192</v>
      </c>
      <c r="E300" s="54" t="s">
        <v>397</v>
      </c>
      <c r="F300" s="54"/>
      <c r="G300" s="65">
        <f t="shared" si="22"/>
        <v>0</v>
      </c>
      <c r="H300" s="65">
        <f t="shared" si="22"/>
        <v>0</v>
      </c>
    </row>
    <row r="301" spans="1:8" ht="28.5" hidden="1">
      <c r="A301" s="44" t="s">
        <v>338</v>
      </c>
      <c r="B301" s="35"/>
      <c r="C301" s="54" t="s">
        <v>121</v>
      </c>
      <c r="D301" s="54" t="s">
        <v>192</v>
      </c>
      <c r="E301" s="54" t="s">
        <v>397</v>
      </c>
      <c r="F301" s="54" t="s">
        <v>303</v>
      </c>
      <c r="G301" s="65"/>
      <c r="H301" s="65"/>
    </row>
    <row r="302" spans="1:8" ht="15">
      <c r="A302" s="49" t="s">
        <v>31</v>
      </c>
      <c r="B302" s="36"/>
      <c r="C302" s="50" t="s">
        <v>32</v>
      </c>
      <c r="D302" s="50"/>
      <c r="E302" s="34"/>
      <c r="F302" s="34"/>
      <c r="G302" s="45">
        <f>SUM(G303+G310)+G323</f>
        <v>78842.40000000001</v>
      </c>
      <c r="H302" s="45">
        <f>SUM(H303+H310)+H323</f>
        <v>73904.1</v>
      </c>
    </row>
    <row r="303" spans="1:8" ht="15" hidden="1">
      <c r="A303" s="49" t="s">
        <v>54</v>
      </c>
      <c r="B303" s="36"/>
      <c r="C303" s="50" t="s">
        <v>32</v>
      </c>
      <c r="D303" s="50" t="s">
        <v>55</v>
      </c>
      <c r="E303" s="34"/>
      <c r="F303" s="34"/>
      <c r="G303" s="45">
        <f>SUM(G307)+G304</f>
        <v>0</v>
      </c>
      <c r="H303" s="45">
        <f>SUM(H307)+H304</f>
        <v>0</v>
      </c>
    </row>
    <row r="304" spans="1:8" ht="28.5" hidden="1">
      <c r="A304" s="49" t="s">
        <v>295</v>
      </c>
      <c r="B304" s="36"/>
      <c r="C304" s="50" t="s">
        <v>32</v>
      </c>
      <c r="D304" s="50" t="s">
        <v>55</v>
      </c>
      <c r="E304" s="34" t="s">
        <v>296</v>
      </c>
      <c r="F304" s="34"/>
      <c r="G304" s="45">
        <f>SUM(G305)</f>
        <v>0</v>
      </c>
      <c r="H304" s="45">
        <f>SUM(H305)</f>
        <v>0</v>
      </c>
    </row>
    <row r="305" spans="1:8" ht="28.5" hidden="1">
      <c r="A305" s="49" t="s">
        <v>309</v>
      </c>
      <c r="B305" s="36"/>
      <c r="C305" s="50" t="s">
        <v>32</v>
      </c>
      <c r="D305" s="50" t="s">
        <v>55</v>
      </c>
      <c r="E305" s="34" t="s">
        <v>297</v>
      </c>
      <c r="F305" s="34"/>
      <c r="G305" s="45">
        <f>SUM(G306)</f>
        <v>0</v>
      </c>
      <c r="H305" s="45">
        <f>SUM(H306)</f>
        <v>0</v>
      </c>
    </row>
    <row r="306" spans="1:8" ht="15" hidden="1">
      <c r="A306" s="49" t="s">
        <v>43</v>
      </c>
      <c r="B306" s="36"/>
      <c r="C306" s="50" t="s">
        <v>32</v>
      </c>
      <c r="D306" s="50" t="s">
        <v>55</v>
      </c>
      <c r="E306" s="34" t="s">
        <v>297</v>
      </c>
      <c r="F306" s="34">
        <v>300</v>
      </c>
      <c r="G306" s="45"/>
      <c r="H306" s="45"/>
    </row>
    <row r="307" spans="1:8" ht="28.5" hidden="1">
      <c r="A307" s="49" t="s">
        <v>298</v>
      </c>
      <c r="B307" s="36"/>
      <c r="C307" s="50" t="s">
        <v>32</v>
      </c>
      <c r="D307" s="50" t="s">
        <v>55</v>
      </c>
      <c r="E307" s="34" t="s">
        <v>287</v>
      </c>
      <c r="F307" s="34"/>
      <c r="G307" s="45">
        <f>SUM(G308)</f>
        <v>0</v>
      </c>
      <c r="H307" s="45">
        <f>SUM(H308)</f>
        <v>0</v>
      </c>
    </row>
    <row r="308" spans="1:8" ht="71.25" hidden="1">
      <c r="A308" s="49" t="s">
        <v>299</v>
      </c>
      <c r="B308" s="36"/>
      <c r="C308" s="50" t="s">
        <v>32</v>
      </c>
      <c r="D308" s="50" t="s">
        <v>55</v>
      </c>
      <c r="E308" s="34" t="s">
        <v>300</v>
      </c>
      <c r="F308" s="34"/>
      <c r="G308" s="45">
        <f>SUM(G309)</f>
        <v>0</v>
      </c>
      <c r="H308" s="45">
        <f>SUM(H309)</f>
        <v>0</v>
      </c>
    </row>
    <row r="309" spans="1:8" ht="15" hidden="1">
      <c r="A309" s="49" t="s">
        <v>96</v>
      </c>
      <c r="B309" s="36"/>
      <c r="C309" s="50" t="s">
        <v>32</v>
      </c>
      <c r="D309" s="50" t="s">
        <v>55</v>
      </c>
      <c r="E309" s="34" t="s">
        <v>300</v>
      </c>
      <c r="F309" s="34">
        <v>200</v>
      </c>
      <c r="G309" s="45"/>
      <c r="H309" s="45"/>
    </row>
    <row r="310" spans="1:8" ht="15">
      <c r="A310" s="49" t="s">
        <v>208</v>
      </c>
      <c r="B310" s="36"/>
      <c r="C310" s="50" t="s">
        <v>32</v>
      </c>
      <c r="D310" s="50" t="s">
        <v>14</v>
      </c>
      <c r="E310" s="50"/>
      <c r="F310" s="50"/>
      <c r="G310" s="45">
        <f>SUM(G311)+G316</f>
        <v>51358.100000000006</v>
      </c>
      <c r="H310" s="45">
        <f>SUM(H311)+H316</f>
        <v>46419.8</v>
      </c>
    </row>
    <row r="311" spans="1:8" ht="42.75" hidden="1">
      <c r="A311" s="49" t="s">
        <v>682</v>
      </c>
      <c r="B311" s="36"/>
      <c r="C311" s="50" t="s">
        <v>32</v>
      </c>
      <c r="D311" s="50" t="s">
        <v>14</v>
      </c>
      <c r="E311" s="50" t="s">
        <v>493</v>
      </c>
      <c r="F311" s="50"/>
      <c r="G311" s="45">
        <f aca="true" t="shared" si="23" ref="G311:H314">SUM(G312)</f>
        <v>0</v>
      </c>
      <c r="H311" s="45">
        <f t="shared" si="23"/>
        <v>0</v>
      </c>
    </row>
    <row r="312" spans="1:8" ht="15" hidden="1">
      <c r="A312" s="49" t="s">
        <v>604</v>
      </c>
      <c r="B312" s="36"/>
      <c r="C312" s="50" t="s">
        <v>32</v>
      </c>
      <c r="D312" s="50" t="s">
        <v>14</v>
      </c>
      <c r="E312" s="50" t="s">
        <v>494</v>
      </c>
      <c r="F312" s="50"/>
      <c r="G312" s="45">
        <f t="shared" si="23"/>
        <v>0</v>
      </c>
      <c r="H312" s="45">
        <f t="shared" si="23"/>
        <v>0</v>
      </c>
    </row>
    <row r="313" spans="1:8" ht="85.5" hidden="1">
      <c r="A313" s="49" t="s">
        <v>307</v>
      </c>
      <c r="B313" s="35"/>
      <c r="C313" s="50" t="s">
        <v>32</v>
      </c>
      <c r="D313" s="50" t="s">
        <v>14</v>
      </c>
      <c r="E313" s="50" t="s">
        <v>495</v>
      </c>
      <c r="F313" s="50"/>
      <c r="G313" s="45">
        <f t="shared" si="23"/>
        <v>0</v>
      </c>
      <c r="H313" s="45">
        <f t="shared" si="23"/>
        <v>0</v>
      </c>
    </row>
    <row r="314" spans="1:8" ht="28.5" hidden="1">
      <c r="A314" s="49" t="s">
        <v>491</v>
      </c>
      <c r="B314" s="36"/>
      <c r="C314" s="50" t="s">
        <v>32</v>
      </c>
      <c r="D314" s="50" t="s">
        <v>14</v>
      </c>
      <c r="E314" s="50" t="s">
        <v>496</v>
      </c>
      <c r="F314" s="50"/>
      <c r="G314" s="45">
        <f t="shared" si="23"/>
        <v>0</v>
      </c>
      <c r="H314" s="45">
        <f t="shared" si="23"/>
        <v>0</v>
      </c>
    </row>
    <row r="315" spans="1:8" ht="28.5" hidden="1">
      <c r="A315" s="49" t="s">
        <v>302</v>
      </c>
      <c r="B315" s="36"/>
      <c r="C315" s="50" t="s">
        <v>32</v>
      </c>
      <c r="D315" s="50" t="s">
        <v>14</v>
      </c>
      <c r="E315" s="50" t="s">
        <v>496</v>
      </c>
      <c r="F315" s="50" t="s">
        <v>303</v>
      </c>
      <c r="G315" s="45"/>
      <c r="H315" s="45"/>
    </row>
    <row r="316" spans="1:8" ht="28.5">
      <c r="A316" s="49" t="s">
        <v>631</v>
      </c>
      <c r="B316" s="36"/>
      <c r="C316" s="50" t="s">
        <v>32</v>
      </c>
      <c r="D316" s="50" t="s">
        <v>14</v>
      </c>
      <c r="E316" s="34" t="s">
        <v>287</v>
      </c>
      <c r="F316" s="34"/>
      <c r="G316" s="45">
        <f>SUM(G317)</f>
        <v>51358.100000000006</v>
      </c>
      <c r="H316" s="45">
        <f>SUM(H317)</f>
        <v>46419.8</v>
      </c>
    </row>
    <row r="317" spans="1:8" ht="57">
      <c r="A317" s="49" t="s">
        <v>492</v>
      </c>
      <c r="B317" s="36"/>
      <c r="C317" s="50" t="s">
        <v>32</v>
      </c>
      <c r="D317" s="50" t="s">
        <v>14</v>
      </c>
      <c r="E317" s="34" t="s">
        <v>497</v>
      </c>
      <c r="F317" s="34"/>
      <c r="G317" s="45">
        <f>SUM(G318)</f>
        <v>51358.100000000006</v>
      </c>
      <c r="H317" s="45">
        <f>SUM(H318)</f>
        <v>46419.8</v>
      </c>
    </row>
    <row r="318" spans="1:8" ht="85.5">
      <c r="A318" s="49" t="s">
        <v>307</v>
      </c>
      <c r="B318" s="36"/>
      <c r="C318" s="50" t="s">
        <v>32</v>
      </c>
      <c r="D318" s="50" t="s">
        <v>14</v>
      </c>
      <c r="E318" s="34" t="s">
        <v>498</v>
      </c>
      <c r="F318" s="34"/>
      <c r="G318" s="45">
        <f>SUM(G319+G321)</f>
        <v>51358.100000000006</v>
      </c>
      <c r="H318" s="45">
        <f>SUM(H319+H321)</f>
        <v>46419.8</v>
      </c>
    </row>
    <row r="319" spans="1:8" ht="57">
      <c r="A319" s="56" t="s">
        <v>301</v>
      </c>
      <c r="B319" s="36"/>
      <c r="C319" s="50" t="s">
        <v>32</v>
      </c>
      <c r="D319" s="50" t="s">
        <v>14</v>
      </c>
      <c r="E319" s="34" t="s">
        <v>499</v>
      </c>
      <c r="F319" s="34"/>
      <c r="G319" s="45">
        <f>SUM(G320)</f>
        <v>20874.9</v>
      </c>
      <c r="H319" s="45">
        <f>SUM(H320)</f>
        <v>22033.3</v>
      </c>
    </row>
    <row r="320" spans="1:8" ht="28.5">
      <c r="A320" s="49" t="s">
        <v>302</v>
      </c>
      <c r="B320" s="36"/>
      <c r="C320" s="50" t="s">
        <v>32</v>
      </c>
      <c r="D320" s="50" t="s">
        <v>14</v>
      </c>
      <c r="E320" s="34" t="s">
        <v>499</v>
      </c>
      <c r="F320" s="34">
        <v>400</v>
      </c>
      <c r="G320" s="45">
        <v>20874.9</v>
      </c>
      <c r="H320" s="45">
        <v>22033.3</v>
      </c>
    </row>
    <row r="321" spans="1:8" ht="42.75">
      <c r="A321" s="49" t="s">
        <v>304</v>
      </c>
      <c r="B321" s="36"/>
      <c r="C321" s="50" t="s">
        <v>32</v>
      </c>
      <c r="D321" s="50" t="s">
        <v>14</v>
      </c>
      <c r="E321" s="50" t="s">
        <v>740</v>
      </c>
      <c r="F321" s="34"/>
      <c r="G321" s="45">
        <f>SUM(G322)</f>
        <v>30483.2</v>
      </c>
      <c r="H321" s="45">
        <f>SUM(H322)</f>
        <v>24386.5</v>
      </c>
    </row>
    <row r="322" spans="1:8" ht="28.5">
      <c r="A322" s="49" t="s">
        <v>302</v>
      </c>
      <c r="B322" s="36"/>
      <c r="C322" s="50" t="s">
        <v>32</v>
      </c>
      <c r="D322" s="50" t="s">
        <v>14</v>
      </c>
      <c r="E322" s="173" t="s">
        <v>740</v>
      </c>
      <c r="F322" s="50" t="s">
        <v>303</v>
      </c>
      <c r="G322" s="45">
        <v>30483.2</v>
      </c>
      <c r="H322" s="45">
        <v>24386.5</v>
      </c>
    </row>
    <row r="323" spans="1:8" ht="15">
      <c r="A323" s="49" t="s">
        <v>78</v>
      </c>
      <c r="B323" s="36"/>
      <c r="C323" s="50" t="s">
        <v>32</v>
      </c>
      <c r="D323" s="50" t="s">
        <v>79</v>
      </c>
      <c r="E323" s="34"/>
      <c r="F323" s="34"/>
      <c r="G323" s="45">
        <f>G324</f>
        <v>27484.3</v>
      </c>
      <c r="H323" s="45">
        <f>H324</f>
        <v>27484.3</v>
      </c>
    </row>
    <row r="324" spans="1:8" ht="71.25">
      <c r="A324" s="49" t="s">
        <v>632</v>
      </c>
      <c r="B324" s="36"/>
      <c r="C324" s="50" t="s">
        <v>32</v>
      </c>
      <c r="D324" s="50" t="s">
        <v>79</v>
      </c>
      <c r="E324" s="34" t="s">
        <v>26</v>
      </c>
      <c r="F324" s="34"/>
      <c r="G324" s="45">
        <f>SUM(G325)</f>
        <v>27484.3</v>
      </c>
      <c r="H324" s="45">
        <f>SUM(H325)</f>
        <v>27484.3</v>
      </c>
    </row>
    <row r="325" spans="1:8" ht="42.75">
      <c r="A325" s="49" t="s">
        <v>27</v>
      </c>
      <c r="B325" s="36"/>
      <c r="C325" s="50" t="s">
        <v>32</v>
      </c>
      <c r="D325" s="50" t="s">
        <v>79</v>
      </c>
      <c r="E325" s="34" t="s">
        <v>28</v>
      </c>
      <c r="F325" s="34"/>
      <c r="G325" s="45">
        <f>G326</f>
        <v>27484.3</v>
      </c>
      <c r="H325" s="45">
        <f>H326</f>
        <v>27484.3</v>
      </c>
    </row>
    <row r="326" spans="1:8" ht="42.75">
      <c r="A326" s="49" t="s">
        <v>29</v>
      </c>
      <c r="B326" s="36"/>
      <c r="C326" s="50" t="s">
        <v>32</v>
      </c>
      <c r="D326" s="50" t="s">
        <v>79</v>
      </c>
      <c r="E326" s="34" t="s">
        <v>30</v>
      </c>
      <c r="F326" s="34"/>
      <c r="G326" s="45">
        <f>SUM(G327)</f>
        <v>27484.3</v>
      </c>
      <c r="H326" s="45">
        <f>SUM(H327)</f>
        <v>27484.3</v>
      </c>
    </row>
    <row r="327" spans="1:8" ht="28.5">
      <c r="A327" s="49" t="s">
        <v>73</v>
      </c>
      <c r="B327" s="36"/>
      <c r="C327" s="50" t="s">
        <v>32</v>
      </c>
      <c r="D327" s="50" t="s">
        <v>79</v>
      </c>
      <c r="E327" s="34" t="s">
        <v>30</v>
      </c>
      <c r="F327" s="34">
        <v>600</v>
      </c>
      <c r="G327" s="45">
        <v>27484.3</v>
      </c>
      <c r="H327" s="45">
        <v>27484.3</v>
      </c>
    </row>
    <row r="328" spans="1:8" ht="15" hidden="1">
      <c r="A328" s="44" t="s">
        <v>312</v>
      </c>
      <c r="B328" s="35"/>
      <c r="C328" s="54" t="s">
        <v>189</v>
      </c>
      <c r="D328" s="54" t="s">
        <v>33</v>
      </c>
      <c r="E328" s="54"/>
      <c r="F328" s="54"/>
      <c r="G328" s="65">
        <f>SUM(G329)</f>
        <v>0</v>
      </c>
      <c r="H328" s="65">
        <f>SUM(H329)</f>
        <v>0</v>
      </c>
    </row>
    <row r="329" spans="1:8" ht="15" hidden="1">
      <c r="A329" s="44" t="s">
        <v>209</v>
      </c>
      <c r="B329" s="35"/>
      <c r="C329" s="54" t="s">
        <v>189</v>
      </c>
      <c r="D329" s="54" t="s">
        <v>35</v>
      </c>
      <c r="E329" s="54"/>
      <c r="F329" s="54"/>
      <c r="G329" s="65">
        <f>SUM(G330,G333)</f>
        <v>0</v>
      </c>
      <c r="H329" s="65">
        <f>SUM(H330,H333)</f>
        <v>0</v>
      </c>
    </row>
    <row r="330" spans="1:8" ht="28.5" hidden="1">
      <c r="A330" s="44" t="s">
        <v>334</v>
      </c>
      <c r="B330" s="35"/>
      <c r="C330" s="54" t="s">
        <v>189</v>
      </c>
      <c r="D330" s="54" t="s">
        <v>35</v>
      </c>
      <c r="E330" s="54" t="s">
        <v>374</v>
      </c>
      <c r="F330" s="54"/>
      <c r="G330" s="65">
        <f>SUM(G331)</f>
        <v>0</v>
      </c>
      <c r="H330" s="65">
        <f>SUM(H331)</f>
        <v>0</v>
      </c>
    </row>
    <row r="331" spans="1:8" ht="28.5" hidden="1">
      <c r="A331" s="44" t="s">
        <v>337</v>
      </c>
      <c r="B331" s="35"/>
      <c r="C331" s="54" t="s">
        <v>189</v>
      </c>
      <c r="D331" s="54" t="s">
        <v>35</v>
      </c>
      <c r="E331" s="54" t="s">
        <v>397</v>
      </c>
      <c r="F331" s="54"/>
      <c r="G331" s="65">
        <f>SUM(G332)</f>
        <v>0</v>
      </c>
      <c r="H331" s="65">
        <f>SUM(H332)</f>
        <v>0</v>
      </c>
    </row>
    <row r="332" spans="1:8" ht="28.5" hidden="1">
      <c r="A332" s="44" t="s">
        <v>338</v>
      </c>
      <c r="B332" s="35"/>
      <c r="C332" s="54" t="s">
        <v>189</v>
      </c>
      <c r="D332" s="54" t="s">
        <v>35</v>
      </c>
      <c r="E332" s="54" t="s">
        <v>397</v>
      </c>
      <c r="F332" s="54" t="s">
        <v>303</v>
      </c>
      <c r="G332" s="65"/>
      <c r="H332" s="65"/>
    </row>
    <row r="333" spans="1:8" ht="28.5" hidden="1">
      <c r="A333" s="66" t="s">
        <v>314</v>
      </c>
      <c r="B333" s="52"/>
      <c r="C333" s="54" t="s">
        <v>189</v>
      </c>
      <c r="D333" s="54" t="s">
        <v>35</v>
      </c>
      <c r="E333" s="53" t="s">
        <v>315</v>
      </c>
      <c r="F333" s="53"/>
      <c r="G333" s="65">
        <f aca="true" t="shared" si="24" ref="G333:H335">SUM(G334)</f>
        <v>0</v>
      </c>
      <c r="H333" s="65">
        <f t="shared" si="24"/>
        <v>0</v>
      </c>
    </row>
    <row r="334" spans="1:8" ht="28.5" hidden="1">
      <c r="A334" s="66" t="s">
        <v>346</v>
      </c>
      <c r="B334" s="52"/>
      <c r="C334" s="54" t="s">
        <v>189</v>
      </c>
      <c r="D334" s="54" t="s">
        <v>35</v>
      </c>
      <c r="E334" s="53" t="s">
        <v>323</v>
      </c>
      <c r="F334" s="53"/>
      <c r="G334" s="65">
        <f t="shared" si="24"/>
        <v>0</v>
      </c>
      <c r="H334" s="65">
        <f t="shared" si="24"/>
        <v>0</v>
      </c>
    </row>
    <row r="335" spans="1:8" ht="28.5" hidden="1">
      <c r="A335" s="44" t="s">
        <v>337</v>
      </c>
      <c r="B335" s="35"/>
      <c r="C335" s="54" t="s">
        <v>189</v>
      </c>
      <c r="D335" s="54" t="s">
        <v>35</v>
      </c>
      <c r="E335" s="53" t="s">
        <v>398</v>
      </c>
      <c r="F335" s="53"/>
      <c r="G335" s="65">
        <f t="shared" si="24"/>
        <v>0</v>
      </c>
      <c r="H335" s="65">
        <f t="shared" si="24"/>
        <v>0</v>
      </c>
    </row>
    <row r="336" spans="1:8" ht="28.5" hidden="1">
      <c r="A336" s="44" t="s">
        <v>338</v>
      </c>
      <c r="B336" s="35"/>
      <c r="C336" s="54" t="s">
        <v>189</v>
      </c>
      <c r="D336" s="54" t="s">
        <v>35</v>
      </c>
      <c r="E336" s="53" t="s">
        <v>398</v>
      </c>
      <c r="F336" s="53">
        <v>400</v>
      </c>
      <c r="G336" s="65"/>
      <c r="H336" s="65"/>
    </row>
    <row r="337" spans="1:8" s="12" customFormat="1" ht="30">
      <c r="A337" s="37" t="s">
        <v>234</v>
      </c>
      <c r="B337" s="38" t="s">
        <v>235</v>
      </c>
      <c r="C337" s="38"/>
      <c r="D337" s="38"/>
      <c r="E337" s="38"/>
      <c r="F337" s="38"/>
      <c r="G337" s="40">
        <f>SUM(G338+G363+G368)</f>
        <v>31349.699999999997</v>
      </c>
      <c r="H337" s="40">
        <f>SUM(H338+H363+H368)</f>
        <v>31349.699999999997</v>
      </c>
    </row>
    <row r="338" spans="1:8" ht="15">
      <c r="A338" s="49" t="s">
        <v>92</v>
      </c>
      <c r="B338" s="35"/>
      <c r="C338" s="50" t="s">
        <v>35</v>
      </c>
      <c r="D338" s="50"/>
      <c r="E338" s="50"/>
      <c r="F338" s="34"/>
      <c r="G338" s="67">
        <f>SUM(G339+G345+G349)</f>
        <v>31349.699999999997</v>
      </c>
      <c r="H338" s="67">
        <f>SUM(H339+H345+H349)</f>
        <v>31349.699999999997</v>
      </c>
    </row>
    <row r="339" spans="1:8" ht="28.5">
      <c r="A339" s="49" t="s">
        <v>108</v>
      </c>
      <c r="B339" s="35"/>
      <c r="C339" s="50" t="s">
        <v>35</v>
      </c>
      <c r="D339" s="50" t="s">
        <v>79</v>
      </c>
      <c r="E339" s="34"/>
      <c r="F339" s="34"/>
      <c r="G339" s="67">
        <f aca="true" t="shared" si="25" ref="G339:H341">SUM(G340)</f>
        <v>23788.6</v>
      </c>
      <c r="H339" s="67">
        <f t="shared" si="25"/>
        <v>23788.6</v>
      </c>
    </row>
    <row r="340" spans="1:8" ht="28.5">
      <c r="A340" s="51" t="s">
        <v>678</v>
      </c>
      <c r="B340" s="35"/>
      <c r="C340" s="50" t="s">
        <v>35</v>
      </c>
      <c r="D340" s="50" t="s">
        <v>79</v>
      </c>
      <c r="E340" s="34" t="s">
        <v>218</v>
      </c>
      <c r="F340" s="34"/>
      <c r="G340" s="67">
        <f t="shared" si="25"/>
        <v>23788.6</v>
      </c>
      <c r="H340" s="67">
        <f t="shared" si="25"/>
        <v>23788.6</v>
      </c>
    </row>
    <row r="341" spans="1:8" ht="42.75">
      <c r="A341" s="49" t="s">
        <v>81</v>
      </c>
      <c r="B341" s="35"/>
      <c r="C341" s="50" t="s">
        <v>35</v>
      </c>
      <c r="D341" s="50" t="s">
        <v>79</v>
      </c>
      <c r="E341" s="50" t="s">
        <v>219</v>
      </c>
      <c r="F341" s="50"/>
      <c r="G341" s="67">
        <f t="shared" si="25"/>
        <v>23788.6</v>
      </c>
      <c r="H341" s="67">
        <f t="shared" si="25"/>
        <v>23788.6</v>
      </c>
    </row>
    <row r="342" spans="1:8" ht="15">
      <c r="A342" s="49" t="s">
        <v>83</v>
      </c>
      <c r="B342" s="35"/>
      <c r="C342" s="50" t="s">
        <v>35</v>
      </c>
      <c r="D342" s="50" t="s">
        <v>79</v>
      </c>
      <c r="E342" s="50" t="s">
        <v>220</v>
      </c>
      <c r="F342" s="50"/>
      <c r="G342" s="67">
        <f>SUM(G343:G344)</f>
        <v>23788.6</v>
      </c>
      <c r="H342" s="67">
        <f>SUM(H343:H344)</f>
        <v>23788.6</v>
      </c>
    </row>
    <row r="343" spans="1:8" ht="57">
      <c r="A343" s="44" t="s">
        <v>52</v>
      </c>
      <c r="B343" s="35"/>
      <c r="C343" s="50" t="s">
        <v>35</v>
      </c>
      <c r="D343" s="50" t="s">
        <v>79</v>
      </c>
      <c r="E343" s="50" t="s">
        <v>220</v>
      </c>
      <c r="F343" s="50" t="s">
        <v>95</v>
      </c>
      <c r="G343" s="67">
        <v>23781</v>
      </c>
      <c r="H343" s="67">
        <v>23781</v>
      </c>
    </row>
    <row r="344" spans="1:8" ht="28.5">
      <c r="A344" s="41" t="s">
        <v>53</v>
      </c>
      <c r="B344" s="35"/>
      <c r="C344" s="50" t="s">
        <v>35</v>
      </c>
      <c r="D344" s="50" t="s">
        <v>79</v>
      </c>
      <c r="E344" s="50" t="s">
        <v>220</v>
      </c>
      <c r="F344" s="50" t="s">
        <v>97</v>
      </c>
      <c r="G344" s="67">
        <v>7.6</v>
      </c>
      <c r="H344" s="67">
        <v>7.6</v>
      </c>
    </row>
    <row r="345" spans="1:8" ht="15" hidden="1">
      <c r="A345" s="49" t="s">
        <v>152</v>
      </c>
      <c r="B345" s="35"/>
      <c r="C345" s="50" t="s">
        <v>35</v>
      </c>
      <c r="D345" s="50" t="s">
        <v>189</v>
      </c>
      <c r="E345" s="50"/>
      <c r="F345" s="34"/>
      <c r="G345" s="67">
        <f aca="true" t="shared" si="26" ref="G345:H347">SUM(G346)</f>
        <v>0</v>
      </c>
      <c r="H345" s="67">
        <f t="shared" si="26"/>
        <v>0</v>
      </c>
    </row>
    <row r="346" spans="1:8" ht="15" hidden="1">
      <c r="A346" s="51" t="s">
        <v>221</v>
      </c>
      <c r="B346" s="35"/>
      <c r="C346" s="50" t="s">
        <v>35</v>
      </c>
      <c r="D346" s="50" t="s">
        <v>189</v>
      </c>
      <c r="E346" s="50" t="s">
        <v>216</v>
      </c>
      <c r="F346" s="34"/>
      <c r="G346" s="67">
        <f t="shared" si="26"/>
        <v>0</v>
      </c>
      <c r="H346" s="67">
        <f t="shared" si="26"/>
        <v>0</v>
      </c>
    </row>
    <row r="347" spans="1:8" ht="15" hidden="1">
      <c r="A347" s="49" t="s">
        <v>153</v>
      </c>
      <c r="B347" s="35"/>
      <c r="C347" s="50" t="s">
        <v>35</v>
      </c>
      <c r="D347" s="50" t="s">
        <v>189</v>
      </c>
      <c r="E347" s="50" t="s">
        <v>222</v>
      </c>
      <c r="F347" s="34"/>
      <c r="G347" s="67">
        <f t="shared" si="26"/>
        <v>0</v>
      </c>
      <c r="H347" s="67">
        <f t="shared" si="26"/>
        <v>0</v>
      </c>
    </row>
    <row r="348" spans="1:8" ht="15" hidden="1">
      <c r="A348" s="49" t="s">
        <v>23</v>
      </c>
      <c r="B348" s="35"/>
      <c r="C348" s="50" t="s">
        <v>35</v>
      </c>
      <c r="D348" s="50" t="s">
        <v>189</v>
      </c>
      <c r="E348" s="50" t="s">
        <v>222</v>
      </c>
      <c r="F348" s="34">
        <v>800</v>
      </c>
      <c r="G348" s="67"/>
      <c r="H348" s="67"/>
    </row>
    <row r="349" spans="1:8" ht="15">
      <c r="A349" s="49" t="s">
        <v>99</v>
      </c>
      <c r="B349" s="35"/>
      <c r="C349" s="50" t="s">
        <v>35</v>
      </c>
      <c r="D349" s="50" t="s">
        <v>100</v>
      </c>
      <c r="E349" s="50"/>
      <c r="F349" s="34"/>
      <c r="G349" s="67">
        <f>SUM(G350)</f>
        <v>7561.1</v>
      </c>
      <c r="H349" s="67">
        <f>SUM(H350)</f>
        <v>7561.1</v>
      </c>
    </row>
    <row r="350" spans="1:8" ht="28.5">
      <c r="A350" s="51" t="s">
        <v>683</v>
      </c>
      <c r="B350" s="35"/>
      <c r="C350" s="50" t="s">
        <v>35</v>
      </c>
      <c r="D350" s="50" t="s">
        <v>100</v>
      </c>
      <c r="E350" s="34" t="s">
        <v>218</v>
      </c>
      <c r="F350" s="34"/>
      <c r="G350" s="67">
        <f>SUM(G351)</f>
        <v>7561.1</v>
      </c>
      <c r="H350" s="67">
        <f>SUM(H351)</f>
        <v>7561.1</v>
      </c>
    </row>
    <row r="351" spans="1:8" ht="42.75">
      <c r="A351" s="49" t="s">
        <v>81</v>
      </c>
      <c r="B351" s="35"/>
      <c r="C351" s="50" t="s">
        <v>35</v>
      </c>
      <c r="D351" s="50" t="s">
        <v>79</v>
      </c>
      <c r="E351" s="50" t="s">
        <v>219</v>
      </c>
      <c r="F351" s="34"/>
      <c r="G351" s="67">
        <f>SUM(G352+G355+G357)</f>
        <v>7561.1</v>
      </c>
      <c r="H351" s="67">
        <f>SUM(H352+H355+H357)</f>
        <v>7561.1</v>
      </c>
    </row>
    <row r="352" spans="1:8" ht="15">
      <c r="A352" s="49" t="s">
        <v>101</v>
      </c>
      <c r="B352" s="35"/>
      <c r="C352" s="50" t="s">
        <v>35</v>
      </c>
      <c r="D352" s="50" t="s">
        <v>100</v>
      </c>
      <c r="E352" s="34" t="s">
        <v>223</v>
      </c>
      <c r="F352" s="34"/>
      <c r="G352" s="67">
        <f>SUM(G353:G354)</f>
        <v>243.7</v>
      </c>
      <c r="H352" s="67">
        <f>SUM(H353:H354)</f>
        <v>243.7</v>
      </c>
    </row>
    <row r="353" spans="1:8" ht="28.5">
      <c r="A353" s="41" t="s">
        <v>53</v>
      </c>
      <c r="B353" s="35"/>
      <c r="C353" s="50" t="s">
        <v>35</v>
      </c>
      <c r="D353" s="50" t="s">
        <v>100</v>
      </c>
      <c r="E353" s="34" t="s">
        <v>223</v>
      </c>
      <c r="F353" s="34">
        <v>200</v>
      </c>
      <c r="G353" s="67">
        <v>241.7</v>
      </c>
      <c r="H353" s="67">
        <v>241.7</v>
      </c>
    </row>
    <row r="354" spans="1:8" ht="15">
      <c r="A354" s="49" t="s">
        <v>23</v>
      </c>
      <c r="B354" s="35"/>
      <c r="C354" s="50" t="s">
        <v>35</v>
      </c>
      <c r="D354" s="50" t="s">
        <v>100</v>
      </c>
      <c r="E354" s="34" t="s">
        <v>223</v>
      </c>
      <c r="F354" s="34">
        <v>800</v>
      </c>
      <c r="G354" s="67">
        <v>2</v>
      </c>
      <c r="H354" s="67">
        <v>2</v>
      </c>
    </row>
    <row r="355" spans="1:8" ht="28.5">
      <c r="A355" s="49" t="s">
        <v>103</v>
      </c>
      <c r="B355" s="35"/>
      <c r="C355" s="50" t="s">
        <v>35</v>
      </c>
      <c r="D355" s="50" t="s">
        <v>100</v>
      </c>
      <c r="E355" s="34" t="s">
        <v>224</v>
      </c>
      <c r="F355" s="34"/>
      <c r="G355" s="67">
        <f>SUM(G356)</f>
        <v>288.9</v>
      </c>
      <c r="H355" s="67">
        <f>SUM(H356)</f>
        <v>288.9</v>
      </c>
    </row>
    <row r="356" spans="1:8" ht="28.5">
      <c r="A356" s="41" t="s">
        <v>53</v>
      </c>
      <c r="B356" s="35"/>
      <c r="C356" s="50" t="s">
        <v>35</v>
      </c>
      <c r="D356" s="50" t="s">
        <v>100</v>
      </c>
      <c r="E356" s="34" t="s">
        <v>224</v>
      </c>
      <c r="F356" s="34">
        <v>200</v>
      </c>
      <c r="G356" s="67">
        <v>288.9</v>
      </c>
      <c r="H356" s="67">
        <v>288.9</v>
      </c>
    </row>
    <row r="357" spans="1:8" ht="28.5">
      <c r="A357" s="49" t="s">
        <v>104</v>
      </c>
      <c r="B357" s="35"/>
      <c r="C357" s="50" t="s">
        <v>35</v>
      </c>
      <c r="D357" s="50" t="s">
        <v>100</v>
      </c>
      <c r="E357" s="34" t="s">
        <v>225</v>
      </c>
      <c r="F357" s="34"/>
      <c r="G357" s="67">
        <f>SUM(G358:G359)</f>
        <v>7028.5</v>
      </c>
      <c r="H357" s="67">
        <f>SUM(H358:H359)</f>
        <v>7028.5</v>
      </c>
    </row>
    <row r="358" spans="1:8" ht="28.5">
      <c r="A358" s="41" t="s">
        <v>53</v>
      </c>
      <c r="B358" s="35"/>
      <c r="C358" s="50" t="s">
        <v>35</v>
      </c>
      <c r="D358" s="50" t="s">
        <v>100</v>
      </c>
      <c r="E358" s="34" t="s">
        <v>225</v>
      </c>
      <c r="F358" s="34">
        <v>200</v>
      </c>
      <c r="G358" s="67">
        <v>7028.5</v>
      </c>
      <c r="H358" s="67">
        <v>7028.5</v>
      </c>
    </row>
    <row r="359" spans="1:8" ht="15" hidden="1">
      <c r="A359" s="49" t="s">
        <v>23</v>
      </c>
      <c r="B359" s="35"/>
      <c r="C359" s="50" t="s">
        <v>35</v>
      </c>
      <c r="D359" s="50" t="s">
        <v>100</v>
      </c>
      <c r="E359" s="34" t="s">
        <v>225</v>
      </c>
      <c r="F359" s="34">
        <v>800</v>
      </c>
      <c r="G359" s="67"/>
      <c r="H359" s="67"/>
    </row>
    <row r="360" spans="1:8" ht="15" hidden="1">
      <c r="A360" s="51" t="s">
        <v>221</v>
      </c>
      <c r="B360" s="35"/>
      <c r="C360" s="50" t="s">
        <v>35</v>
      </c>
      <c r="D360" s="50" t="s">
        <v>100</v>
      </c>
      <c r="E360" s="50" t="s">
        <v>216</v>
      </c>
      <c r="F360" s="34"/>
      <c r="G360" s="67">
        <f>SUM(G361)</f>
        <v>0</v>
      </c>
      <c r="H360" s="67">
        <f>SUM(H361)</f>
        <v>0</v>
      </c>
    </row>
    <row r="361" spans="1:8" ht="28.5" hidden="1">
      <c r="A361" s="49" t="s">
        <v>226</v>
      </c>
      <c r="B361" s="35"/>
      <c r="C361" s="50" t="s">
        <v>35</v>
      </c>
      <c r="D361" s="50" t="s">
        <v>100</v>
      </c>
      <c r="E361" s="50" t="s">
        <v>227</v>
      </c>
      <c r="F361" s="34"/>
      <c r="G361" s="67">
        <f>SUM(G362)</f>
        <v>0</v>
      </c>
      <c r="H361" s="67">
        <f>SUM(H362)</f>
        <v>0</v>
      </c>
    </row>
    <row r="362" spans="1:8" ht="15" hidden="1">
      <c r="A362" s="49" t="s">
        <v>23</v>
      </c>
      <c r="B362" s="35"/>
      <c r="C362" s="50" t="s">
        <v>35</v>
      </c>
      <c r="D362" s="50" t="s">
        <v>100</v>
      </c>
      <c r="E362" s="50" t="s">
        <v>227</v>
      </c>
      <c r="F362" s="34">
        <v>800</v>
      </c>
      <c r="G362" s="34"/>
      <c r="H362" s="34"/>
    </row>
    <row r="363" spans="1:8" ht="15" hidden="1">
      <c r="A363" s="49" t="s">
        <v>31</v>
      </c>
      <c r="B363" s="35"/>
      <c r="C363" s="50" t="s">
        <v>32</v>
      </c>
      <c r="D363" s="50"/>
      <c r="E363" s="34"/>
      <c r="F363" s="34"/>
      <c r="G363" s="34">
        <f aca="true" t="shared" si="27" ref="G363:H366">SUM(G364)</f>
        <v>0</v>
      </c>
      <c r="H363" s="34">
        <f t="shared" si="27"/>
        <v>0</v>
      </c>
    </row>
    <row r="364" spans="1:8" ht="15" hidden="1">
      <c r="A364" s="49" t="s">
        <v>78</v>
      </c>
      <c r="B364" s="35"/>
      <c r="C364" s="50" t="s">
        <v>32</v>
      </c>
      <c r="D364" s="50" t="s">
        <v>79</v>
      </c>
      <c r="E364" s="34"/>
      <c r="F364" s="34"/>
      <c r="G364" s="34">
        <f t="shared" si="27"/>
        <v>0</v>
      </c>
      <c r="H364" s="34">
        <f t="shared" si="27"/>
        <v>0</v>
      </c>
    </row>
    <row r="365" spans="1:8" ht="15" hidden="1">
      <c r="A365" s="51" t="s">
        <v>221</v>
      </c>
      <c r="B365" s="35"/>
      <c r="C365" s="50" t="s">
        <v>32</v>
      </c>
      <c r="D365" s="50" t="s">
        <v>79</v>
      </c>
      <c r="E365" s="50" t="s">
        <v>216</v>
      </c>
      <c r="F365" s="34"/>
      <c r="G365" s="34">
        <f t="shared" si="27"/>
        <v>0</v>
      </c>
      <c r="H365" s="34">
        <f t="shared" si="27"/>
        <v>0</v>
      </c>
    </row>
    <row r="366" spans="1:8" ht="57" hidden="1">
      <c r="A366" s="49" t="s">
        <v>688</v>
      </c>
      <c r="B366" s="35"/>
      <c r="C366" s="50" t="s">
        <v>32</v>
      </c>
      <c r="D366" s="50" t="s">
        <v>79</v>
      </c>
      <c r="E366" s="34" t="s">
        <v>228</v>
      </c>
      <c r="F366" s="34"/>
      <c r="G366" s="34">
        <f t="shared" si="27"/>
        <v>0</v>
      </c>
      <c r="H366" s="34">
        <f t="shared" si="27"/>
        <v>0</v>
      </c>
    </row>
    <row r="367" spans="1:8" ht="15" hidden="1">
      <c r="A367" s="49" t="s">
        <v>23</v>
      </c>
      <c r="B367" s="35"/>
      <c r="C367" s="50" t="s">
        <v>32</v>
      </c>
      <c r="D367" s="50" t="s">
        <v>79</v>
      </c>
      <c r="E367" s="34" t="s">
        <v>228</v>
      </c>
      <c r="F367" s="34">
        <v>800</v>
      </c>
      <c r="G367" s="34"/>
      <c r="H367" s="34"/>
    </row>
    <row r="368" spans="1:8" ht="15" hidden="1">
      <c r="A368" s="49" t="s">
        <v>229</v>
      </c>
      <c r="B368" s="35"/>
      <c r="C368" s="50" t="s">
        <v>100</v>
      </c>
      <c r="D368" s="50"/>
      <c r="E368" s="34"/>
      <c r="F368" s="34"/>
      <c r="G368" s="34">
        <f aca="true" t="shared" si="28" ref="G368:H371">SUM(G369)</f>
        <v>0</v>
      </c>
      <c r="H368" s="34">
        <f t="shared" si="28"/>
        <v>0</v>
      </c>
    </row>
    <row r="369" spans="1:8" ht="28.5" hidden="1">
      <c r="A369" s="49" t="s">
        <v>230</v>
      </c>
      <c r="B369" s="35"/>
      <c r="C369" s="50" t="s">
        <v>100</v>
      </c>
      <c r="D369" s="50" t="s">
        <v>35</v>
      </c>
      <c r="E369" s="34"/>
      <c r="F369" s="34"/>
      <c r="G369" s="34">
        <f t="shared" si="28"/>
        <v>0</v>
      </c>
      <c r="H369" s="34">
        <f t="shared" si="28"/>
        <v>0</v>
      </c>
    </row>
    <row r="370" spans="1:8" ht="28.5" hidden="1">
      <c r="A370" s="51" t="s">
        <v>678</v>
      </c>
      <c r="B370" s="35"/>
      <c r="C370" s="50" t="s">
        <v>100</v>
      </c>
      <c r="D370" s="50" t="s">
        <v>35</v>
      </c>
      <c r="E370" s="34" t="s">
        <v>218</v>
      </c>
      <c r="F370" s="34"/>
      <c r="G370" s="34">
        <f t="shared" si="28"/>
        <v>0</v>
      </c>
      <c r="H370" s="34">
        <f t="shared" si="28"/>
        <v>0</v>
      </c>
    </row>
    <row r="371" spans="1:8" ht="15" hidden="1">
      <c r="A371" s="49" t="s">
        <v>231</v>
      </c>
      <c r="B371" s="35"/>
      <c r="C371" s="50" t="s">
        <v>100</v>
      </c>
      <c r="D371" s="50" t="s">
        <v>35</v>
      </c>
      <c r="E371" s="34" t="s">
        <v>232</v>
      </c>
      <c r="F371" s="34"/>
      <c r="G371" s="34">
        <f t="shared" si="28"/>
        <v>0</v>
      </c>
      <c r="H371" s="34">
        <f t="shared" si="28"/>
        <v>0</v>
      </c>
    </row>
    <row r="372" spans="1:8" ht="15" hidden="1">
      <c r="A372" s="49" t="s">
        <v>233</v>
      </c>
      <c r="B372" s="35"/>
      <c r="C372" s="50" t="s">
        <v>100</v>
      </c>
      <c r="D372" s="50" t="s">
        <v>35</v>
      </c>
      <c r="E372" s="34" t="s">
        <v>232</v>
      </c>
      <c r="F372" s="34">
        <v>700</v>
      </c>
      <c r="G372" s="34"/>
      <c r="H372" s="34"/>
    </row>
    <row r="373" spans="1:8" s="12" customFormat="1" ht="30">
      <c r="A373" s="37" t="s">
        <v>11</v>
      </c>
      <c r="B373" s="68" t="s">
        <v>12</v>
      </c>
      <c r="C373" s="47"/>
      <c r="D373" s="47"/>
      <c r="E373" s="47"/>
      <c r="F373" s="47"/>
      <c r="G373" s="69">
        <f>G374+G386</f>
        <v>1110406.8</v>
      </c>
      <c r="H373" s="69">
        <f>H374+H386</f>
        <v>1129973.9000000001</v>
      </c>
    </row>
    <row r="374" spans="1:8" ht="15" hidden="1">
      <c r="A374" s="41" t="s">
        <v>13</v>
      </c>
      <c r="B374" s="50"/>
      <c r="C374" s="50" t="s">
        <v>14</v>
      </c>
      <c r="D374" s="34"/>
      <c r="E374" s="34"/>
      <c r="F374" s="34"/>
      <c r="G374" s="45">
        <f>G375+G381</f>
        <v>0</v>
      </c>
      <c r="H374" s="45">
        <f>H375+H381</f>
        <v>0</v>
      </c>
    </row>
    <row r="375" spans="1:8" ht="15" hidden="1">
      <c r="A375" s="41" t="s">
        <v>15</v>
      </c>
      <c r="B375" s="50"/>
      <c r="C375" s="50" t="s">
        <v>14</v>
      </c>
      <c r="D375" s="50" t="s">
        <v>16</v>
      </c>
      <c r="E375" s="34"/>
      <c r="F375" s="34"/>
      <c r="G375" s="45">
        <f aca="true" t="shared" si="29" ref="G375:H377">G376</f>
        <v>0</v>
      </c>
      <c r="H375" s="45">
        <f t="shared" si="29"/>
        <v>0</v>
      </c>
    </row>
    <row r="376" spans="1:8" ht="28.5" hidden="1">
      <c r="A376" s="41" t="s">
        <v>677</v>
      </c>
      <c r="B376" s="50"/>
      <c r="C376" s="50" t="s">
        <v>14</v>
      </c>
      <c r="D376" s="50" t="s">
        <v>16</v>
      </c>
      <c r="E376" s="34" t="s">
        <v>17</v>
      </c>
      <c r="F376" s="34"/>
      <c r="G376" s="45">
        <f t="shared" si="29"/>
        <v>0</v>
      </c>
      <c r="H376" s="45">
        <f t="shared" si="29"/>
        <v>0</v>
      </c>
    </row>
    <row r="377" spans="1:8" ht="42.75" hidden="1">
      <c r="A377" s="41" t="s">
        <v>85</v>
      </c>
      <c r="B377" s="50"/>
      <c r="C377" s="50" t="s">
        <v>14</v>
      </c>
      <c r="D377" s="50" t="s">
        <v>16</v>
      </c>
      <c r="E377" s="34" t="s">
        <v>18</v>
      </c>
      <c r="F377" s="34"/>
      <c r="G377" s="45">
        <f t="shared" si="29"/>
        <v>0</v>
      </c>
      <c r="H377" s="45">
        <f t="shared" si="29"/>
        <v>0</v>
      </c>
    </row>
    <row r="378" spans="1:8" ht="42.75" hidden="1">
      <c r="A378" s="41" t="s">
        <v>19</v>
      </c>
      <c r="B378" s="50"/>
      <c r="C378" s="50" t="s">
        <v>14</v>
      </c>
      <c r="D378" s="50" t="s">
        <v>16</v>
      </c>
      <c r="E378" s="34" t="s">
        <v>20</v>
      </c>
      <c r="F378" s="34"/>
      <c r="G378" s="45">
        <f>SUM(G379)</f>
        <v>0</v>
      </c>
      <c r="H378" s="45">
        <f>SUM(H379)</f>
        <v>0</v>
      </c>
    </row>
    <row r="379" spans="1:8" ht="15" hidden="1">
      <c r="A379" s="41" t="s">
        <v>21</v>
      </c>
      <c r="B379" s="50"/>
      <c r="C379" s="50" t="s">
        <v>14</v>
      </c>
      <c r="D379" s="50" t="s">
        <v>16</v>
      </c>
      <c r="E379" s="34" t="s">
        <v>22</v>
      </c>
      <c r="F379" s="34"/>
      <c r="G379" s="45">
        <f>G380</f>
        <v>0</v>
      </c>
      <c r="H379" s="45">
        <f>H380</f>
        <v>0</v>
      </c>
    </row>
    <row r="380" spans="1:8" ht="15" hidden="1">
      <c r="A380" s="41" t="s">
        <v>23</v>
      </c>
      <c r="B380" s="50"/>
      <c r="C380" s="50" t="s">
        <v>14</v>
      </c>
      <c r="D380" s="50" t="s">
        <v>16</v>
      </c>
      <c r="E380" s="34" t="s">
        <v>22</v>
      </c>
      <c r="F380" s="34">
        <v>800</v>
      </c>
      <c r="G380" s="45"/>
      <c r="H380" s="45"/>
    </row>
    <row r="381" spans="1:8" ht="15" hidden="1">
      <c r="A381" s="41" t="s">
        <v>24</v>
      </c>
      <c r="B381" s="50"/>
      <c r="C381" s="50" t="s">
        <v>14</v>
      </c>
      <c r="D381" s="50" t="s">
        <v>25</v>
      </c>
      <c r="E381" s="34"/>
      <c r="F381" s="34"/>
      <c r="G381" s="45">
        <f>G382</f>
        <v>0</v>
      </c>
      <c r="H381" s="45">
        <f>H382</f>
        <v>0</v>
      </c>
    </row>
    <row r="382" spans="1:8" ht="71.25" hidden="1">
      <c r="A382" s="41" t="s">
        <v>86</v>
      </c>
      <c r="B382" s="50"/>
      <c r="C382" s="50" t="s">
        <v>14</v>
      </c>
      <c r="D382" s="50" t="s">
        <v>25</v>
      </c>
      <c r="E382" s="34" t="s">
        <v>26</v>
      </c>
      <c r="F382" s="34"/>
      <c r="G382" s="45">
        <f>G383</f>
        <v>0</v>
      </c>
      <c r="H382" s="45">
        <f>H383</f>
        <v>0</v>
      </c>
    </row>
    <row r="383" spans="1:8" ht="42.75" hidden="1">
      <c r="A383" s="41" t="s">
        <v>27</v>
      </c>
      <c r="B383" s="50"/>
      <c r="C383" s="50" t="s">
        <v>14</v>
      </c>
      <c r="D383" s="50" t="s">
        <v>25</v>
      </c>
      <c r="E383" s="34" t="s">
        <v>28</v>
      </c>
      <c r="F383" s="34"/>
      <c r="G383" s="45">
        <f>SUM(G384)</f>
        <v>0</v>
      </c>
      <c r="H383" s="45">
        <f>SUM(H384)</f>
        <v>0</v>
      </c>
    </row>
    <row r="384" spans="1:8" ht="42.75" hidden="1">
      <c r="A384" s="41" t="s">
        <v>29</v>
      </c>
      <c r="B384" s="50"/>
      <c r="C384" s="50" t="s">
        <v>14</v>
      </c>
      <c r="D384" s="50" t="s">
        <v>25</v>
      </c>
      <c r="E384" s="34" t="s">
        <v>30</v>
      </c>
      <c r="F384" s="34"/>
      <c r="G384" s="45">
        <f>G385</f>
        <v>0</v>
      </c>
      <c r="H384" s="45">
        <f>H385</f>
        <v>0</v>
      </c>
    </row>
    <row r="385" spans="1:8" ht="28.5" hidden="1">
      <c r="A385" s="41" t="s">
        <v>73</v>
      </c>
      <c r="B385" s="50"/>
      <c r="C385" s="50" t="s">
        <v>14</v>
      </c>
      <c r="D385" s="50" t="s">
        <v>25</v>
      </c>
      <c r="E385" s="34" t="s">
        <v>30</v>
      </c>
      <c r="F385" s="34">
        <v>600</v>
      </c>
      <c r="G385" s="45"/>
      <c r="H385" s="45"/>
    </row>
    <row r="386" spans="1:8" ht="15">
      <c r="A386" s="41" t="s">
        <v>31</v>
      </c>
      <c r="B386" s="50"/>
      <c r="C386" s="50" t="s">
        <v>32</v>
      </c>
      <c r="D386" s="50" t="s">
        <v>33</v>
      </c>
      <c r="E386" s="34"/>
      <c r="F386" s="34"/>
      <c r="G386" s="45">
        <f>G387+G394+G413+G529+G497</f>
        <v>1110406.8</v>
      </c>
      <c r="H386" s="45">
        <f>H387+H394+H413+H529+H497</f>
        <v>1129973.9000000001</v>
      </c>
    </row>
    <row r="387" spans="1:8" ht="15">
      <c r="A387" s="41" t="s">
        <v>34</v>
      </c>
      <c r="B387" s="50"/>
      <c r="C387" s="50" t="s">
        <v>32</v>
      </c>
      <c r="D387" s="50" t="s">
        <v>35</v>
      </c>
      <c r="E387" s="34"/>
      <c r="F387" s="34"/>
      <c r="G387" s="45">
        <f aca="true" t="shared" si="30" ref="G387:H389">G388</f>
        <v>8786.5</v>
      </c>
      <c r="H387" s="45">
        <f t="shared" si="30"/>
        <v>8786.5</v>
      </c>
    </row>
    <row r="388" spans="1:8" ht="28.5">
      <c r="A388" s="41" t="s">
        <v>677</v>
      </c>
      <c r="B388" s="50"/>
      <c r="C388" s="50" t="s">
        <v>32</v>
      </c>
      <c r="D388" s="50" t="s">
        <v>35</v>
      </c>
      <c r="E388" s="34" t="s">
        <v>17</v>
      </c>
      <c r="F388" s="34"/>
      <c r="G388" s="45">
        <f t="shared" si="30"/>
        <v>8786.5</v>
      </c>
      <c r="H388" s="45">
        <f t="shared" si="30"/>
        <v>8786.5</v>
      </c>
    </row>
    <row r="389" spans="1:8" ht="42.75">
      <c r="A389" s="41" t="s">
        <v>85</v>
      </c>
      <c r="B389" s="50"/>
      <c r="C389" s="50" t="s">
        <v>32</v>
      </c>
      <c r="D389" s="50" t="s">
        <v>35</v>
      </c>
      <c r="E389" s="34" t="s">
        <v>18</v>
      </c>
      <c r="F389" s="34"/>
      <c r="G389" s="45">
        <f t="shared" si="30"/>
        <v>8786.5</v>
      </c>
      <c r="H389" s="45">
        <f t="shared" si="30"/>
        <v>8786.5</v>
      </c>
    </row>
    <row r="390" spans="1:8" ht="15">
      <c r="A390" s="41" t="s">
        <v>36</v>
      </c>
      <c r="B390" s="50"/>
      <c r="C390" s="50" t="s">
        <v>32</v>
      </c>
      <c r="D390" s="50" t="s">
        <v>35</v>
      </c>
      <c r="E390" s="34" t="s">
        <v>37</v>
      </c>
      <c r="F390" s="34"/>
      <c r="G390" s="45">
        <f>SUM(G391)</f>
        <v>8786.5</v>
      </c>
      <c r="H390" s="45">
        <f>SUM(H391)</f>
        <v>8786.5</v>
      </c>
    </row>
    <row r="391" spans="1:8" ht="15">
      <c r="A391" s="41" t="s">
        <v>39</v>
      </c>
      <c r="B391" s="50"/>
      <c r="C391" s="50" t="s">
        <v>32</v>
      </c>
      <c r="D391" s="50" t="s">
        <v>35</v>
      </c>
      <c r="E391" s="34" t="s">
        <v>40</v>
      </c>
      <c r="F391" s="34"/>
      <c r="G391" s="45">
        <f>G392</f>
        <v>8786.5</v>
      </c>
      <c r="H391" s="45">
        <f>H392</f>
        <v>8786.5</v>
      </c>
    </row>
    <row r="392" spans="1:8" ht="28.5">
      <c r="A392" s="41" t="s">
        <v>41</v>
      </c>
      <c r="B392" s="50"/>
      <c r="C392" s="50" t="s">
        <v>32</v>
      </c>
      <c r="D392" s="50" t="s">
        <v>35</v>
      </c>
      <c r="E392" s="34" t="s">
        <v>42</v>
      </c>
      <c r="F392" s="34"/>
      <c r="G392" s="45">
        <f>G393</f>
        <v>8786.5</v>
      </c>
      <c r="H392" s="45">
        <f>H393</f>
        <v>8786.5</v>
      </c>
    </row>
    <row r="393" spans="1:8" ht="15">
      <c r="A393" s="41" t="s">
        <v>43</v>
      </c>
      <c r="B393" s="50"/>
      <c r="C393" s="50" t="s">
        <v>32</v>
      </c>
      <c r="D393" s="50" t="s">
        <v>35</v>
      </c>
      <c r="E393" s="34" t="s">
        <v>42</v>
      </c>
      <c r="F393" s="34">
        <v>300</v>
      </c>
      <c r="G393" s="45">
        <v>8786.5</v>
      </c>
      <c r="H393" s="45">
        <v>8786.5</v>
      </c>
    </row>
    <row r="394" spans="1:8" ht="15">
      <c r="A394" s="41" t="s">
        <v>44</v>
      </c>
      <c r="B394" s="50"/>
      <c r="C394" s="50" t="s">
        <v>32</v>
      </c>
      <c r="D394" s="50" t="s">
        <v>45</v>
      </c>
      <c r="E394" s="34"/>
      <c r="F394" s="34"/>
      <c r="G394" s="45">
        <f>G402+G395</f>
        <v>64880.3</v>
      </c>
      <c r="H394" s="45">
        <f>H402+H395</f>
        <v>65019.8</v>
      </c>
    </row>
    <row r="395" spans="1:8" ht="42.75">
      <c r="A395" s="70" t="s">
        <v>679</v>
      </c>
      <c r="B395" s="50"/>
      <c r="C395" s="50" t="s">
        <v>32</v>
      </c>
      <c r="D395" s="50" t="s">
        <v>45</v>
      </c>
      <c r="E395" s="50" t="s">
        <v>493</v>
      </c>
      <c r="F395" s="34"/>
      <c r="G395" s="45">
        <f aca="true" t="shared" si="31" ref="G395:H397">G396</f>
        <v>62665.3</v>
      </c>
      <c r="H395" s="45">
        <f t="shared" si="31"/>
        <v>62804.8</v>
      </c>
    </row>
    <row r="396" spans="1:8" ht="42.75">
      <c r="A396" s="70" t="s">
        <v>506</v>
      </c>
      <c r="B396" s="50"/>
      <c r="C396" s="50" t="s">
        <v>32</v>
      </c>
      <c r="D396" s="50" t="s">
        <v>45</v>
      </c>
      <c r="E396" s="50" t="s">
        <v>507</v>
      </c>
      <c r="F396" s="34"/>
      <c r="G396" s="45">
        <f t="shared" si="31"/>
        <v>62665.3</v>
      </c>
      <c r="H396" s="45">
        <f t="shared" si="31"/>
        <v>62804.8</v>
      </c>
    </row>
    <row r="397" spans="1:8" ht="85.5">
      <c r="A397" s="70" t="s">
        <v>307</v>
      </c>
      <c r="B397" s="50"/>
      <c r="C397" s="50" t="s">
        <v>32</v>
      </c>
      <c r="D397" s="50" t="s">
        <v>45</v>
      </c>
      <c r="E397" s="50" t="s">
        <v>508</v>
      </c>
      <c r="F397" s="34"/>
      <c r="G397" s="45">
        <f t="shared" si="31"/>
        <v>62665.3</v>
      </c>
      <c r="H397" s="45">
        <f t="shared" si="31"/>
        <v>62804.8</v>
      </c>
    </row>
    <row r="398" spans="1:8" ht="28.5">
      <c r="A398" s="41" t="s">
        <v>509</v>
      </c>
      <c r="B398" s="50"/>
      <c r="C398" s="50" t="s">
        <v>32</v>
      </c>
      <c r="D398" s="50" t="s">
        <v>45</v>
      </c>
      <c r="E398" s="50" t="s">
        <v>510</v>
      </c>
      <c r="F398" s="34"/>
      <c r="G398" s="45">
        <f>G399+G400+G401</f>
        <v>62665.3</v>
      </c>
      <c r="H398" s="45">
        <f>H399+H400+H401</f>
        <v>62804.8</v>
      </c>
    </row>
    <row r="399" spans="1:8" ht="57">
      <c r="A399" s="49" t="s">
        <v>52</v>
      </c>
      <c r="B399" s="50"/>
      <c r="C399" s="50" t="s">
        <v>32</v>
      </c>
      <c r="D399" s="50" t="s">
        <v>45</v>
      </c>
      <c r="E399" s="50" t="s">
        <v>510</v>
      </c>
      <c r="F399" s="34">
        <v>100</v>
      </c>
      <c r="G399" s="45">
        <v>54421.3</v>
      </c>
      <c r="H399" s="45">
        <v>54421.3</v>
      </c>
    </row>
    <row r="400" spans="1:8" ht="28.5">
      <c r="A400" s="49" t="s">
        <v>53</v>
      </c>
      <c r="B400" s="50"/>
      <c r="C400" s="50" t="s">
        <v>32</v>
      </c>
      <c r="D400" s="50" t="s">
        <v>45</v>
      </c>
      <c r="E400" s="50" t="s">
        <v>510</v>
      </c>
      <c r="F400" s="34">
        <v>200</v>
      </c>
      <c r="G400" s="45">
        <v>8079.3</v>
      </c>
      <c r="H400" s="45">
        <v>8218.8</v>
      </c>
    </row>
    <row r="401" spans="1:8" ht="15">
      <c r="A401" s="49" t="s">
        <v>23</v>
      </c>
      <c r="B401" s="50"/>
      <c r="C401" s="50" t="s">
        <v>32</v>
      </c>
      <c r="D401" s="50" t="s">
        <v>45</v>
      </c>
      <c r="E401" s="50" t="s">
        <v>510</v>
      </c>
      <c r="F401" s="34">
        <v>800</v>
      </c>
      <c r="G401" s="45">
        <v>164.7</v>
      </c>
      <c r="H401" s="45">
        <v>164.7</v>
      </c>
    </row>
    <row r="402" spans="1:8" ht="28.5">
      <c r="A402" s="41" t="s">
        <v>677</v>
      </c>
      <c r="B402" s="50"/>
      <c r="C402" s="50" t="s">
        <v>32</v>
      </c>
      <c r="D402" s="50" t="s">
        <v>45</v>
      </c>
      <c r="E402" s="34" t="s">
        <v>17</v>
      </c>
      <c r="F402" s="34"/>
      <c r="G402" s="45">
        <f>G403+G409</f>
        <v>2215</v>
      </c>
      <c r="H402" s="45">
        <f>H403+H409</f>
        <v>2215</v>
      </c>
    </row>
    <row r="403" spans="1:8" ht="42.75">
      <c r="A403" s="41" t="s">
        <v>85</v>
      </c>
      <c r="B403" s="50"/>
      <c r="C403" s="50" t="s">
        <v>32</v>
      </c>
      <c r="D403" s="50" t="s">
        <v>45</v>
      </c>
      <c r="E403" s="34" t="s">
        <v>18</v>
      </c>
      <c r="F403" s="34"/>
      <c r="G403" s="45">
        <f>G404</f>
        <v>2200</v>
      </c>
      <c r="H403" s="45">
        <f>H404</f>
        <v>2200</v>
      </c>
    </row>
    <row r="404" spans="1:8" ht="28.5">
      <c r="A404" s="41" t="s">
        <v>46</v>
      </c>
      <c r="B404" s="50"/>
      <c r="C404" s="50" t="s">
        <v>32</v>
      </c>
      <c r="D404" s="50" t="s">
        <v>45</v>
      </c>
      <c r="E404" s="34" t="s">
        <v>47</v>
      </c>
      <c r="F404" s="34"/>
      <c r="G404" s="45">
        <f>SUM(G405)</f>
        <v>2200</v>
      </c>
      <c r="H404" s="45">
        <f>SUM(H405)</f>
        <v>2200</v>
      </c>
    </row>
    <row r="405" spans="1:8" ht="15">
      <c r="A405" s="41" t="s">
        <v>48</v>
      </c>
      <c r="B405" s="50"/>
      <c r="C405" s="50" t="s">
        <v>32</v>
      </c>
      <c r="D405" s="50" t="s">
        <v>45</v>
      </c>
      <c r="E405" s="34" t="s">
        <v>49</v>
      </c>
      <c r="F405" s="34"/>
      <c r="G405" s="45">
        <f>G406</f>
        <v>2200</v>
      </c>
      <c r="H405" s="45">
        <f>H406</f>
        <v>2200</v>
      </c>
    </row>
    <row r="406" spans="1:8" ht="42.75">
      <c r="A406" s="41" t="s">
        <v>50</v>
      </c>
      <c r="B406" s="50"/>
      <c r="C406" s="50" t="s">
        <v>32</v>
      </c>
      <c r="D406" s="50" t="s">
        <v>45</v>
      </c>
      <c r="E406" s="34" t="s">
        <v>51</v>
      </c>
      <c r="F406" s="34"/>
      <c r="G406" s="45">
        <f>G407+G408</f>
        <v>2200</v>
      </c>
      <c r="H406" s="45">
        <f>H407+H408</f>
        <v>2200</v>
      </c>
    </row>
    <row r="407" spans="1:8" ht="57">
      <c r="A407" s="70" t="s">
        <v>52</v>
      </c>
      <c r="B407" s="50"/>
      <c r="C407" s="50" t="s">
        <v>32</v>
      </c>
      <c r="D407" s="50" t="s">
        <v>45</v>
      </c>
      <c r="E407" s="34" t="s">
        <v>51</v>
      </c>
      <c r="F407" s="34">
        <v>100</v>
      </c>
      <c r="G407" s="45">
        <v>1190</v>
      </c>
      <c r="H407" s="45">
        <v>1190</v>
      </c>
    </row>
    <row r="408" spans="1:8" ht="28.5">
      <c r="A408" s="70" t="s">
        <v>53</v>
      </c>
      <c r="B408" s="50"/>
      <c r="C408" s="50" t="s">
        <v>32</v>
      </c>
      <c r="D408" s="50" t="s">
        <v>45</v>
      </c>
      <c r="E408" s="34" t="s">
        <v>51</v>
      </c>
      <c r="F408" s="34">
        <v>200</v>
      </c>
      <c r="G408" s="45">
        <v>1010</v>
      </c>
      <c r="H408" s="45">
        <v>1010</v>
      </c>
    </row>
    <row r="409" spans="1:8" ht="15">
      <c r="A409" s="100" t="s">
        <v>88</v>
      </c>
      <c r="B409" s="101"/>
      <c r="C409" s="50" t="s">
        <v>32</v>
      </c>
      <c r="D409" s="50" t="s">
        <v>45</v>
      </c>
      <c r="E409" s="102" t="s">
        <v>69</v>
      </c>
      <c r="F409" s="102"/>
      <c r="G409" s="103">
        <f aca="true" t="shared" si="32" ref="G409:H411">G410</f>
        <v>15</v>
      </c>
      <c r="H409" s="103">
        <f t="shared" si="32"/>
        <v>15</v>
      </c>
    </row>
    <row r="410" spans="1:8" ht="15">
      <c r="A410" s="100" t="s">
        <v>36</v>
      </c>
      <c r="B410" s="101"/>
      <c r="C410" s="50" t="s">
        <v>32</v>
      </c>
      <c r="D410" s="50" t="s">
        <v>45</v>
      </c>
      <c r="E410" s="102" t="s">
        <v>639</v>
      </c>
      <c r="F410" s="102"/>
      <c r="G410" s="103">
        <f t="shared" si="32"/>
        <v>15</v>
      </c>
      <c r="H410" s="103">
        <f t="shared" si="32"/>
        <v>15</v>
      </c>
    </row>
    <row r="411" spans="1:8" ht="15">
      <c r="A411" s="100" t="s">
        <v>38</v>
      </c>
      <c r="B411" s="101"/>
      <c r="C411" s="50" t="s">
        <v>32</v>
      </c>
      <c r="D411" s="50" t="s">
        <v>45</v>
      </c>
      <c r="E411" s="102" t="s">
        <v>640</v>
      </c>
      <c r="F411" s="102"/>
      <c r="G411" s="103">
        <f t="shared" si="32"/>
        <v>15</v>
      </c>
      <c r="H411" s="103">
        <f t="shared" si="32"/>
        <v>15</v>
      </c>
    </row>
    <row r="412" spans="1:8" ht="28.5">
      <c r="A412" s="100" t="s">
        <v>53</v>
      </c>
      <c r="B412" s="101"/>
      <c r="C412" s="50" t="s">
        <v>32</v>
      </c>
      <c r="D412" s="50" t="s">
        <v>45</v>
      </c>
      <c r="E412" s="102" t="s">
        <v>640</v>
      </c>
      <c r="F412" s="102">
        <v>200</v>
      </c>
      <c r="G412" s="103">
        <v>15</v>
      </c>
      <c r="H412" s="103">
        <v>15</v>
      </c>
    </row>
    <row r="413" spans="1:9" ht="15">
      <c r="A413" s="41" t="s">
        <v>54</v>
      </c>
      <c r="B413" s="50"/>
      <c r="C413" s="50" t="s">
        <v>32</v>
      </c>
      <c r="D413" s="50" t="s">
        <v>55</v>
      </c>
      <c r="E413" s="34"/>
      <c r="F413" s="34"/>
      <c r="G413" s="45">
        <f>G467+G493+G414</f>
        <v>790993.9</v>
      </c>
      <c r="H413" s="45">
        <f>H467+H493+H414</f>
        <v>807028.3000000002</v>
      </c>
      <c r="I413" s="32"/>
    </row>
    <row r="414" spans="1:8" ht="42.75">
      <c r="A414" s="70" t="s">
        <v>679</v>
      </c>
      <c r="B414" s="50"/>
      <c r="C414" s="50" t="s">
        <v>32</v>
      </c>
      <c r="D414" s="50" t="s">
        <v>55</v>
      </c>
      <c r="E414" s="50" t="s">
        <v>493</v>
      </c>
      <c r="F414" s="34"/>
      <c r="G414" s="45">
        <f>G415+G420</f>
        <v>782922.8</v>
      </c>
      <c r="H414" s="45">
        <f>H415+H420</f>
        <v>798957.2000000002</v>
      </c>
    </row>
    <row r="415" spans="1:8" ht="15">
      <c r="A415" s="41" t="s">
        <v>511</v>
      </c>
      <c r="B415" s="50"/>
      <c r="C415" s="50" t="s">
        <v>32</v>
      </c>
      <c r="D415" s="50" t="s">
        <v>55</v>
      </c>
      <c r="E415" s="50" t="s">
        <v>494</v>
      </c>
      <c r="F415" s="34"/>
      <c r="G415" s="45">
        <f>G416</f>
        <v>95003.09999999999</v>
      </c>
      <c r="H415" s="45">
        <f>H416</f>
        <v>98783.4</v>
      </c>
    </row>
    <row r="416" spans="1:8" ht="85.5">
      <c r="A416" s="41" t="s">
        <v>307</v>
      </c>
      <c r="B416" s="50"/>
      <c r="C416" s="50" t="s">
        <v>32</v>
      </c>
      <c r="D416" s="50" t="s">
        <v>55</v>
      </c>
      <c r="E416" s="50" t="s">
        <v>495</v>
      </c>
      <c r="F416" s="34"/>
      <c r="G416" s="45">
        <f>G417</f>
        <v>95003.09999999999</v>
      </c>
      <c r="H416" s="45">
        <f>H417</f>
        <v>98783.4</v>
      </c>
    </row>
    <row r="417" spans="1:8" ht="114">
      <c r="A417" s="70" t="s">
        <v>512</v>
      </c>
      <c r="B417" s="50"/>
      <c r="C417" s="50" t="s">
        <v>32</v>
      </c>
      <c r="D417" s="50" t="s">
        <v>55</v>
      </c>
      <c r="E417" s="50" t="s">
        <v>513</v>
      </c>
      <c r="F417" s="34"/>
      <c r="G417" s="45">
        <f>G418+G419</f>
        <v>95003.09999999999</v>
      </c>
      <c r="H417" s="45">
        <f>H418+H419</f>
        <v>98783.4</v>
      </c>
    </row>
    <row r="418" spans="1:8" ht="28.5">
      <c r="A418" s="49" t="s">
        <v>53</v>
      </c>
      <c r="B418" s="50"/>
      <c r="C418" s="50" t="s">
        <v>32</v>
      </c>
      <c r="D418" s="50" t="s">
        <v>55</v>
      </c>
      <c r="E418" s="50" t="s">
        <v>513</v>
      </c>
      <c r="F418" s="34">
        <v>200</v>
      </c>
      <c r="G418" s="45">
        <v>1293.2</v>
      </c>
      <c r="H418" s="45">
        <v>1344.7</v>
      </c>
    </row>
    <row r="419" spans="1:8" ht="15">
      <c r="A419" s="49" t="s">
        <v>43</v>
      </c>
      <c r="B419" s="50"/>
      <c r="C419" s="50" t="s">
        <v>32</v>
      </c>
      <c r="D419" s="50" t="s">
        <v>55</v>
      </c>
      <c r="E419" s="50" t="s">
        <v>513</v>
      </c>
      <c r="F419" s="34">
        <v>300</v>
      </c>
      <c r="G419" s="45">
        <v>93709.9</v>
      </c>
      <c r="H419" s="45">
        <v>97438.7</v>
      </c>
    </row>
    <row r="420" spans="1:8" ht="28.5">
      <c r="A420" s="41" t="s">
        <v>514</v>
      </c>
      <c r="B420" s="50"/>
      <c r="C420" s="50" t="s">
        <v>32</v>
      </c>
      <c r="D420" s="50" t="s">
        <v>55</v>
      </c>
      <c r="E420" s="50" t="s">
        <v>515</v>
      </c>
      <c r="F420" s="34"/>
      <c r="G420" s="45">
        <f>G421</f>
        <v>687919.7000000001</v>
      </c>
      <c r="H420" s="45">
        <f>H421</f>
        <v>700173.8000000002</v>
      </c>
    </row>
    <row r="421" spans="1:8" ht="85.5">
      <c r="A421" s="41" t="s">
        <v>307</v>
      </c>
      <c r="B421" s="50"/>
      <c r="C421" s="50" t="s">
        <v>32</v>
      </c>
      <c r="D421" s="50" t="s">
        <v>55</v>
      </c>
      <c r="E421" s="50" t="s">
        <v>516</v>
      </c>
      <c r="F421" s="34"/>
      <c r="G421" s="45">
        <f>G422+G425+G428+G431+G434+G437+G440+G443+G446+G449+G452+G455+G458+G461+G464</f>
        <v>687919.7000000001</v>
      </c>
      <c r="H421" s="45">
        <f>H422+H425+H428+H431+H434+H437+H440+H443+H446+H449+H452+H455+H458+H461+H464</f>
        <v>700173.8000000002</v>
      </c>
    </row>
    <row r="422" spans="1:8" ht="42.75">
      <c r="A422" s="41" t="s">
        <v>517</v>
      </c>
      <c r="B422" s="50"/>
      <c r="C422" s="50" t="s">
        <v>32</v>
      </c>
      <c r="D422" s="50" t="s">
        <v>55</v>
      </c>
      <c r="E422" s="50" t="s">
        <v>518</v>
      </c>
      <c r="F422" s="34"/>
      <c r="G422" s="45">
        <f>G423+G424</f>
        <v>198592.40000000002</v>
      </c>
      <c r="H422" s="45">
        <f>H423+H424</f>
        <v>206536.1</v>
      </c>
    </row>
    <row r="423" spans="1:8" ht="28.5">
      <c r="A423" s="49" t="s">
        <v>53</v>
      </c>
      <c r="B423" s="50"/>
      <c r="C423" s="50" t="s">
        <v>32</v>
      </c>
      <c r="D423" s="50" t="s">
        <v>55</v>
      </c>
      <c r="E423" s="50" t="s">
        <v>518</v>
      </c>
      <c r="F423" s="34">
        <v>200</v>
      </c>
      <c r="G423" s="45">
        <v>2976.2</v>
      </c>
      <c r="H423" s="45">
        <v>3095</v>
      </c>
    </row>
    <row r="424" spans="1:8" ht="15">
      <c r="A424" s="49" t="s">
        <v>43</v>
      </c>
      <c r="B424" s="50"/>
      <c r="C424" s="50" t="s">
        <v>32</v>
      </c>
      <c r="D424" s="50" t="s">
        <v>55</v>
      </c>
      <c r="E424" s="50" t="s">
        <v>518</v>
      </c>
      <c r="F424" s="34">
        <v>300</v>
      </c>
      <c r="G424" s="45">
        <v>195616.2</v>
      </c>
      <c r="H424" s="45">
        <v>203441.1</v>
      </c>
    </row>
    <row r="425" spans="1:8" ht="42.75">
      <c r="A425" s="41" t="s">
        <v>519</v>
      </c>
      <c r="B425" s="50"/>
      <c r="C425" s="50" t="s">
        <v>32</v>
      </c>
      <c r="D425" s="50" t="s">
        <v>55</v>
      </c>
      <c r="E425" s="50" t="s">
        <v>520</v>
      </c>
      <c r="F425" s="50"/>
      <c r="G425" s="45">
        <f>G426+G427</f>
        <v>10230.3</v>
      </c>
      <c r="H425" s="45">
        <f>H426+H427</f>
        <v>10625.800000000001</v>
      </c>
    </row>
    <row r="426" spans="1:8" ht="28.5">
      <c r="A426" s="49" t="s">
        <v>53</v>
      </c>
      <c r="B426" s="50"/>
      <c r="C426" s="50" t="s">
        <v>32</v>
      </c>
      <c r="D426" s="50" t="s">
        <v>55</v>
      </c>
      <c r="E426" s="50" t="s">
        <v>520</v>
      </c>
      <c r="F426" s="50" t="s">
        <v>97</v>
      </c>
      <c r="G426" s="45">
        <v>154</v>
      </c>
      <c r="H426" s="45">
        <v>159.6</v>
      </c>
    </row>
    <row r="427" spans="1:8" ht="15">
      <c r="A427" s="49" t="s">
        <v>43</v>
      </c>
      <c r="B427" s="50"/>
      <c r="C427" s="50" t="s">
        <v>32</v>
      </c>
      <c r="D427" s="50" t="s">
        <v>55</v>
      </c>
      <c r="E427" s="50" t="s">
        <v>520</v>
      </c>
      <c r="F427" s="50" t="s">
        <v>105</v>
      </c>
      <c r="G427" s="45">
        <v>10076.3</v>
      </c>
      <c r="H427" s="45">
        <v>10466.2</v>
      </c>
    </row>
    <row r="428" spans="1:8" ht="42.75">
      <c r="A428" s="41" t="s">
        <v>521</v>
      </c>
      <c r="B428" s="50"/>
      <c r="C428" s="50" t="s">
        <v>32</v>
      </c>
      <c r="D428" s="50" t="s">
        <v>55</v>
      </c>
      <c r="E428" s="50" t="s">
        <v>522</v>
      </c>
      <c r="F428" s="50"/>
      <c r="G428" s="45">
        <f>G429+G430</f>
        <v>114851.9</v>
      </c>
      <c r="H428" s="45">
        <f>H429+H430</f>
        <v>114851.9</v>
      </c>
    </row>
    <row r="429" spans="1:8" ht="28.5">
      <c r="A429" s="49" t="s">
        <v>53</v>
      </c>
      <c r="B429" s="50"/>
      <c r="C429" s="50" t="s">
        <v>32</v>
      </c>
      <c r="D429" s="50" t="s">
        <v>55</v>
      </c>
      <c r="E429" s="50" t="s">
        <v>522</v>
      </c>
      <c r="F429" s="50" t="s">
        <v>97</v>
      </c>
      <c r="G429" s="45">
        <v>1709.4</v>
      </c>
      <c r="H429" s="45">
        <v>1709.4</v>
      </c>
    </row>
    <row r="430" spans="1:8" ht="15">
      <c r="A430" s="49" t="s">
        <v>43</v>
      </c>
      <c r="B430" s="50"/>
      <c r="C430" s="50" t="s">
        <v>32</v>
      </c>
      <c r="D430" s="50" t="s">
        <v>55</v>
      </c>
      <c r="E430" s="50" t="s">
        <v>522</v>
      </c>
      <c r="F430" s="50" t="s">
        <v>105</v>
      </c>
      <c r="G430" s="45">
        <v>113142.5</v>
      </c>
      <c r="H430" s="45">
        <v>113142.5</v>
      </c>
    </row>
    <row r="431" spans="1:8" ht="57">
      <c r="A431" s="41" t="s">
        <v>523</v>
      </c>
      <c r="B431" s="50"/>
      <c r="C431" s="50" t="s">
        <v>32</v>
      </c>
      <c r="D431" s="50" t="s">
        <v>55</v>
      </c>
      <c r="E431" s="50" t="s">
        <v>524</v>
      </c>
      <c r="F431" s="50"/>
      <c r="G431" s="45">
        <f>G432+G433</f>
        <v>580.1999999999999</v>
      </c>
      <c r="H431" s="45">
        <f>H432+H433</f>
        <v>603.4000000000001</v>
      </c>
    </row>
    <row r="432" spans="1:8" ht="28.5">
      <c r="A432" s="49" t="s">
        <v>53</v>
      </c>
      <c r="B432" s="50"/>
      <c r="C432" s="50" t="s">
        <v>32</v>
      </c>
      <c r="D432" s="50" t="s">
        <v>55</v>
      </c>
      <c r="E432" s="50" t="s">
        <v>524</v>
      </c>
      <c r="F432" s="50" t="s">
        <v>97</v>
      </c>
      <c r="G432" s="45">
        <v>8.8</v>
      </c>
      <c r="H432" s="45">
        <v>9.2</v>
      </c>
    </row>
    <row r="433" spans="1:8" ht="15">
      <c r="A433" s="49" t="s">
        <v>43</v>
      </c>
      <c r="B433" s="50"/>
      <c r="C433" s="50" t="s">
        <v>32</v>
      </c>
      <c r="D433" s="50" t="s">
        <v>55</v>
      </c>
      <c r="E433" s="50" t="s">
        <v>524</v>
      </c>
      <c r="F433" s="50" t="s">
        <v>105</v>
      </c>
      <c r="G433" s="45">
        <v>571.4</v>
      </c>
      <c r="H433" s="45">
        <v>594.2</v>
      </c>
    </row>
    <row r="434" spans="1:8" ht="57">
      <c r="A434" s="41" t="s">
        <v>525</v>
      </c>
      <c r="B434" s="50"/>
      <c r="C434" s="50" t="s">
        <v>32</v>
      </c>
      <c r="D434" s="50" t="s">
        <v>55</v>
      </c>
      <c r="E434" s="50" t="s">
        <v>526</v>
      </c>
      <c r="F434" s="50"/>
      <c r="G434" s="45">
        <f>G435+G436</f>
        <v>73.8</v>
      </c>
      <c r="H434" s="45">
        <f>H435+H436</f>
        <v>73.8</v>
      </c>
    </row>
    <row r="435" spans="1:8" ht="28.5">
      <c r="A435" s="49" t="s">
        <v>53</v>
      </c>
      <c r="B435" s="50"/>
      <c r="C435" s="50" t="s">
        <v>32</v>
      </c>
      <c r="D435" s="50" t="s">
        <v>55</v>
      </c>
      <c r="E435" s="50" t="s">
        <v>526</v>
      </c>
      <c r="F435" s="50" t="s">
        <v>97</v>
      </c>
      <c r="G435" s="45">
        <v>1.3</v>
      </c>
      <c r="H435" s="45">
        <v>1.3</v>
      </c>
    </row>
    <row r="436" spans="1:8" ht="15">
      <c r="A436" s="49" t="s">
        <v>43</v>
      </c>
      <c r="B436" s="50"/>
      <c r="C436" s="50" t="s">
        <v>32</v>
      </c>
      <c r="D436" s="50" t="s">
        <v>55</v>
      </c>
      <c r="E436" s="50" t="s">
        <v>526</v>
      </c>
      <c r="F436" s="50" t="s">
        <v>105</v>
      </c>
      <c r="G436" s="45">
        <v>72.5</v>
      </c>
      <c r="H436" s="45">
        <v>72.5</v>
      </c>
    </row>
    <row r="437" spans="1:8" ht="71.25">
      <c r="A437" s="41" t="s">
        <v>527</v>
      </c>
      <c r="B437" s="50"/>
      <c r="C437" s="50" t="s">
        <v>32</v>
      </c>
      <c r="D437" s="50" t="s">
        <v>55</v>
      </c>
      <c r="E437" s="50" t="s">
        <v>528</v>
      </c>
      <c r="F437" s="50"/>
      <c r="G437" s="45">
        <f>G438+G439</f>
        <v>20139.300000000003</v>
      </c>
      <c r="H437" s="45">
        <f>H438+H439</f>
        <v>20139.300000000003</v>
      </c>
    </row>
    <row r="438" spans="1:8" ht="28.5">
      <c r="A438" s="49" t="s">
        <v>53</v>
      </c>
      <c r="B438" s="50"/>
      <c r="C438" s="50" t="s">
        <v>32</v>
      </c>
      <c r="D438" s="50" t="s">
        <v>55</v>
      </c>
      <c r="E438" s="50" t="s">
        <v>528</v>
      </c>
      <c r="F438" s="50" t="s">
        <v>97</v>
      </c>
      <c r="G438" s="45">
        <v>499.4</v>
      </c>
      <c r="H438" s="45">
        <v>499.4</v>
      </c>
    </row>
    <row r="439" spans="1:8" ht="15">
      <c r="A439" s="49" t="s">
        <v>43</v>
      </c>
      <c r="B439" s="50"/>
      <c r="C439" s="50" t="s">
        <v>32</v>
      </c>
      <c r="D439" s="50" t="s">
        <v>55</v>
      </c>
      <c r="E439" s="50" t="s">
        <v>528</v>
      </c>
      <c r="F439" s="50" t="s">
        <v>105</v>
      </c>
      <c r="G439" s="45">
        <v>19639.9</v>
      </c>
      <c r="H439" s="45">
        <v>19639.9</v>
      </c>
    </row>
    <row r="440" spans="1:8" ht="28.5">
      <c r="A440" s="41" t="s">
        <v>529</v>
      </c>
      <c r="B440" s="50"/>
      <c r="C440" s="50" t="s">
        <v>32</v>
      </c>
      <c r="D440" s="50" t="s">
        <v>55</v>
      </c>
      <c r="E440" s="50" t="s">
        <v>530</v>
      </c>
      <c r="F440" s="50"/>
      <c r="G440" s="45">
        <f>G441+G442</f>
        <v>212502.8</v>
      </c>
      <c r="H440" s="45">
        <f>H441+H442</f>
        <v>215516</v>
      </c>
    </row>
    <row r="441" spans="1:8" ht="28.5">
      <c r="A441" s="49" t="s">
        <v>53</v>
      </c>
      <c r="B441" s="50"/>
      <c r="C441" s="50" t="s">
        <v>32</v>
      </c>
      <c r="D441" s="50" t="s">
        <v>55</v>
      </c>
      <c r="E441" s="50" t="s">
        <v>530</v>
      </c>
      <c r="F441" s="50" t="s">
        <v>97</v>
      </c>
      <c r="G441" s="45">
        <v>3153.4</v>
      </c>
      <c r="H441" s="45">
        <v>3198.1</v>
      </c>
    </row>
    <row r="442" spans="1:8" ht="15">
      <c r="A442" s="49" t="s">
        <v>43</v>
      </c>
      <c r="B442" s="50"/>
      <c r="C442" s="50" t="s">
        <v>32</v>
      </c>
      <c r="D442" s="50" t="s">
        <v>55</v>
      </c>
      <c r="E442" s="50" t="s">
        <v>530</v>
      </c>
      <c r="F442" s="50" t="s">
        <v>105</v>
      </c>
      <c r="G442" s="45">
        <v>209349.4</v>
      </c>
      <c r="H442" s="45">
        <v>212317.9</v>
      </c>
    </row>
    <row r="443" spans="1:8" ht="42.75">
      <c r="A443" s="41" t="s">
        <v>531</v>
      </c>
      <c r="B443" s="50"/>
      <c r="C443" s="50" t="s">
        <v>32</v>
      </c>
      <c r="D443" s="50" t="s">
        <v>55</v>
      </c>
      <c r="E443" s="50" t="s">
        <v>532</v>
      </c>
      <c r="F443" s="50"/>
      <c r="G443" s="45">
        <f>G444+G445</f>
        <v>2442.3999999999996</v>
      </c>
      <c r="H443" s="45">
        <f>H444+H445</f>
        <v>2540</v>
      </c>
    </row>
    <row r="444" spans="1:8" ht="28.5">
      <c r="A444" s="49" t="s">
        <v>53</v>
      </c>
      <c r="B444" s="50"/>
      <c r="C444" s="50" t="s">
        <v>32</v>
      </c>
      <c r="D444" s="50" t="s">
        <v>55</v>
      </c>
      <c r="E444" s="50" t="s">
        <v>532</v>
      </c>
      <c r="F444" s="50" t="s">
        <v>97</v>
      </c>
      <c r="G444" s="45">
        <v>38.2</v>
      </c>
      <c r="H444" s="45">
        <v>39.8</v>
      </c>
    </row>
    <row r="445" spans="1:8" ht="15">
      <c r="A445" s="49" t="s">
        <v>43</v>
      </c>
      <c r="B445" s="50"/>
      <c r="C445" s="50" t="s">
        <v>32</v>
      </c>
      <c r="D445" s="50" t="s">
        <v>55</v>
      </c>
      <c r="E445" s="50" t="s">
        <v>532</v>
      </c>
      <c r="F445" s="50" t="s">
        <v>105</v>
      </c>
      <c r="G445" s="45">
        <v>2404.2</v>
      </c>
      <c r="H445" s="45">
        <v>2500.2</v>
      </c>
    </row>
    <row r="446" spans="1:8" ht="42.75">
      <c r="A446" s="41" t="s">
        <v>533</v>
      </c>
      <c r="B446" s="50"/>
      <c r="C446" s="50" t="s">
        <v>32</v>
      </c>
      <c r="D446" s="50" t="s">
        <v>55</v>
      </c>
      <c r="E446" s="50" t="s">
        <v>534</v>
      </c>
      <c r="F446" s="50"/>
      <c r="G446" s="45">
        <f>G447+G448</f>
        <v>14433.099999999999</v>
      </c>
      <c r="H446" s="45">
        <f>H447+H448</f>
        <v>15011</v>
      </c>
    </row>
    <row r="447" spans="1:8" ht="28.5">
      <c r="A447" s="49" t="s">
        <v>53</v>
      </c>
      <c r="B447" s="50"/>
      <c r="C447" s="50" t="s">
        <v>32</v>
      </c>
      <c r="D447" s="50" t="s">
        <v>55</v>
      </c>
      <c r="E447" s="50" t="s">
        <v>534</v>
      </c>
      <c r="F447" s="50" t="s">
        <v>97</v>
      </c>
      <c r="G447" s="45">
        <v>219.3</v>
      </c>
      <c r="H447" s="45">
        <v>228.1</v>
      </c>
    </row>
    <row r="448" spans="1:8" ht="15">
      <c r="A448" s="49" t="s">
        <v>43</v>
      </c>
      <c r="B448" s="50"/>
      <c r="C448" s="50" t="s">
        <v>32</v>
      </c>
      <c r="D448" s="50" t="s">
        <v>55</v>
      </c>
      <c r="E448" s="50" t="s">
        <v>534</v>
      </c>
      <c r="F448" s="50" t="s">
        <v>105</v>
      </c>
      <c r="G448" s="45">
        <v>14213.8</v>
      </c>
      <c r="H448" s="45">
        <v>14782.9</v>
      </c>
    </row>
    <row r="449" spans="1:8" ht="28.5">
      <c r="A449" s="41" t="s">
        <v>535</v>
      </c>
      <c r="B449" s="50"/>
      <c r="C449" s="50" t="s">
        <v>32</v>
      </c>
      <c r="D449" s="50" t="s">
        <v>55</v>
      </c>
      <c r="E449" s="50" t="s">
        <v>536</v>
      </c>
      <c r="F449" s="50"/>
      <c r="G449" s="45">
        <f>G450+G451</f>
        <v>108736.79999999999</v>
      </c>
      <c r="H449" s="45">
        <f>H450+H451</f>
        <v>108736.79999999999</v>
      </c>
    </row>
    <row r="450" spans="1:8" ht="28.5">
      <c r="A450" s="49" t="s">
        <v>53</v>
      </c>
      <c r="B450" s="50"/>
      <c r="C450" s="50" t="s">
        <v>32</v>
      </c>
      <c r="D450" s="50" t="s">
        <v>55</v>
      </c>
      <c r="E450" s="50" t="s">
        <v>536</v>
      </c>
      <c r="F450" s="50" t="s">
        <v>97</v>
      </c>
      <c r="G450" s="45">
        <v>1606.9</v>
      </c>
      <c r="H450" s="45">
        <v>1606.9</v>
      </c>
    </row>
    <row r="451" spans="1:8" ht="15">
      <c r="A451" s="49" t="s">
        <v>43</v>
      </c>
      <c r="B451" s="50"/>
      <c r="C451" s="50" t="s">
        <v>32</v>
      </c>
      <c r="D451" s="50" t="s">
        <v>55</v>
      </c>
      <c r="E451" s="50" t="s">
        <v>536</v>
      </c>
      <c r="F451" s="50" t="s">
        <v>105</v>
      </c>
      <c r="G451" s="45">
        <v>107129.9</v>
      </c>
      <c r="H451" s="45">
        <v>107129.9</v>
      </c>
    </row>
    <row r="452" spans="1:8" ht="99.75">
      <c r="A452" s="41" t="s">
        <v>537</v>
      </c>
      <c r="B452" s="50"/>
      <c r="C452" s="50" t="s">
        <v>32</v>
      </c>
      <c r="D452" s="50" t="s">
        <v>55</v>
      </c>
      <c r="E452" s="50" t="s">
        <v>538</v>
      </c>
      <c r="F452" s="50"/>
      <c r="G452" s="45">
        <f>G453+G454</f>
        <v>31.9</v>
      </c>
      <c r="H452" s="45">
        <f>H453+H454</f>
        <v>36.8</v>
      </c>
    </row>
    <row r="453" spans="1:8" ht="28.5">
      <c r="A453" s="49" t="s">
        <v>53</v>
      </c>
      <c r="B453" s="50"/>
      <c r="C453" s="50" t="s">
        <v>32</v>
      </c>
      <c r="D453" s="50" t="s">
        <v>55</v>
      </c>
      <c r="E453" s="50" t="s">
        <v>538</v>
      </c>
      <c r="F453" s="50" t="s">
        <v>97</v>
      </c>
      <c r="G453" s="45">
        <v>0.5</v>
      </c>
      <c r="H453" s="45">
        <v>0.5</v>
      </c>
    </row>
    <row r="454" spans="1:8" ht="15">
      <c r="A454" s="49" t="s">
        <v>43</v>
      </c>
      <c r="B454" s="50"/>
      <c r="C454" s="50" t="s">
        <v>32</v>
      </c>
      <c r="D454" s="50" t="s">
        <v>55</v>
      </c>
      <c r="E454" s="50" t="s">
        <v>538</v>
      </c>
      <c r="F454" s="50" t="s">
        <v>105</v>
      </c>
      <c r="G454" s="45">
        <v>31.4</v>
      </c>
      <c r="H454" s="45">
        <v>36.3</v>
      </c>
    </row>
    <row r="455" spans="1:8" ht="42.75">
      <c r="A455" s="41" t="s">
        <v>539</v>
      </c>
      <c r="B455" s="50"/>
      <c r="C455" s="50" t="s">
        <v>32</v>
      </c>
      <c r="D455" s="50" t="s">
        <v>55</v>
      </c>
      <c r="E455" s="50" t="s">
        <v>540</v>
      </c>
      <c r="F455" s="50"/>
      <c r="G455" s="45">
        <f>G456+G457</f>
        <v>2106.2</v>
      </c>
      <c r="H455" s="45">
        <f>H456+H457</f>
        <v>2209</v>
      </c>
    </row>
    <row r="456" spans="1:8" ht="28.5">
      <c r="A456" s="49" t="s">
        <v>53</v>
      </c>
      <c r="B456" s="50"/>
      <c r="C456" s="50" t="s">
        <v>32</v>
      </c>
      <c r="D456" s="50" t="s">
        <v>55</v>
      </c>
      <c r="E456" s="50" t="s">
        <v>540</v>
      </c>
      <c r="F456" s="50" t="s">
        <v>97</v>
      </c>
      <c r="G456" s="45">
        <v>27</v>
      </c>
      <c r="H456" s="45">
        <v>28.6</v>
      </c>
    </row>
    <row r="457" spans="1:8" ht="15">
      <c r="A457" s="49" t="s">
        <v>43</v>
      </c>
      <c r="B457" s="50"/>
      <c r="C457" s="50" t="s">
        <v>32</v>
      </c>
      <c r="D457" s="50" t="s">
        <v>55</v>
      </c>
      <c r="E457" s="50" t="s">
        <v>540</v>
      </c>
      <c r="F457" s="50" t="s">
        <v>105</v>
      </c>
      <c r="G457" s="45">
        <v>2079.2</v>
      </c>
      <c r="H457" s="45">
        <v>2180.4</v>
      </c>
    </row>
    <row r="458" spans="1:8" ht="57">
      <c r="A458" s="41" t="s">
        <v>541</v>
      </c>
      <c r="B458" s="50"/>
      <c r="C458" s="50" t="s">
        <v>32</v>
      </c>
      <c r="D458" s="50" t="s">
        <v>55</v>
      </c>
      <c r="E458" s="50" t="s">
        <v>542</v>
      </c>
      <c r="F458" s="50"/>
      <c r="G458" s="45">
        <f>G459+G460</f>
        <v>2382.3</v>
      </c>
      <c r="H458" s="45">
        <f>H459+H460</f>
        <v>2477.6</v>
      </c>
    </row>
    <row r="459" spans="1:8" ht="28.5">
      <c r="A459" s="49" t="s">
        <v>53</v>
      </c>
      <c r="B459" s="50"/>
      <c r="C459" s="50" t="s">
        <v>32</v>
      </c>
      <c r="D459" s="50" t="s">
        <v>55</v>
      </c>
      <c r="E459" s="50" t="s">
        <v>542</v>
      </c>
      <c r="F459" s="50" t="s">
        <v>97</v>
      </c>
      <c r="G459" s="45">
        <v>41.4</v>
      </c>
      <c r="H459" s="45">
        <v>43.1</v>
      </c>
    </row>
    <row r="460" spans="1:8" ht="15">
      <c r="A460" s="49" t="s">
        <v>43</v>
      </c>
      <c r="B460" s="50"/>
      <c r="C460" s="50" t="s">
        <v>32</v>
      </c>
      <c r="D460" s="50" t="s">
        <v>55</v>
      </c>
      <c r="E460" s="50" t="s">
        <v>542</v>
      </c>
      <c r="F460" s="50" t="s">
        <v>105</v>
      </c>
      <c r="G460" s="45">
        <v>2340.9</v>
      </c>
      <c r="H460" s="45">
        <v>2434.5</v>
      </c>
    </row>
    <row r="461" spans="1:8" ht="28.5">
      <c r="A461" s="41" t="s">
        <v>543</v>
      </c>
      <c r="B461" s="50"/>
      <c r="C461" s="50" t="s">
        <v>32</v>
      </c>
      <c r="D461" s="50" t="s">
        <v>55</v>
      </c>
      <c r="E461" s="50" t="s">
        <v>544</v>
      </c>
      <c r="F461" s="50"/>
      <c r="G461" s="45">
        <f>G462+G463</f>
        <v>69.3</v>
      </c>
      <c r="H461" s="45">
        <f>H462+H463</f>
        <v>69.3</v>
      </c>
    </row>
    <row r="462" spans="1:8" ht="28.5">
      <c r="A462" s="49" t="s">
        <v>53</v>
      </c>
      <c r="B462" s="50"/>
      <c r="C462" s="50" t="s">
        <v>32</v>
      </c>
      <c r="D462" s="50" t="s">
        <v>55</v>
      </c>
      <c r="E462" s="50" t="s">
        <v>544</v>
      </c>
      <c r="F462" s="50" t="s">
        <v>97</v>
      </c>
      <c r="G462" s="45">
        <v>1</v>
      </c>
      <c r="H462" s="45">
        <v>1</v>
      </c>
    </row>
    <row r="463" spans="1:8" ht="15">
      <c r="A463" s="49" t="s">
        <v>43</v>
      </c>
      <c r="B463" s="50"/>
      <c r="C463" s="50" t="s">
        <v>32</v>
      </c>
      <c r="D463" s="50" t="s">
        <v>55</v>
      </c>
      <c r="E463" s="50" t="s">
        <v>544</v>
      </c>
      <c r="F463" s="50" t="s">
        <v>105</v>
      </c>
      <c r="G463" s="45">
        <v>68.3</v>
      </c>
      <c r="H463" s="45">
        <v>68.3</v>
      </c>
    </row>
    <row r="464" spans="1:8" ht="57">
      <c r="A464" s="41" t="s">
        <v>545</v>
      </c>
      <c r="B464" s="50"/>
      <c r="C464" s="50" t="s">
        <v>32</v>
      </c>
      <c r="D464" s="50" t="s">
        <v>55</v>
      </c>
      <c r="E464" s="50" t="s">
        <v>546</v>
      </c>
      <c r="F464" s="50"/>
      <c r="G464" s="45">
        <f>G465+G466</f>
        <v>747</v>
      </c>
      <c r="H464" s="45">
        <f>H465+H466</f>
        <v>747</v>
      </c>
    </row>
    <row r="465" spans="1:8" ht="28.5">
      <c r="A465" s="49" t="s">
        <v>53</v>
      </c>
      <c r="B465" s="50"/>
      <c r="C465" s="50" t="s">
        <v>32</v>
      </c>
      <c r="D465" s="50" t="s">
        <v>55</v>
      </c>
      <c r="E465" s="50" t="s">
        <v>546</v>
      </c>
      <c r="F465" s="50" t="s">
        <v>97</v>
      </c>
      <c r="G465" s="45">
        <v>9.1</v>
      </c>
      <c r="H465" s="45">
        <v>9.1</v>
      </c>
    </row>
    <row r="466" spans="1:8" ht="15">
      <c r="A466" s="49" t="s">
        <v>43</v>
      </c>
      <c r="B466" s="50"/>
      <c r="C466" s="50" t="s">
        <v>32</v>
      </c>
      <c r="D466" s="50" t="s">
        <v>55</v>
      </c>
      <c r="E466" s="50" t="s">
        <v>546</v>
      </c>
      <c r="F466" s="50" t="s">
        <v>105</v>
      </c>
      <c r="G466" s="45">
        <v>737.9</v>
      </c>
      <c r="H466" s="45">
        <v>737.9</v>
      </c>
    </row>
    <row r="467" spans="1:8" ht="28.5">
      <c r="A467" s="41" t="s">
        <v>677</v>
      </c>
      <c r="B467" s="50"/>
      <c r="C467" s="50" t="s">
        <v>32</v>
      </c>
      <c r="D467" s="50" t="s">
        <v>55</v>
      </c>
      <c r="E467" s="34" t="s">
        <v>17</v>
      </c>
      <c r="F467" s="34"/>
      <c r="G467" s="45">
        <f>G468+G481+G486</f>
        <v>4581</v>
      </c>
      <c r="H467" s="45">
        <f>H468+H481+H486</f>
        <v>5701</v>
      </c>
    </row>
    <row r="468" spans="1:8" ht="42.75">
      <c r="A468" s="41" t="s">
        <v>85</v>
      </c>
      <c r="B468" s="50"/>
      <c r="C468" s="50" t="s">
        <v>32</v>
      </c>
      <c r="D468" s="50" t="s">
        <v>55</v>
      </c>
      <c r="E468" s="34" t="s">
        <v>18</v>
      </c>
      <c r="F468" s="34"/>
      <c r="G468" s="45">
        <f>G469</f>
        <v>3941.8</v>
      </c>
      <c r="H468" s="45">
        <f>H469</f>
        <v>4778</v>
      </c>
    </row>
    <row r="469" spans="1:8" ht="15">
      <c r="A469" s="41" t="s">
        <v>36</v>
      </c>
      <c r="B469" s="50"/>
      <c r="C469" s="50" t="s">
        <v>32</v>
      </c>
      <c r="D469" s="50" t="s">
        <v>55</v>
      </c>
      <c r="E469" s="34" t="s">
        <v>37</v>
      </c>
      <c r="F469" s="34"/>
      <c r="G469" s="45">
        <f>SUM(G470+G477)</f>
        <v>3941.8</v>
      </c>
      <c r="H469" s="45">
        <f>SUM(H470+H477)</f>
        <v>4778</v>
      </c>
    </row>
    <row r="470" spans="1:8" ht="15">
      <c r="A470" s="41" t="s">
        <v>56</v>
      </c>
      <c r="B470" s="50"/>
      <c r="C470" s="50" t="s">
        <v>32</v>
      </c>
      <c r="D470" s="50" t="s">
        <v>55</v>
      </c>
      <c r="E470" s="34" t="s">
        <v>57</v>
      </c>
      <c r="F470" s="34"/>
      <c r="G470" s="45">
        <f>G471+G473+G475</f>
        <v>2793.1000000000004</v>
      </c>
      <c r="H470" s="45">
        <f>H471+H473+H475</f>
        <v>3454.3</v>
      </c>
    </row>
    <row r="471" spans="1:8" ht="15">
      <c r="A471" s="41" t="s">
        <v>58</v>
      </c>
      <c r="B471" s="50"/>
      <c r="C471" s="50" t="s">
        <v>32</v>
      </c>
      <c r="D471" s="50" t="s">
        <v>55</v>
      </c>
      <c r="E471" s="34" t="s">
        <v>59</v>
      </c>
      <c r="F471" s="34"/>
      <c r="G471" s="45">
        <f>G472</f>
        <v>618.7</v>
      </c>
      <c r="H471" s="45">
        <f>H472</f>
        <v>1218.7</v>
      </c>
    </row>
    <row r="472" spans="1:8" ht="15">
      <c r="A472" s="41" t="s">
        <v>43</v>
      </c>
      <c r="B472" s="50"/>
      <c r="C472" s="50" t="s">
        <v>32</v>
      </c>
      <c r="D472" s="50" t="s">
        <v>55</v>
      </c>
      <c r="E472" s="34" t="s">
        <v>59</v>
      </c>
      <c r="F472" s="34">
        <v>300</v>
      </c>
      <c r="G472" s="45">
        <v>618.7</v>
      </c>
      <c r="H472" s="45">
        <v>1218.7</v>
      </c>
    </row>
    <row r="473" spans="1:8" ht="28.5">
      <c r="A473" s="41" t="s">
        <v>60</v>
      </c>
      <c r="B473" s="50"/>
      <c r="C473" s="50" t="s">
        <v>32</v>
      </c>
      <c r="D473" s="50" t="s">
        <v>55</v>
      </c>
      <c r="E473" s="34" t="s">
        <v>61</v>
      </c>
      <c r="F473" s="34"/>
      <c r="G473" s="45">
        <f>G474</f>
        <v>1529.4</v>
      </c>
      <c r="H473" s="45">
        <f>H474</f>
        <v>1590.6</v>
      </c>
    </row>
    <row r="474" spans="1:8" ht="15">
      <c r="A474" s="41" t="s">
        <v>43</v>
      </c>
      <c r="B474" s="50"/>
      <c r="C474" s="50" t="s">
        <v>32</v>
      </c>
      <c r="D474" s="50" t="s">
        <v>55</v>
      </c>
      <c r="E474" s="34" t="s">
        <v>61</v>
      </c>
      <c r="F474" s="34">
        <v>300</v>
      </c>
      <c r="G474" s="45">
        <v>1529.4</v>
      </c>
      <c r="H474" s="45">
        <v>1590.6</v>
      </c>
    </row>
    <row r="475" spans="1:8" ht="42.75">
      <c r="A475" s="49" t="s">
        <v>641</v>
      </c>
      <c r="B475" s="35"/>
      <c r="C475" s="50" t="s">
        <v>32</v>
      </c>
      <c r="D475" s="50" t="s">
        <v>55</v>
      </c>
      <c r="E475" s="35" t="s">
        <v>642</v>
      </c>
      <c r="F475" s="35"/>
      <c r="G475" s="42">
        <f>SUM(G476)</f>
        <v>645</v>
      </c>
      <c r="H475" s="42">
        <f>SUM(H476)</f>
        <v>645</v>
      </c>
    </row>
    <row r="476" spans="1:8" ht="15">
      <c r="A476" s="49" t="s">
        <v>43</v>
      </c>
      <c r="B476" s="35"/>
      <c r="C476" s="50" t="s">
        <v>32</v>
      </c>
      <c r="D476" s="50" t="s">
        <v>55</v>
      </c>
      <c r="E476" s="35" t="s">
        <v>642</v>
      </c>
      <c r="F476" s="35" t="s">
        <v>105</v>
      </c>
      <c r="G476" s="42">
        <v>645</v>
      </c>
      <c r="H476" s="42">
        <v>645</v>
      </c>
    </row>
    <row r="477" spans="1:8" ht="28.5">
      <c r="A477" s="41" t="s">
        <v>62</v>
      </c>
      <c r="B477" s="50"/>
      <c r="C477" s="50" t="s">
        <v>32</v>
      </c>
      <c r="D477" s="50" t="s">
        <v>55</v>
      </c>
      <c r="E477" s="34" t="s">
        <v>63</v>
      </c>
      <c r="F477" s="34"/>
      <c r="G477" s="45">
        <f>G478</f>
        <v>1148.7</v>
      </c>
      <c r="H477" s="45">
        <f>H478</f>
        <v>1323.7</v>
      </c>
    </row>
    <row r="478" spans="1:8" ht="15">
      <c r="A478" s="41" t="s">
        <v>64</v>
      </c>
      <c r="B478" s="50"/>
      <c r="C478" s="50" t="s">
        <v>32</v>
      </c>
      <c r="D478" s="50" t="s">
        <v>55</v>
      </c>
      <c r="E478" s="34" t="s">
        <v>65</v>
      </c>
      <c r="F478" s="34"/>
      <c r="G478" s="45">
        <f>G479+G480</f>
        <v>1148.7</v>
      </c>
      <c r="H478" s="45">
        <f>H479+H480</f>
        <v>1323.7</v>
      </c>
    </row>
    <row r="479" spans="1:8" ht="28.5">
      <c r="A479" s="70" t="s">
        <v>53</v>
      </c>
      <c r="B479" s="50"/>
      <c r="C479" s="50" t="s">
        <v>32</v>
      </c>
      <c r="D479" s="50" t="s">
        <v>55</v>
      </c>
      <c r="E479" s="34" t="s">
        <v>65</v>
      </c>
      <c r="F479" s="34">
        <v>200</v>
      </c>
      <c r="G479" s="45">
        <v>711.7</v>
      </c>
      <c r="H479" s="45">
        <v>923.5</v>
      </c>
    </row>
    <row r="480" spans="1:8" ht="15">
      <c r="A480" s="41" t="s">
        <v>43</v>
      </c>
      <c r="B480" s="50"/>
      <c r="C480" s="50" t="s">
        <v>32</v>
      </c>
      <c r="D480" s="50" t="s">
        <v>55</v>
      </c>
      <c r="E480" s="34" t="s">
        <v>65</v>
      </c>
      <c r="F480" s="34">
        <v>300</v>
      </c>
      <c r="G480" s="45">
        <v>437</v>
      </c>
      <c r="H480" s="45">
        <v>400.2</v>
      </c>
    </row>
    <row r="481" spans="1:8" ht="15">
      <c r="A481" s="41" t="s">
        <v>87</v>
      </c>
      <c r="B481" s="50"/>
      <c r="C481" s="50" t="s">
        <v>32</v>
      </c>
      <c r="D481" s="50" t="s">
        <v>55</v>
      </c>
      <c r="E481" s="34" t="s">
        <v>66</v>
      </c>
      <c r="F481" s="34"/>
      <c r="G481" s="45">
        <f>G482</f>
        <v>139.2</v>
      </c>
      <c r="H481" s="45">
        <f>H482</f>
        <v>148</v>
      </c>
    </row>
    <row r="482" spans="1:8" ht="15">
      <c r="A482" s="41" t="s">
        <v>36</v>
      </c>
      <c r="B482" s="50"/>
      <c r="C482" s="50" t="s">
        <v>32</v>
      </c>
      <c r="D482" s="50" t="s">
        <v>55</v>
      </c>
      <c r="E482" s="34" t="s">
        <v>67</v>
      </c>
      <c r="F482" s="34"/>
      <c r="G482" s="45">
        <f>G483</f>
        <v>139.2</v>
      </c>
      <c r="H482" s="45">
        <f>H483</f>
        <v>148</v>
      </c>
    </row>
    <row r="483" spans="1:8" ht="15">
      <c r="A483" s="41" t="s">
        <v>38</v>
      </c>
      <c r="B483" s="50"/>
      <c r="C483" s="50" t="s">
        <v>32</v>
      </c>
      <c r="D483" s="50" t="s">
        <v>55</v>
      </c>
      <c r="E483" s="34" t="s">
        <v>68</v>
      </c>
      <c r="F483" s="34"/>
      <c r="G483" s="45">
        <f>G484+G485</f>
        <v>139.2</v>
      </c>
      <c r="H483" s="45">
        <f>H484+H485</f>
        <v>148</v>
      </c>
    </row>
    <row r="484" spans="1:8" ht="28.5">
      <c r="A484" s="70" t="s">
        <v>53</v>
      </c>
      <c r="B484" s="50"/>
      <c r="C484" s="50" t="s">
        <v>32</v>
      </c>
      <c r="D484" s="50" t="s">
        <v>55</v>
      </c>
      <c r="E484" s="34" t="s">
        <v>68</v>
      </c>
      <c r="F484" s="34">
        <v>200</v>
      </c>
      <c r="G484" s="45">
        <v>139.2</v>
      </c>
      <c r="H484" s="45">
        <v>148</v>
      </c>
    </row>
    <row r="485" spans="1:8" ht="15" hidden="1">
      <c r="A485" s="41" t="s">
        <v>43</v>
      </c>
      <c r="B485" s="50"/>
      <c r="C485" s="50" t="s">
        <v>32</v>
      </c>
      <c r="D485" s="50" t="s">
        <v>55</v>
      </c>
      <c r="E485" s="34" t="s">
        <v>68</v>
      </c>
      <c r="F485" s="34">
        <v>300</v>
      </c>
      <c r="G485" s="45"/>
      <c r="H485" s="45"/>
    </row>
    <row r="486" spans="1:8" ht="15">
      <c r="A486" s="41" t="s">
        <v>88</v>
      </c>
      <c r="B486" s="50"/>
      <c r="C486" s="50" t="s">
        <v>32</v>
      </c>
      <c r="D486" s="50" t="s">
        <v>55</v>
      </c>
      <c r="E486" s="34" t="s">
        <v>69</v>
      </c>
      <c r="F486" s="34"/>
      <c r="G486" s="45">
        <f>SUM(G487+G490)</f>
        <v>500</v>
      </c>
      <c r="H486" s="45">
        <f>SUM(H487+H490)</f>
        <v>775</v>
      </c>
    </row>
    <row r="487" spans="1:8" ht="15" hidden="1">
      <c r="A487" s="49" t="s">
        <v>36</v>
      </c>
      <c r="B487" s="50"/>
      <c r="C487" s="50" t="s">
        <v>32</v>
      </c>
      <c r="D487" s="50" t="s">
        <v>55</v>
      </c>
      <c r="E487" s="34" t="s">
        <v>639</v>
      </c>
      <c r="F487" s="34"/>
      <c r="G487" s="45">
        <f>G488</f>
        <v>0</v>
      </c>
      <c r="H487" s="45">
        <f>H488</f>
        <v>0</v>
      </c>
    </row>
    <row r="488" spans="1:8" ht="15" hidden="1">
      <c r="A488" s="49" t="s">
        <v>38</v>
      </c>
      <c r="B488" s="50"/>
      <c r="C488" s="50" t="s">
        <v>32</v>
      </c>
      <c r="D488" s="50" t="s">
        <v>55</v>
      </c>
      <c r="E488" s="34" t="s">
        <v>640</v>
      </c>
      <c r="F488" s="34"/>
      <c r="G488" s="45">
        <f>SUM(G489)</f>
        <v>0</v>
      </c>
      <c r="H488" s="45">
        <f>SUM(H489)</f>
        <v>0</v>
      </c>
    </row>
    <row r="489" spans="1:8" ht="28.5" hidden="1">
      <c r="A489" s="49" t="s">
        <v>53</v>
      </c>
      <c r="B489" s="50"/>
      <c r="C489" s="50" t="s">
        <v>32</v>
      </c>
      <c r="D489" s="50" t="s">
        <v>55</v>
      </c>
      <c r="E489" s="34" t="s">
        <v>640</v>
      </c>
      <c r="F489" s="34">
        <v>200</v>
      </c>
      <c r="G489" s="45"/>
      <c r="H489" s="45"/>
    </row>
    <row r="490" spans="1:8" ht="28.5">
      <c r="A490" s="41" t="s">
        <v>70</v>
      </c>
      <c r="B490" s="50"/>
      <c r="C490" s="50" t="s">
        <v>32</v>
      </c>
      <c r="D490" s="50" t="s">
        <v>55</v>
      </c>
      <c r="E490" s="34" t="s">
        <v>71</v>
      </c>
      <c r="F490" s="34"/>
      <c r="G490" s="45">
        <f>G491</f>
        <v>500</v>
      </c>
      <c r="H490" s="45">
        <f>H491</f>
        <v>775</v>
      </c>
    </row>
    <row r="491" spans="1:8" ht="15">
      <c r="A491" s="41" t="s">
        <v>38</v>
      </c>
      <c r="B491" s="50"/>
      <c r="C491" s="50" t="s">
        <v>32</v>
      </c>
      <c r="D491" s="50" t="s">
        <v>55</v>
      </c>
      <c r="E491" s="34" t="s">
        <v>72</v>
      </c>
      <c r="F491" s="34"/>
      <c r="G491" s="45">
        <f>G492</f>
        <v>500</v>
      </c>
      <c r="H491" s="45">
        <f>H492</f>
        <v>775</v>
      </c>
    </row>
    <row r="492" spans="1:8" ht="28.5">
      <c r="A492" s="41" t="s">
        <v>73</v>
      </c>
      <c r="B492" s="50"/>
      <c r="C492" s="50" t="s">
        <v>32</v>
      </c>
      <c r="D492" s="50" t="s">
        <v>55</v>
      </c>
      <c r="E492" s="34" t="s">
        <v>72</v>
      </c>
      <c r="F492" s="34">
        <v>600</v>
      </c>
      <c r="G492" s="45">
        <v>500</v>
      </c>
      <c r="H492" s="45">
        <v>775</v>
      </c>
    </row>
    <row r="493" spans="1:8" ht="57">
      <c r="A493" s="41" t="s">
        <v>684</v>
      </c>
      <c r="B493" s="50"/>
      <c r="C493" s="50" t="s">
        <v>32</v>
      </c>
      <c r="D493" s="50" t="s">
        <v>55</v>
      </c>
      <c r="E493" s="34" t="s">
        <v>74</v>
      </c>
      <c r="F493" s="34"/>
      <c r="G493" s="45">
        <f>G494</f>
        <v>3490.1</v>
      </c>
      <c r="H493" s="45">
        <f>H494</f>
        <v>2370.1</v>
      </c>
    </row>
    <row r="494" spans="1:8" ht="15">
      <c r="A494" s="41" t="s">
        <v>36</v>
      </c>
      <c r="B494" s="50"/>
      <c r="C494" s="50" t="s">
        <v>32</v>
      </c>
      <c r="D494" s="50" t="s">
        <v>55</v>
      </c>
      <c r="E494" s="34" t="s">
        <v>75</v>
      </c>
      <c r="F494" s="34"/>
      <c r="G494" s="45">
        <f>SUM(G495)</f>
        <v>3490.1</v>
      </c>
      <c r="H494" s="45">
        <f>SUM(H495)</f>
        <v>2370.1</v>
      </c>
    </row>
    <row r="495" spans="1:8" ht="28.5">
      <c r="A495" s="41" t="s">
        <v>76</v>
      </c>
      <c r="B495" s="50"/>
      <c r="C495" s="50" t="s">
        <v>32</v>
      </c>
      <c r="D495" s="50" t="s">
        <v>55</v>
      </c>
      <c r="E495" s="34" t="s">
        <v>77</v>
      </c>
      <c r="F495" s="34"/>
      <c r="G495" s="45">
        <f>G496</f>
        <v>3490.1</v>
      </c>
      <c r="H495" s="45">
        <f>H496</f>
        <v>2370.1</v>
      </c>
    </row>
    <row r="496" spans="1:8" ht="28.5">
      <c r="A496" s="70" t="s">
        <v>53</v>
      </c>
      <c r="B496" s="50"/>
      <c r="C496" s="50" t="s">
        <v>32</v>
      </c>
      <c r="D496" s="50" t="s">
        <v>55</v>
      </c>
      <c r="E496" s="34" t="s">
        <v>77</v>
      </c>
      <c r="F496" s="34">
        <v>200</v>
      </c>
      <c r="G496" s="45">
        <v>3490.1</v>
      </c>
      <c r="H496" s="45">
        <v>2370.1</v>
      </c>
    </row>
    <row r="497" spans="1:8" ht="15">
      <c r="A497" s="49" t="s">
        <v>208</v>
      </c>
      <c r="B497" s="50"/>
      <c r="C497" s="50" t="s">
        <v>32</v>
      </c>
      <c r="D497" s="50" t="s">
        <v>14</v>
      </c>
      <c r="E497" s="34"/>
      <c r="F497" s="34"/>
      <c r="G497" s="45">
        <f>G498+G524</f>
        <v>212852.2</v>
      </c>
      <c r="H497" s="45">
        <f>H498+H524</f>
        <v>216245.4</v>
      </c>
    </row>
    <row r="498" spans="1:8" ht="42.75">
      <c r="A498" s="70" t="s">
        <v>679</v>
      </c>
      <c r="B498" s="50"/>
      <c r="C498" s="50" t="s">
        <v>32</v>
      </c>
      <c r="D498" s="50" t="s">
        <v>14</v>
      </c>
      <c r="E498" s="50" t="s">
        <v>493</v>
      </c>
      <c r="F498" s="34"/>
      <c r="G498" s="45">
        <f>G499</f>
        <v>212842.2</v>
      </c>
      <c r="H498" s="45">
        <f>H499</f>
        <v>216235.4</v>
      </c>
    </row>
    <row r="499" spans="1:8" ht="15">
      <c r="A499" s="41" t="s">
        <v>511</v>
      </c>
      <c r="B499" s="50"/>
      <c r="C499" s="50" t="s">
        <v>32</v>
      </c>
      <c r="D499" s="50" t="s">
        <v>14</v>
      </c>
      <c r="E499" s="50" t="s">
        <v>494</v>
      </c>
      <c r="F499" s="34"/>
      <c r="G499" s="45">
        <f>G500</f>
        <v>212842.2</v>
      </c>
      <c r="H499" s="45">
        <f>H500</f>
        <v>216235.4</v>
      </c>
    </row>
    <row r="500" spans="1:8" ht="85.5">
      <c r="A500" s="41" t="s">
        <v>307</v>
      </c>
      <c r="B500" s="50"/>
      <c r="C500" s="50" t="s">
        <v>32</v>
      </c>
      <c r="D500" s="50" t="s">
        <v>14</v>
      </c>
      <c r="E500" s="50" t="s">
        <v>495</v>
      </c>
      <c r="F500" s="34"/>
      <c r="G500" s="45">
        <f>G501+G506+G509+G512+G515+G518+G521</f>
        <v>212842.2</v>
      </c>
      <c r="H500" s="45">
        <f>H501+H506+H509+H512+H515+H518+H521</f>
        <v>216235.4</v>
      </c>
    </row>
    <row r="501" spans="1:8" ht="42.75">
      <c r="A501" s="49" t="s">
        <v>547</v>
      </c>
      <c r="B501" s="50"/>
      <c r="C501" s="50" t="s">
        <v>32</v>
      </c>
      <c r="D501" s="50" t="s">
        <v>14</v>
      </c>
      <c r="E501" s="34" t="s">
        <v>548</v>
      </c>
      <c r="F501" s="34"/>
      <c r="G501" s="45">
        <f>SUM(G502:G505)</f>
        <v>67079.59999999999</v>
      </c>
      <c r="H501" s="45">
        <f>SUM(H502:H505)</f>
        <v>67511.29999999999</v>
      </c>
    </row>
    <row r="502" spans="1:8" ht="57">
      <c r="A502" s="49" t="s">
        <v>52</v>
      </c>
      <c r="B502" s="50"/>
      <c r="C502" s="50" t="s">
        <v>32</v>
      </c>
      <c r="D502" s="50" t="s">
        <v>14</v>
      </c>
      <c r="E502" s="34" t="s">
        <v>548</v>
      </c>
      <c r="F502" s="34">
        <v>100</v>
      </c>
      <c r="G502" s="45">
        <v>46740.1</v>
      </c>
      <c r="H502" s="45">
        <v>46740.1</v>
      </c>
    </row>
    <row r="503" spans="1:8" ht="28.5">
      <c r="A503" s="49" t="s">
        <v>53</v>
      </c>
      <c r="B503" s="50"/>
      <c r="C503" s="50" t="s">
        <v>32</v>
      </c>
      <c r="D503" s="50" t="s">
        <v>14</v>
      </c>
      <c r="E503" s="34" t="s">
        <v>548</v>
      </c>
      <c r="F503" s="34">
        <v>200</v>
      </c>
      <c r="G503" s="45">
        <v>19419.6</v>
      </c>
      <c r="H503" s="45">
        <v>19851.3</v>
      </c>
    </row>
    <row r="504" spans="1:8" ht="15">
      <c r="A504" s="49" t="s">
        <v>43</v>
      </c>
      <c r="B504" s="50"/>
      <c r="C504" s="50" t="s">
        <v>32</v>
      </c>
      <c r="D504" s="50" t="s">
        <v>14</v>
      </c>
      <c r="E504" s="34" t="s">
        <v>548</v>
      </c>
      <c r="F504" s="34">
        <v>300</v>
      </c>
      <c r="G504" s="45">
        <v>246</v>
      </c>
      <c r="H504" s="45">
        <v>246</v>
      </c>
    </row>
    <row r="505" spans="1:8" ht="15">
      <c r="A505" s="49" t="s">
        <v>23</v>
      </c>
      <c r="B505" s="50"/>
      <c r="C505" s="50" t="s">
        <v>32</v>
      </c>
      <c r="D505" s="50" t="s">
        <v>14</v>
      </c>
      <c r="E505" s="34" t="s">
        <v>548</v>
      </c>
      <c r="F505" s="34">
        <v>800</v>
      </c>
      <c r="G505" s="45">
        <v>673.9</v>
      </c>
      <c r="H505" s="45">
        <v>673.9</v>
      </c>
    </row>
    <row r="506" spans="1:8" ht="0.75" customHeight="1" hidden="1">
      <c r="A506" s="49" t="s">
        <v>549</v>
      </c>
      <c r="B506" s="50"/>
      <c r="C506" s="50" t="s">
        <v>32</v>
      </c>
      <c r="D506" s="50" t="s">
        <v>14</v>
      </c>
      <c r="E506" s="34" t="s">
        <v>550</v>
      </c>
      <c r="F506" s="34"/>
      <c r="G506" s="45">
        <f>G507+G508</f>
        <v>0</v>
      </c>
      <c r="H506" s="45">
        <f>H507+H508</f>
        <v>0</v>
      </c>
    </row>
    <row r="507" spans="1:8" ht="28.5" hidden="1">
      <c r="A507" s="49" t="s">
        <v>53</v>
      </c>
      <c r="B507" s="50"/>
      <c r="C507" s="50" t="s">
        <v>32</v>
      </c>
      <c r="D507" s="50" t="s">
        <v>14</v>
      </c>
      <c r="E507" s="34" t="s">
        <v>550</v>
      </c>
      <c r="F507" s="34">
        <v>200</v>
      </c>
      <c r="G507" s="45"/>
      <c r="H507" s="45"/>
    </row>
    <row r="508" spans="1:8" ht="15" hidden="1">
      <c r="A508" s="49" t="s">
        <v>43</v>
      </c>
      <c r="B508" s="50"/>
      <c r="C508" s="50" t="s">
        <v>32</v>
      </c>
      <c r="D508" s="50" t="s">
        <v>14</v>
      </c>
      <c r="E508" s="34" t="s">
        <v>550</v>
      </c>
      <c r="F508" s="34">
        <v>300</v>
      </c>
      <c r="G508" s="45"/>
      <c r="H508" s="45"/>
    </row>
    <row r="509" spans="1:8" ht="28.5">
      <c r="A509" s="49" t="s">
        <v>551</v>
      </c>
      <c r="B509" s="50"/>
      <c r="C509" s="50" t="s">
        <v>32</v>
      </c>
      <c r="D509" s="50" t="s">
        <v>14</v>
      </c>
      <c r="E509" s="34" t="s">
        <v>552</v>
      </c>
      <c r="F509" s="34"/>
      <c r="G509" s="45">
        <f>G510+G511</f>
        <v>54871</v>
      </c>
      <c r="H509" s="45">
        <f>H510+H511</f>
        <v>57065.799999999996</v>
      </c>
    </row>
    <row r="510" spans="1:8" ht="28.5">
      <c r="A510" s="49" t="s">
        <v>53</v>
      </c>
      <c r="B510" s="50"/>
      <c r="C510" s="50" t="s">
        <v>32</v>
      </c>
      <c r="D510" s="50" t="s">
        <v>14</v>
      </c>
      <c r="E510" s="34" t="s">
        <v>552</v>
      </c>
      <c r="F510" s="34">
        <v>200</v>
      </c>
      <c r="G510" s="45">
        <v>813.5</v>
      </c>
      <c r="H510" s="45">
        <v>846.7</v>
      </c>
    </row>
    <row r="511" spans="1:8" ht="15">
      <c r="A511" s="49" t="s">
        <v>43</v>
      </c>
      <c r="B511" s="50"/>
      <c r="C511" s="50" t="s">
        <v>32</v>
      </c>
      <c r="D511" s="50" t="s">
        <v>14</v>
      </c>
      <c r="E511" s="34" t="s">
        <v>552</v>
      </c>
      <c r="F511" s="34">
        <v>300</v>
      </c>
      <c r="G511" s="45">
        <v>54057.5</v>
      </c>
      <c r="H511" s="45">
        <v>56219.1</v>
      </c>
    </row>
    <row r="512" spans="1:8" ht="42.75">
      <c r="A512" s="49" t="s">
        <v>553</v>
      </c>
      <c r="B512" s="50"/>
      <c r="C512" s="50" t="s">
        <v>32</v>
      </c>
      <c r="D512" s="50" t="s">
        <v>14</v>
      </c>
      <c r="E512" s="34" t="s">
        <v>554</v>
      </c>
      <c r="F512" s="34"/>
      <c r="G512" s="45">
        <f>G513+G514</f>
        <v>5901.6</v>
      </c>
      <c r="H512" s="45">
        <f>H513+H514</f>
        <v>5901.6</v>
      </c>
    </row>
    <row r="513" spans="1:8" ht="28.5">
      <c r="A513" s="49" t="s">
        <v>53</v>
      </c>
      <c r="B513" s="50"/>
      <c r="C513" s="50" t="s">
        <v>32</v>
      </c>
      <c r="D513" s="50" t="s">
        <v>14</v>
      </c>
      <c r="E513" s="34" t="s">
        <v>554</v>
      </c>
      <c r="F513" s="34">
        <v>200</v>
      </c>
      <c r="G513" s="45">
        <v>87.6</v>
      </c>
      <c r="H513" s="45">
        <v>87.6</v>
      </c>
    </row>
    <row r="514" spans="1:8" ht="15">
      <c r="A514" s="49" t="s">
        <v>43</v>
      </c>
      <c r="B514" s="50"/>
      <c r="C514" s="50" t="s">
        <v>32</v>
      </c>
      <c r="D514" s="50" t="s">
        <v>14</v>
      </c>
      <c r="E514" s="34" t="s">
        <v>554</v>
      </c>
      <c r="F514" s="34">
        <v>300</v>
      </c>
      <c r="G514" s="45">
        <v>5814</v>
      </c>
      <c r="H514" s="45">
        <v>5814</v>
      </c>
    </row>
    <row r="515" spans="1:8" ht="85.5">
      <c r="A515" s="49" t="s">
        <v>555</v>
      </c>
      <c r="B515" s="50"/>
      <c r="C515" s="50" t="s">
        <v>32</v>
      </c>
      <c r="D515" s="50" t="s">
        <v>14</v>
      </c>
      <c r="E515" s="34" t="s">
        <v>556</v>
      </c>
      <c r="F515" s="34"/>
      <c r="G515" s="45">
        <f>G516+G517</f>
        <v>57016.9</v>
      </c>
      <c r="H515" s="45">
        <f>H516+H517</f>
        <v>57154</v>
      </c>
    </row>
    <row r="516" spans="1:8" ht="28.5">
      <c r="A516" s="49" t="s">
        <v>53</v>
      </c>
      <c r="B516" s="50"/>
      <c r="C516" s="50" t="s">
        <v>32</v>
      </c>
      <c r="D516" s="50" t="s">
        <v>14</v>
      </c>
      <c r="E516" s="34" t="s">
        <v>556</v>
      </c>
      <c r="F516" s="34">
        <v>200</v>
      </c>
      <c r="G516" s="45">
        <v>842.4</v>
      </c>
      <c r="H516" s="45">
        <v>844.4</v>
      </c>
    </row>
    <row r="517" spans="1:8" ht="15">
      <c r="A517" s="49" t="s">
        <v>43</v>
      </c>
      <c r="B517" s="50"/>
      <c r="C517" s="50" t="s">
        <v>32</v>
      </c>
      <c r="D517" s="50" t="s">
        <v>14</v>
      </c>
      <c r="E517" s="34" t="s">
        <v>556</v>
      </c>
      <c r="F517" s="34">
        <v>300</v>
      </c>
      <c r="G517" s="45">
        <v>56174.5</v>
      </c>
      <c r="H517" s="45">
        <v>56309.6</v>
      </c>
    </row>
    <row r="518" spans="1:8" ht="57">
      <c r="A518" s="49" t="s">
        <v>557</v>
      </c>
      <c r="B518" s="50"/>
      <c r="C518" s="50" t="s">
        <v>32</v>
      </c>
      <c r="D518" s="50" t="s">
        <v>14</v>
      </c>
      <c r="E518" s="34" t="s">
        <v>558</v>
      </c>
      <c r="F518" s="34"/>
      <c r="G518" s="45">
        <f>G519+G520</f>
        <v>15740.5</v>
      </c>
      <c r="H518" s="45">
        <f>H519+H520</f>
        <v>16370.1</v>
      </c>
    </row>
    <row r="519" spans="1:8" ht="28.5">
      <c r="A519" s="49" t="s">
        <v>53</v>
      </c>
      <c r="B519" s="50"/>
      <c r="C519" s="50" t="s">
        <v>32</v>
      </c>
      <c r="D519" s="50" t="s">
        <v>14</v>
      </c>
      <c r="E519" s="34" t="s">
        <v>558</v>
      </c>
      <c r="F519" s="34">
        <v>200</v>
      </c>
      <c r="G519" s="45">
        <v>233.7</v>
      </c>
      <c r="H519" s="45">
        <v>243.1</v>
      </c>
    </row>
    <row r="520" spans="1:8" ht="15">
      <c r="A520" s="49" t="s">
        <v>43</v>
      </c>
      <c r="B520" s="50"/>
      <c r="C520" s="50" t="s">
        <v>32</v>
      </c>
      <c r="D520" s="50" t="s">
        <v>14</v>
      </c>
      <c r="E520" s="34" t="s">
        <v>558</v>
      </c>
      <c r="F520" s="34">
        <v>300</v>
      </c>
      <c r="G520" s="45">
        <v>15506.8</v>
      </c>
      <c r="H520" s="45">
        <v>16127</v>
      </c>
    </row>
    <row r="521" spans="1:8" ht="42.75">
      <c r="A521" s="49" t="s">
        <v>750</v>
      </c>
      <c r="B521" s="173"/>
      <c r="C521" s="173" t="s">
        <v>32</v>
      </c>
      <c r="D521" s="173" t="s">
        <v>14</v>
      </c>
      <c r="E521" s="34" t="s">
        <v>751</v>
      </c>
      <c r="F521" s="34"/>
      <c r="G521" s="45">
        <f>G522+G523</f>
        <v>12232.599999999999</v>
      </c>
      <c r="H521" s="45">
        <f>H522+H523</f>
        <v>12232.599999999999</v>
      </c>
    </row>
    <row r="522" spans="1:8" ht="28.5">
      <c r="A522" s="49" t="s">
        <v>53</v>
      </c>
      <c r="B522" s="173"/>
      <c r="C522" s="173" t="s">
        <v>32</v>
      </c>
      <c r="D522" s="173" t="s">
        <v>14</v>
      </c>
      <c r="E522" s="34" t="s">
        <v>751</v>
      </c>
      <c r="F522" s="34">
        <v>200</v>
      </c>
      <c r="G522" s="45">
        <v>177.8</v>
      </c>
      <c r="H522" s="45">
        <v>177.8</v>
      </c>
    </row>
    <row r="523" spans="1:8" ht="15">
      <c r="A523" s="49" t="s">
        <v>43</v>
      </c>
      <c r="B523" s="173"/>
      <c r="C523" s="173" t="s">
        <v>32</v>
      </c>
      <c r="D523" s="173" t="s">
        <v>14</v>
      </c>
      <c r="E523" s="34" t="s">
        <v>751</v>
      </c>
      <c r="F523" s="34">
        <v>300</v>
      </c>
      <c r="G523" s="45">
        <v>12054.8</v>
      </c>
      <c r="H523" s="45">
        <v>12054.8</v>
      </c>
    </row>
    <row r="524" spans="1:8" ht="28.5">
      <c r="A524" s="49" t="s">
        <v>677</v>
      </c>
      <c r="B524" s="50"/>
      <c r="C524" s="50" t="s">
        <v>32</v>
      </c>
      <c r="D524" s="50" t="s">
        <v>14</v>
      </c>
      <c r="E524" s="34" t="s">
        <v>17</v>
      </c>
      <c r="F524" s="34"/>
      <c r="G524" s="45">
        <f>SUM(G525)</f>
        <v>10</v>
      </c>
      <c r="H524" s="45">
        <f>SUM(H525)</f>
        <v>10</v>
      </c>
    </row>
    <row r="525" spans="1:8" ht="15">
      <c r="A525" s="100" t="s">
        <v>88</v>
      </c>
      <c r="B525" s="101"/>
      <c r="C525" s="104" t="s">
        <v>32</v>
      </c>
      <c r="D525" s="104" t="s">
        <v>14</v>
      </c>
      <c r="E525" s="102" t="s">
        <v>69</v>
      </c>
      <c r="F525" s="102"/>
      <c r="G525" s="103">
        <f aca="true" t="shared" si="33" ref="G525:H527">G526</f>
        <v>10</v>
      </c>
      <c r="H525" s="103">
        <f t="shared" si="33"/>
        <v>10</v>
      </c>
    </row>
    <row r="526" spans="1:8" ht="15">
      <c r="A526" s="100" t="s">
        <v>36</v>
      </c>
      <c r="B526" s="101"/>
      <c r="C526" s="104" t="s">
        <v>32</v>
      </c>
      <c r="D526" s="104" t="s">
        <v>14</v>
      </c>
      <c r="E526" s="102" t="s">
        <v>639</v>
      </c>
      <c r="F526" s="102"/>
      <c r="G526" s="103">
        <f t="shared" si="33"/>
        <v>10</v>
      </c>
      <c r="H526" s="103">
        <f t="shared" si="33"/>
        <v>10</v>
      </c>
    </row>
    <row r="527" spans="1:8" ht="15">
      <c r="A527" s="100" t="s">
        <v>38</v>
      </c>
      <c r="B527" s="101"/>
      <c r="C527" s="104" t="s">
        <v>32</v>
      </c>
      <c r="D527" s="104" t="s">
        <v>14</v>
      </c>
      <c r="E527" s="102" t="s">
        <v>640</v>
      </c>
      <c r="F527" s="102"/>
      <c r="G527" s="103">
        <f t="shared" si="33"/>
        <v>10</v>
      </c>
      <c r="H527" s="103">
        <f t="shared" si="33"/>
        <v>10</v>
      </c>
    </row>
    <row r="528" spans="1:8" ht="28.5">
      <c r="A528" s="100" t="s">
        <v>53</v>
      </c>
      <c r="B528" s="101"/>
      <c r="C528" s="104" t="s">
        <v>32</v>
      </c>
      <c r="D528" s="104" t="s">
        <v>14</v>
      </c>
      <c r="E528" s="102" t="s">
        <v>640</v>
      </c>
      <c r="F528" s="102">
        <v>200</v>
      </c>
      <c r="G528" s="103">
        <v>10</v>
      </c>
      <c r="H528" s="103">
        <v>10</v>
      </c>
    </row>
    <row r="529" spans="1:8" ht="15">
      <c r="A529" s="41" t="s">
        <v>78</v>
      </c>
      <c r="B529" s="50"/>
      <c r="C529" s="50" t="s">
        <v>32</v>
      </c>
      <c r="D529" s="50" t="s">
        <v>79</v>
      </c>
      <c r="E529" s="34"/>
      <c r="F529" s="34"/>
      <c r="G529" s="45">
        <f>G546+G530</f>
        <v>32893.9</v>
      </c>
      <c r="H529" s="45">
        <f>H546+H530</f>
        <v>32893.9</v>
      </c>
    </row>
    <row r="530" spans="1:8" ht="42.75">
      <c r="A530" s="70" t="s">
        <v>679</v>
      </c>
      <c r="B530" s="50"/>
      <c r="C530" s="50" t="s">
        <v>32</v>
      </c>
      <c r="D530" s="50" t="s">
        <v>79</v>
      </c>
      <c r="E530" s="50" t="s">
        <v>493</v>
      </c>
      <c r="F530" s="34"/>
      <c r="G530" s="45">
        <f>G531+G536+G540</f>
        <v>27084.300000000003</v>
      </c>
      <c r="H530" s="45">
        <f>H531+H536+H540</f>
        <v>27084.300000000003</v>
      </c>
    </row>
    <row r="531" spans="1:8" ht="15">
      <c r="A531" s="41" t="s">
        <v>511</v>
      </c>
      <c r="B531" s="50"/>
      <c r="C531" s="50" t="s">
        <v>32</v>
      </c>
      <c r="D531" s="50" t="s">
        <v>79</v>
      </c>
      <c r="E531" s="50" t="s">
        <v>494</v>
      </c>
      <c r="F531" s="34"/>
      <c r="G531" s="45">
        <f>G532</f>
        <v>5528</v>
      </c>
      <c r="H531" s="45">
        <f>H532</f>
        <v>5528</v>
      </c>
    </row>
    <row r="532" spans="1:8" ht="85.5">
      <c r="A532" s="41" t="s">
        <v>307</v>
      </c>
      <c r="B532" s="50"/>
      <c r="C532" s="50" t="s">
        <v>32</v>
      </c>
      <c r="D532" s="50" t="s">
        <v>79</v>
      </c>
      <c r="E532" s="50" t="s">
        <v>495</v>
      </c>
      <c r="F532" s="34"/>
      <c r="G532" s="45">
        <f>G533</f>
        <v>5528</v>
      </c>
      <c r="H532" s="45">
        <f>H533</f>
        <v>5528</v>
      </c>
    </row>
    <row r="533" spans="1:8" ht="28.5">
      <c r="A533" s="49" t="s">
        <v>559</v>
      </c>
      <c r="B533" s="50"/>
      <c r="C533" s="50" t="s">
        <v>32</v>
      </c>
      <c r="D533" s="50" t="s">
        <v>79</v>
      </c>
      <c r="E533" s="34" t="s">
        <v>560</v>
      </c>
      <c r="F533" s="34"/>
      <c r="G533" s="45">
        <f>G534+G535</f>
        <v>5528</v>
      </c>
      <c r="H533" s="45">
        <f>H534+H535</f>
        <v>5528</v>
      </c>
    </row>
    <row r="534" spans="1:8" ht="57">
      <c r="A534" s="49" t="s">
        <v>52</v>
      </c>
      <c r="B534" s="50"/>
      <c r="C534" s="50" t="s">
        <v>32</v>
      </c>
      <c r="D534" s="50" t="s">
        <v>79</v>
      </c>
      <c r="E534" s="34" t="s">
        <v>560</v>
      </c>
      <c r="F534" s="34">
        <v>100</v>
      </c>
      <c r="G534" s="45">
        <v>4948.6</v>
      </c>
      <c r="H534" s="45">
        <v>4948.6</v>
      </c>
    </row>
    <row r="535" spans="1:8" ht="28.5">
      <c r="A535" s="49" t="s">
        <v>53</v>
      </c>
      <c r="B535" s="50"/>
      <c r="C535" s="50" t="s">
        <v>32</v>
      </c>
      <c r="D535" s="50" t="s">
        <v>79</v>
      </c>
      <c r="E535" s="34" t="s">
        <v>560</v>
      </c>
      <c r="F535" s="34">
        <v>200</v>
      </c>
      <c r="G535" s="45">
        <v>579.4</v>
      </c>
      <c r="H535" s="45">
        <v>579.4</v>
      </c>
    </row>
    <row r="536" spans="1:8" ht="28.5">
      <c r="A536" s="41" t="s">
        <v>514</v>
      </c>
      <c r="B536" s="50"/>
      <c r="C536" s="50" t="s">
        <v>32</v>
      </c>
      <c r="D536" s="50" t="s">
        <v>79</v>
      </c>
      <c r="E536" s="34" t="s">
        <v>515</v>
      </c>
      <c r="F536" s="34"/>
      <c r="G536" s="45">
        <f>G537</f>
        <v>4237.2</v>
      </c>
      <c r="H536" s="45">
        <f>H537</f>
        <v>4237.2</v>
      </c>
    </row>
    <row r="537" spans="1:8" ht="42.75">
      <c r="A537" s="49" t="s">
        <v>561</v>
      </c>
      <c r="B537" s="50"/>
      <c r="C537" s="50" t="s">
        <v>32</v>
      </c>
      <c r="D537" s="50" t="s">
        <v>79</v>
      </c>
      <c r="E537" s="34" t="s">
        <v>562</v>
      </c>
      <c r="F537" s="34"/>
      <c r="G537" s="45">
        <f>G538+G539</f>
        <v>4237.2</v>
      </c>
      <c r="H537" s="45">
        <f>H538+H539</f>
        <v>4237.2</v>
      </c>
    </row>
    <row r="538" spans="1:8" ht="57">
      <c r="A538" s="49" t="s">
        <v>52</v>
      </c>
      <c r="B538" s="50"/>
      <c r="C538" s="50" t="s">
        <v>32</v>
      </c>
      <c r="D538" s="50" t="s">
        <v>79</v>
      </c>
      <c r="E538" s="34" t="s">
        <v>562</v>
      </c>
      <c r="F538" s="34">
        <v>100</v>
      </c>
      <c r="G538" s="45">
        <v>3602.4</v>
      </c>
      <c r="H538" s="45">
        <v>3602.4</v>
      </c>
    </row>
    <row r="539" spans="1:8" ht="28.5">
      <c r="A539" s="49" t="s">
        <v>53</v>
      </c>
      <c r="B539" s="50"/>
      <c r="C539" s="50" t="s">
        <v>32</v>
      </c>
      <c r="D539" s="50" t="s">
        <v>79</v>
      </c>
      <c r="E539" s="34" t="s">
        <v>562</v>
      </c>
      <c r="F539" s="34">
        <v>200</v>
      </c>
      <c r="G539" s="45">
        <v>634.8</v>
      </c>
      <c r="H539" s="45">
        <v>634.8</v>
      </c>
    </row>
    <row r="540" spans="1:8" ht="42.75">
      <c r="A540" s="49" t="s">
        <v>506</v>
      </c>
      <c r="B540" s="50"/>
      <c r="C540" s="50" t="s">
        <v>32</v>
      </c>
      <c r="D540" s="50" t="s">
        <v>79</v>
      </c>
      <c r="E540" s="50" t="s">
        <v>507</v>
      </c>
      <c r="F540" s="34"/>
      <c r="G540" s="45">
        <f>G541</f>
        <v>17319.100000000002</v>
      </c>
      <c r="H540" s="45">
        <f>H541</f>
        <v>17319.100000000002</v>
      </c>
    </row>
    <row r="541" spans="1:8" ht="42.75">
      <c r="A541" s="49" t="s">
        <v>563</v>
      </c>
      <c r="B541" s="50"/>
      <c r="C541" s="50" t="s">
        <v>32</v>
      </c>
      <c r="D541" s="50" t="s">
        <v>79</v>
      </c>
      <c r="E541" s="34" t="s">
        <v>564</v>
      </c>
      <c r="F541" s="34"/>
      <c r="G541" s="45">
        <f>G542</f>
        <v>17319.100000000002</v>
      </c>
      <c r="H541" s="45">
        <f>H542</f>
        <v>17319.100000000002</v>
      </c>
    </row>
    <row r="542" spans="1:8" ht="28.5">
      <c r="A542" s="49" t="s">
        <v>565</v>
      </c>
      <c r="B542" s="50"/>
      <c r="C542" s="50" t="s">
        <v>32</v>
      </c>
      <c r="D542" s="50" t="s">
        <v>79</v>
      </c>
      <c r="E542" s="34" t="s">
        <v>566</v>
      </c>
      <c r="F542" s="34"/>
      <c r="G542" s="45">
        <f>G543+G544+G545</f>
        <v>17319.100000000002</v>
      </c>
      <c r="H542" s="45">
        <f>H543+H544+H545</f>
        <v>17319.100000000002</v>
      </c>
    </row>
    <row r="543" spans="1:8" ht="57">
      <c r="A543" s="49" t="s">
        <v>52</v>
      </c>
      <c r="B543" s="50"/>
      <c r="C543" s="50" t="s">
        <v>32</v>
      </c>
      <c r="D543" s="50" t="s">
        <v>79</v>
      </c>
      <c r="E543" s="34" t="s">
        <v>566</v>
      </c>
      <c r="F543" s="34">
        <v>100</v>
      </c>
      <c r="G543" s="45">
        <v>14583.1</v>
      </c>
      <c r="H543" s="45">
        <v>14583.1</v>
      </c>
    </row>
    <row r="544" spans="1:8" ht="28.5">
      <c r="A544" s="49" t="s">
        <v>53</v>
      </c>
      <c r="B544" s="50"/>
      <c r="C544" s="50" t="s">
        <v>32</v>
      </c>
      <c r="D544" s="50" t="s">
        <v>79</v>
      </c>
      <c r="E544" s="34" t="s">
        <v>566</v>
      </c>
      <c r="F544" s="34">
        <v>200</v>
      </c>
      <c r="G544" s="45">
        <v>2682.3</v>
      </c>
      <c r="H544" s="45">
        <v>2682.3</v>
      </c>
    </row>
    <row r="545" spans="1:8" ht="15">
      <c r="A545" s="49" t="s">
        <v>23</v>
      </c>
      <c r="B545" s="50"/>
      <c r="C545" s="50" t="s">
        <v>32</v>
      </c>
      <c r="D545" s="50" t="s">
        <v>79</v>
      </c>
      <c r="E545" s="34" t="s">
        <v>566</v>
      </c>
      <c r="F545" s="34">
        <v>800</v>
      </c>
      <c r="G545" s="45">
        <v>53.7</v>
      </c>
      <c r="H545" s="45">
        <v>53.7</v>
      </c>
    </row>
    <row r="546" spans="1:8" ht="28.5">
      <c r="A546" s="41" t="s">
        <v>677</v>
      </c>
      <c r="B546" s="50"/>
      <c r="C546" s="50" t="s">
        <v>32</v>
      </c>
      <c r="D546" s="50" t="s">
        <v>79</v>
      </c>
      <c r="E546" s="34" t="s">
        <v>17</v>
      </c>
      <c r="F546" s="34"/>
      <c r="G546" s="45">
        <f aca="true" t="shared" si="34" ref="G546:H548">G547</f>
        <v>5809.6</v>
      </c>
      <c r="H546" s="45">
        <f t="shared" si="34"/>
        <v>5809.6</v>
      </c>
    </row>
    <row r="547" spans="1:8" ht="42.75">
      <c r="A547" s="41" t="s">
        <v>685</v>
      </c>
      <c r="B547" s="50"/>
      <c r="C547" s="50" t="s">
        <v>32</v>
      </c>
      <c r="D547" s="50" t="s">
        <v>79</v>
      </c>
      <c r="E547" s="34" t="s">
        <v>80</v>
      </c>
      <c r="F547" s="34"/>
      <c r="G547" s="45">
        <f t="shared" si="34"/>
        <v>5809.6</v>
      </c>
      <c r="H547" s="45">
        <f t="shared" si="34"/>
        <v>5809.6</v>
      </c>
    </row>
    <row r="548" spans="1:8" ht="42.75">
      <c r="A548" s="41" t="s">
        <v>81</v>
      </c>
      <c r="B548" s="50"/>
      <c r="C548" s="50" t="s">
        <v>32</v>
      </c>
      <c r="D548" s="50" t="s">
        <v>79</v>
      </c>
      <c r="E548" s="34" t="s">
        <v>82</v>
      </c>
      <c r="F548" s="34"/>
      <c r="G548" s="45">
        <f t="shared" si="34"/>
        <v>5809.6</v>
      </c>
      <c r="H548" s="45">
        <f t="shared" si="34"/>
        <v>5809.6</v>
      </c>
    </row>
    <row r="549" spans="1:8" ht="15">
      <c r="A549" s="41" t="s">
        <v>83</v>
      </c>
      <c r="B549" s="50"/>
      <c r="C549" s="50" t="s">
        <v>32</v>
      </c>
      <c r="D549" s="50" t="s">
        <v>79</v>
      </c>
      <c r="E549" s="34" t="s">
        <v>84</v>
      </c>
      <c r="F549" s="34"/>
      <c r="G549" s="45">
        <f>G550+G551</f>
        <v>5809.6</v>
      </c>
      <c r="H549" s="45">
        <f>H550+H551</f>
        <v>5809.6</v>
      </c>
    </row>
    <row r="550" spans="1:8" ht="57">
      <c r="A550" s="70" t="s">
        <v>52</v>
      </c>
      <c r="B550" s="50"/>
      <c r="C550" s="50" t="s">
        <v>32</v>
      </c>
      <c r="D550" s="50" t="s">
        <v>79</v>
      </c>
      <c r="E550" s="34" t="s">
        <v>84</v>
      </c>
      <c r="F550" s="34">
        <v>100</v>
      </c>
      <c r="G550" s="45">
        <v>5797.6</v>
      </c>
      <c r="H550" s="45">
        <v>5797.6</v>
      </c>
    </row>
    <row r="551" spans="1:8" ht="28.5">
      <c r="A551" s="70" t="s">
        <v>53</v>
      </c>
      <c r="B551" s="50"/>
      <c r="C551" s="50" t="s">
        <v>32</v>
      </c>
      <c r="D551" s="50" t="s">
        <v>79</v>
      </c>
      <c r="E551" s="34" t="s">
        <v>84</v>
      </c>
      <c r="F551" s="34">
        <v>200</v>
      </c>
      <c r="G551" s="45">
        <v>12</v>
      </c>
      <c r="H551" s="45">
        <v>12</v>
      </c>
    </row>
    <row r="552" spans="1:8" s="12" customFormat="1" ht="30">
      <c r="A552" s="71" t="s">
        <v>310</v>
      </c>
      <c r="B552" s="38" t="s">
        <v>311</v>
      </c>
      <c r="C552" s="39"/>
      <c r="D552" s="39"/>
      <c r="E552" s="39"/>
      <c r="F552" s="39"/>
      <c r="G552" s="40">
        <f>G553</f>
        <v>105598.20000000001</v>
      </c>
      <c r="H552" s="40">
        <f>H553</f>
        <v>104598.20000000001</v>
      </c>
    </row>
    <row r="553" spans="1:8" ht="15">
      <c r="A553" s="70" t="s">
        <v>312</v>
      </c>
      <c r="B553" s="35"/>
      <c r="C553" s="35" t="s">
        <v>189</v>
      </c>
      <c r="D553" s="35"/>
      <c r="E553" s="35"/>
      <c r="F553" s="35"/>
      <c r="G553" s="42">
        <f>G554+G577+G589</f>
        <v>105598.20000000001</v>
      </c>
      <c r="H553" s="42">
        <f>H554+H577+H589</f>
        <v>104598.20000000001</v>
      </c>
    </row>
    <row r="554" spans="1:8" ht="15">
      <c r="A554" s="70" t="s">
        <v>313</v>
      </c>
      <c r="B554" s="35"/>
      <c r="C554" s="35" t="s">
        <v>189</v>
      </c>
      <c r="D554" s="35" t="s">
        <v>35</v>
      </c>
      <c r="E554" s="35"/>
      <c r="F554" s="35"/>
      <c r="G554" s="42">
        <f>+G555</f>
        <v>100627.1</v>
      </c>
      <c r="H554" s="42">
        <f>+H555</f>
        <v>99627.1</v>
      </c>
    </row>
    <row r="555" spans="1:8" ht="28.5">
      <c r="A555" s="70" t="s">
        <v>314</v>
      </c>
      <c r="B555" s="35"/>
      <c r="C555" s="35" t="s">
        <v>189</v>
      </c>
      <c r="D555" s="35" t="s">
        <v>35</v>
      </c>
      <c r="E555" s="35" t="s">
        <v>315</v>
      </c>
      <c r="F555" s="35"/>
      <c r="G555" s="42">
        <f>G556+G562+G573</f>
        <v>100627.1</v>
      </c>
      <c r="H555" s="42">
        <f>H556+H562+H573</f>
        <v>99627.1</v>
      </c>
    </row>
    <row r="556" spans="1:8" ht="28.5">
      <c r="A556" s="70" t="s">
        <v>402</v>
      </c>
      <c r="B556" s="35"/>
      <c r="C556" s="35" t="s">
        <v>189</v>
      </c>
      <c r="D556" s="35" t="s">
        <v>35</v>
      </c>
      <c r="E556" s="35" t="s">
        <v>316</v>
      </c>
      <c r="F556" s="35"/>
      <c r="G556" s="42">
        <f>G557</f>
        <v>7944.400000000001</v>
      </c>
      <c r="H556" s="42">
        <f>H557</f>
        <v>8015.5</v>
      </c>
    </row>
    <row r="557" spans="1:8" ht="28.5">
      <c r="A557" s="70" t="s">
        <v>46</v>
      </c>
      <c r="B557" s="35"/>
      <c r="C557" s="35" t="s">
        <v>189</v>
      </c>
      <c r="D557" s="35" t="s">
        <v>35</v>
      </c>
      <c r="E557" s="35" t="s">
        <v>317</v>
      </c>
      <c r="F557" s="35"/>
      <c r="G557" s="42">
        <f>G558</f>
        <v>7944.400000000001</v>
      </c>
      <c r="H557" s="42">
        <f>H558</f>
        <v>8015.5</v>
      </c>
    </row>
    <row r="558" spans="1:8" ht="15">
      <c r="A558" s="70" t="s">
        <v>318</v>
      </c>
      <c r="B558" s="35"/>
      <c r="C558" s="35" t="s">
        <v>189</v>
      </c>
      <c r="D558" s="35" t="s">
        <v>35</v>
      </c>
      <c r="E558" s="35" t="s">
        <v>319</v>
      </c>
      <c r="F558" s="35"/>
      <c r="G558" s="42">
        <f>G559+G560+G561</f>
        <v>7944.400000000001</v>
      </c>
      <c r="H558" s="42">
        <f>H559+H560+H561</f>
        <v>8015.5</v>
      </c>
    </row>
    <row r="559" spans="1:8" ht="57">
      <c r="A559" s="44" t="s">
        <v>52</v>
      </c>
      <c r="B559" s="35"/>
      <c r="C559" s="35" t="s">
        <v>189</v>
      </c>
      <c r="D559" s="35" t="s">
        <v>35</v>
      </c>
      <c r="E559" s="35" t="s">
        <v>319</v>
      </c>
      <c r="F559" s="35" t="s">
        <v>95</v>
      </c>
      <c r="G559" s="42">
        <v>7056.1</v>
      </c>
      <c r="H559" s="42">
        <v>7127.2</v>
      </c>
    </row>
    <row r="560" spans="1:8" ht="28.5">
      <c r="A560" s="70" t="s">
        <v>53</v>
      </c>
      <c r="B560" s="35"/>
      <c r="C560" s="35" t="s">
        <v>189</v>
      </c>
      <c r="D560" s="35" t="s">
        <v>35</v>
      </c>
      <c r="E560" s="35" t="s">
        <v>319</v>
      </c>
      <c r="F560" s="35" t="s">
        <v>97</v>
      </c>
      <c r="G560" s="45">
        <v>886.5</v>
      </c>
      <c r="H560" s="45">
        <v>886.5</v>
      </c>
    </row>
    <row r="561" spans="1:8" ht="15">
      <c r="A561" s="70" t="s">
        <v>23</v>
      </c>
      <c r="B561" s="35"/>
      <c r="C561" s="35" t="s">
        <v>189</v>
      </c>
      <c r="D561" s="35" t="s">
        <v>35</v>
      </c>
      <c r="E561" s="35" t="s">
        <v>319</v>
      </c>
      <c r="F561" s="35" t="s">
        <v>102</v>
      </c>
      <c r="G561" s="42">
        <v>1.8</v>
      </c>
      <c r="H561" s="42">
        <v>1.8</v>
      </c>
    </row>
    <row r="562" spans="1:8" ht="28.5">
      <c r="A562" s="70" t="s">
        <v>325</v>
      </c>
      <c r="B562" s="35"/>
      <c r="C562" s="35" t="s">
        <v>189</v>
      </c>
      <c r="D562" s="35" t="s">
        <v>35</v>
      </c>
      <c r="E562" s="35" t="s">
        <v>320</v>
      </c>
      <c r="F562" s="35"/>
      <c r="G562" s="42">
        <f>G563</f>
        <v>5413.2</v>
      </c>
      <c r="H562" s="42">
        <f>H563</f>
        <v>3692.1</v>
      </c>
    </row>
    <row r="563" spans="1:8" ht="15">
      <c r="A563" s="70" t="s">
        <v>36</v>
      </c>
      <c r="B563" s="35"/>
      <c r="C563" s="35" t="s">
        <v>189</v>
      </c>
      <c r="D563" s="35" t="s">
        <v>35</v>
      </c>
      <c r="E563" s="35" t="s">
        <v>403</v>
      </c>
      <c r="F563" s="35"/>
      <c r="G563" s="42">
        <f>SUM(G564+G567+G569+G571)</f>
        <v>5413.2</v>
      </c>
      <c r="H563" s="42">
        <f>SUM(H564+H567+H569+H571)</f>
        <v>3692.1</v>
      </c>
    </row>
    <row r="564" spans="1:8" ht="15">
      <c r="A564" s="70" t="s">
        <v>318</v>
      </c>
      <c r="B564" s="35"/>
      <c r="C564" s="35" t="s">
        <v>189</v>
      </c>
      <c r="D564" s="35" t="s">
        <v>35</v>
      </c>
      <c r="E564" s="35" t="s">
        <v>404</v>
      </c>
      <c r="F564" s="35"/>
      <c r="G564" s="42">
        <f>SUM(G565:G566)</f>
        <v>4156.2</v>
      </c>
      <c r="H564" s="42">
        <f>SUM(H565:H566)</f>
        <v>2435.1</v>
      </c>
    </row>
    <row r="565" spans="1:8" ht="57">
      <c r="A565" s="44" t="s">
        <v>52</v>
      </c>
      <c r="B565" s="35"/>
      <c r="C565" s="35" t="s">
        <v>189</v>
      </c>
      <c r="D565" s="35" t="s">
        <v>35</v>
      </c>
      <c r="E565" s="35" t="s">
        <v>404</v>
      </c>
      <c r="F565" s="35" t="s">
        <v>95</v>
      </c>
      <c r="G565" s="42">
        <v>1251</v>
      </c>
      <c r="H565" s="42">
        <v>686</v>
      </c>
    </row>
    <row r="566" spans="1:8" ht="28.5">
      <c r="A566" s="70" t="s">
        <v>53</v>
      </c>
      <c r="B566" s="35"/>
      <c r="C566" s="35" t="s">
        <v>189</v>
      </c>
      <c r="D566" s="35" t="s">
        <v>35</v>
      </c>
      <c r="E566" s="35" t="s">
        <v>404</v>
      </c>
      <c r="F566" s="35" t="s">
        <v>97</v>
      </c>
      <c r="G566" s="42">
        <v>2905.2</v>
      </c>
      <c r="H566" s="42">
        <v>1749.1</v>
      </c>
    </row>
    <row r="567" spans="1:8" ht="57">
      <c r="A567" s="72" t="s">
        <v>643</v>
      </c>
      <c r="B567" s="73"/>
      <c r="C567" s="73" t="s">
        <v>189</v>
      </c>
      <c r="D567" s="73" t="s">
        <v>35</v>
      </c>
      <c r="E567" s="73" t="s">
        <v>644</v>
      </c>
      <c r="F567" s="73"/>
      <c r="G567" s="74">
        <f>SUM(G568)</f>
        <v>972</v>
      </c>
      <c r="H567" s="74">
        <f>SUM(H568)</f>
        <v>972</v>
      </c>
    </row>
    <row r="568" spans="1:8" ht="28.5">
      <c r="A568" s="70" t="s">
        <v>274</v>
      </c>
      <c r="B568" s="35"/>
      <c r="C568" s="35" t="s">
        <v>189</v>
      </c>
      <c r="D568" s="35" t="s">
        <v>35</v>
      </c>
      <c r="E568" s="73" t="s">
        <v>644</v>
      </c>
      <c r="F568" s="35" t="s">
        <v>130</v>
      </c>
      <c r="G568" s="42">
        <v>972</v>
      </c>
      <c r="H568" s="42">
        <v>972</v>
      </c>
    </row>
    <row r="569" spans="1:8" ht="71.25">
      <c r="A569" s="72" t="s">
        <v>645</v>
      </c>
      <c r="B569" s="73"/>
      <c r="C569" s="73" t="s">
        <v>189</v>
      </c>
      <c r="D569" s="73" t="s">
        <v>35</v>
      </c>
      <c r="E569" s="73" t="s">
        <v>646</v>
      </c>
      <c r="F569" s="73"/>
      <c r="G569" s="74">
        <f>G570</f>
        <v>165</v>
      </c>
      <c r="H569" s="74">
        <f>H570</f>
        <v>165</v>
      </c>
    </row>
    <row r="570" spans="1:8" ht="28.5">
      <c r="A570" s="72" t="s">
        <v>274</v>
      </c>
      <c r="B570" s="73"/>
      <c r="C570" s="73" t="s">
        <v>189</v>
      </c>
      <c r="D570" s="73" t="s">
        <v>35</v>
      </c>
      <c r="E570" s="73" t="s">
        <v>646</v>
      </c>
      <c r="F570" s="73" t="s">
        <v>130</v>
      </c>
      <c r="G570" s="74">
        <v>165</v>
      </c>
      <c r="H570" s="74">
        <v>165</v>
      </c>
    </row>
    <row r="571" spans="1:8" ht="57">
      <c r="A571" s="72" t="s">
        <v>647</v>
      </c>
      <c r="B571" s="73"/>
      <c r="C571" s="73" t="s">
        <v>189</v>
      </c>
      <c r="D571" s="73" t="s">
        <v>35</v>
      </c>
      <c r="E571" s="73" t="s">
        <v>648</v>
      </c>
      <c r="F571" s="73"/>
      <c r="G571" s="74">
        <f>G572</f>
        <v>120</v>
      </c>
      <c r="H571" s="74">
        <f>H572</f>
        <v>120</v>
      </c>
    </row>
    <row r="572" spans="1:8" ht="28.5">
      <c r="A572" s="72" t="s">
        <v>274</v>
      </c>
      <c r="B572" s="73"/>
      <c r="C572" s="73" t="s">
        <v>189</v>
      </c>
      <c r="D572" s="73" t="s">
        <v>35</v>
      </c>
      <c r="E572" s="73" t="s">
        <v>648</v>
      </c>
      <c r="F572" s="73" t="s">
        <v>130</v>
      </c>
      <c r="G572" s="74">
        <v>120</v>
      </c>
      <c r="H572" s="74">
        <v>120</v>
      </c>
    </row>
    <row r="573" spans="1:8" ht="71.25">
      <c r="A573" s="70" t="s">
        <v>324</v>
      </c>
      <c r="B573" s="35"/>
      <c r="C573" s="35" t="s">
        <v>189</v>
      </c>
      <c r="D573" s="35" t="s">
        <v>35</v>
      </c>
      <c r="E573" s="36" t="s">
        <v>322</v>
      </c>
      <c r="F573" s="35"/>
      <c r="G573" s="42">
        <f aca="true" t="shared" si="35" ref="G573:H575">G574</f>
        <v>87269.5</v>
      </c>
      <c r="H573" s="42">
        <f t="shared" si="35"/>
        <v>87919.5</v>
      </c>
    </row>
    <row r="574" spans="1:8" ht="28.5">
      <c r="A574" s="70" t="s">
        <v>321</v>
      </c>
      <c r="B574" s="35"/>
      <c r="C574" s="35" t="s">
        <v>189</v>
      </c>
      <c r="D574" s="35" t="s">
        <v>35</v>
      </c>
      <c r="E574" s="36" t="s">
        <v>405</v>
      </c>
      <c r="F574" s="35"/>
      <c r="G574" s="42">
        <f t="shared" si="35"/>
        <v>87269.5</v>
      </c>
      <c r="H574" s="42">
        <f t="shared" si="35"/>
        <v>87919.5</v>
      </c>
    </row>
    <row r="575" spans="1:8" ht="15">
      <c r="A575" s="70" t="s">
        <v>318</v>
      </c>
      <c r="B575" s="35"/>
      <c r="C575" s="35" t="s">
        <v>189</v>
      </c>
      <c r="D575" s="35" t="s">
        <v>35</v>
      </c>
      <c r="E575" s="36" t="s">
        <v>406</v>
      </c>
      <c r="F575" s="35"/>
      <c r="G575" s="42">
        <f t="shared" si="35"/>
        <v>87269.5</v>
      </c>
      <c r="H575" s="42">
        <f t="shared" si="35"/>
        <v>87919.5</v>
      </c>
    </row>
    <row r="576" spans="1:8" ht="28.5">
      <c r="A576" s="70" t="s">
        <v>73</v>
      </c>
      <c r="B576" s="35"/>
      <c r="C576" s="35" t="s">
        <v>189</v>
      </c>
      <c r="D576" s="35" t="s">
        <v>35</v>
      </c>
      <c r="E576" s="36" t="s">
        <v>406</v>
      </c>
      <c r="F576" s="35" t="s">
        <v>130</v>
      </c>
      <c r="G576" s="42">
        <v>87269.5</v>
      </c>
      <c r="H576" s="42">
        <v>87919.5</v>
      </c>
    </row>
    <row r="577" spans="1:8" ht="15">
      <c r="A577" s="75" t="s">
        <v>210</v>
      </c>
      <c r="B577" s="76"/>
      <c r="C577" s="76" t="s">
        <v>189</v>
      </c>
      <c r="D577" s="76" t="s">
        <v>45</v>
      </c>
      <c r="E577" s="76"/>
      <c r="F577" s="76"/>
      <c r="G577" s="74">
        <f>+G578</f>
        <v>2466.1</v>
      </c>
      <c r="H577" s="74">
        <f>+H578</f>
        <v>2466.1</v>
      </c>
    </row>
    <row r="578" spans="1:8" ht="42.75">
      <c r="A578" s="72" t="s">
        <v>686</v>
      </c>
      <c r="B578" s="73"/>
      <c r="C578" s="73" t="s">
        <v>189</v>
      </c>
      <c r="D578" s="73" t="s">
        <v>45</v>
      </c>
      <c r="E578" s="73" t="s">
        <v>665</v>
      </c>
      <c r="F578" s="73"/>
      <c r="G578" s="74">
        <f>SUM(G579+G584)</f>
        <v>2466.1</v>
      </c>
      <c r="H578" s="74">
        <f>SUM(H579+H584)</f>
        <v>2466.1</v>
      </c>
    </row>
    <row r="579" spans="1:8" ht="28.5">
      <c r="A579" s="72" t="s">
        <v>649</v>
      </c>
      <c r="B579" s="73"/>
      <c r="C579" s="73" t="s">
        <v>189</v>
      </c>
      <c r="D579" s="73" t="s">
        <v>45</v>
      </c>
      <c r="E579" s="73" t="s">
        <v>650</v>
      </c>
      <c r="F579" s="73"/>
      <c r="G579" s="74">
        <f>+G580</f>
        <v>1585.7</v>
      </c>
      <c r="H579" s="74">
        <f>+H580</f>
        <v>1585.7</v>
      </c>
    </row>
    <row r="580" spans="1:8" ht="42.75">
      <c r="A580" s="72" t="s">
        <v>563</v>
      </c>
      <c r="B580" s="73"/>
      <c r="C580" s="73" t="s">
        <v>189</v>
      </c>
      <c r="D580" s="73" t="s">
        <v>45</v>
      </c>
      <c r="E580" s="73" t="s">
        <v>651</v>
      </c>
      <c r="F580" s="73"/>
      <c r="G580" s="74">
        <f aca="true" t="shared" si="36" ref="G580:H582">G581</f>
        <v>1585.7</v>
      </c>
      <c r="H580" s="74">
        <f t="shared" si="36"/>
        <v>1585.7</v>
      </c>
    </row>
    <row r="581" spans="1:8" ht="28.5">
      <c r="A581" s="72" t="s">
        <v>652</v>
      </c>
      <c r="B581" s="73"/>
      <c r="C581" s="73" t="s">
        <v>189</v>
      </c>
      <c r="D581" s="73" t="s">
        <v>45</v>
      </c>
      <c r="E581" s="73" t="s">
        <v>653</v>
      </c>
      <c r="F581" s="73"/>
      <c r="G581" s="74">
        <f t="shared" si="36"/>
        <v>1585.7</v>
      </c>
      <c r="H581" s="74">
        <f t="shared" si="36"/>
        <v>1585.7</v>
      </c>
    </row>
    <row r="582" spans="1:8" ht="42.75">
      <c r="A582" s="72" t="s">
        <v>668</v>
      </c>
      <c r="B582" s="73"/>
      <c r="C582" s="73" t="s">
        <v>189</v>
      </c>
      <c r="D582" s="73" t="s">
        <v>45</v>
      </c>
      <c r="E582" s="73" t="s">
        <v>654</v>
      </c>
      <c r="F582" s="73"/>
      <c r="G582" s="74">
        <f t="shared" si="36"/>
        <v>1585.7</v>
      </c>
      <c r="H582" s="74">
        <f t="shared" si="36"/>
        <v>1585.7</v>
      </c>
    </row>
    <row r="583" spans="1:8" ht="28.5">
      <c r="A583" s="72" t="s">
        <v>73</v>
      </c>
      <c r="B583" s="73"/>
      <c r="C583" s="73" t="s">
        <v>189</v>
      </c>
      <c r="D583" s="73" t="s">
        <v>45</v>
      </c>
      <c r="E583" s="73" t="s">
        <v>654</v>
      </c>
      <c r="F583" s="73" t="s">
        <v>130</v>
      </c>
      <c r="G583" s="74">
        <v>1585.7</v>
      </c>
      <c r="H583" s="74">
        <v>1585.7</v>
      </c>
    </row>
    <row r="584" spans="1:8" ht="15">
      <c r="A584" s="72" t="s">
        <v>655</v>
      </c>
      <c r="B584" s="73"/>
      <c r="C584" s="73" t="s">
        <v>189</v>
      </c>
      <c r="D584" s="73" t="s">
        <v>45</v>
      </c>
      <c r="E584" s="73" t="s">
        <v>656</v>
      </c>
      <c r="F584" s="73"/>
      <c r="G584" s="74">
        <f aca="true" t="shared" si="37" ref="G584:H587">G585</f>
        <v>880.4</v>
      </c>
      <c r="H584" s="74">
        <f t="shared" si="37"/>
        <v>880.4</v>
      </c>
    </row>
    <row r="585" spans="1:8" ht="42.75">
      <c r="A585" s="72" t="s">
        <v>563</v>
      </c>
      <c r="B585" s="73"/>
      <c r="C585" s="73" t="s">
        <v>189</v>
      </c>
      <c r="D585" s="73" t="s">
        <v>45</v>
      </c>
      <c r="E585" s="73" t="s">
        <v>657</v>
      </c>
      <c r="F585" s="73"/>
      <c r="G585" s="74">
        <f t="shared" si="37"/>
        <v>880.4</v>
      </c>
      <c r="H585" s="74">
        <f t="shared" si="37"/>
        <v>880.4</v>
      </c>
    </row>
    <row r="586" spans="1:8" ht="28.5">
      <c r="A586" s="72" t="s">
        <v>652</v>
      </c>
      <c r="B586" s="73"/>
      <c r="C586" s="73" t="s">
        <v>189</v>
      </c>
      <c r="D586" s="73" t="s">
        <v>45</v>
      </c>
      <c r="E586" s="73" t="s">
        <v>658</v>
      </c>
      <c r="F586" s="73"/>
      <c r="G586" s="74">
        <f t="shared" si="37"/>
        <v>880.4</v>
      </c>
      <c r="H586" s="74">
        <f t="shared" si="37"/>
        <v>880.4</v>
      </c>
    </row>
    <row r="587" spans="1:8" ht="42.75">
      <c r="A587" s="72" t="s">
        <v>667</v>
      </c>
      <c r="B587" s="73"/>
      <c r="C587" s="73" t="s">
        <v>189</v>
      </c>
      <c r="D587" s="73" t="s">
        <v>45</v>
      </c>
      <c r="E587" s="73" t="s">
        <v>659</v>
      </c>
      <c r="F587" s="73"/>
      <c r="G587" s="74">
        <f t="shared" si="37"/>
        <v>880.4</v>
      </c>
      <c r="H587" s="74">
        <f t="shared" si="37"/>
        <v>880.4</v>
      </c>
    </row>
    <row r="588" spans="1:8" ht="28.5">
      <c r="A588" s="72" t="s">
        <v>73</v>
      </c>
      <c r="B588" s="73"/>
      <c r="C588" s="73" t="s">
        <v>189</v>
      </c>
      <c r="D588" s="73" t="s">
        <v>45</v>
      </c>
      <c r="E588" s="73" t="s">
        <v>659</v>
      </c>
      <c r="F588" s="73" t="s">
        <v>130</v>
      </c>
      <c r="G588" s="74">
        <v>880.4</v>
      </c>
      <c r="H588" s="74">
        <v>880.4</v>
      </c>
    </row>
    <row r="589" spans="1:8" ht="15">
      <c r="A589" s="72" t="s">
        <v>211</v>
      </c>
      <c r="B589" s="73"/>
      <c r="C589" s="73" t="s">
        <v>189</v>
      </c>
      <c r="D589" s="73" t="s">
        <v>55</v>
      </c>
      <c r="E589" s="73"/>
      <c r="F589" s="73"/>
      <c r="G589" s="74">
        <f>G591</f>
        <v>2505</v>
      </c>
      <c r="H589" s="74">
        <f>H591</f>
        <v>2505</v>
      </c>
    </row>
    <row r="590" spans="1:8" ht="42.75">
      <c r="A590" s="72" t="s">
        <v>686</v>
      </c>
      <c r="B590" s="73"/>
      <c r="C590" s="73" t="s">
        <v>189</v>
      </c>
      <c r="D590" s="73" t="s">
        <v>55</v>
      </c>
      <c r="E590" s="73" t="s">
        <v>665</v>
      </c>
      <c r="F590" s="73"/>
      <c r="G590" s="74">
        <f>SUM(G591)</f>
        <v>2505</v>
      </c>
      <c r="H590" s="74">
        <f>SUM(H591)</f>
        <v>2505</v>
      </c>
    </row>
    <row r="591" spans="1:8" ht="15">
      <c r="A591" s="72" t="s">
        <v>660</v>
      </c>
      <c r="B591" s="73"/>
      <c r="C591" s="73" t="s">
        <v>189</v>
      </c>
      <c r="D591" s="73" t="s">
        <v>55</v>
      </c>
      <c r="E591" s="73" t="s">
        <v>661</v>
      </c>
      <c r="F591" s="73"/>
      <c r="G591" s="74">
        <f>G592</f>
        <v>2505</v>
      </c>
      <c r="H591" s="74">
        <f>H592</f>
        <v>2505</v>
      </c>
    </row>
    <row r="592" spans="1:8" ht="42.75">
      <c r="A592" s="72" t="s">
        <v>563</v>
      </c>
      <c r="B592" s="73"/>
      <c r="C592" s="73" t="s">
        <v>189</v>
      </c>
      <c r="D592" s="73" t="s">
        <v>55</v>
      </c>
      <c r="E592" s="73" t="s">
        <v>662</v>
      </c>
      <c r="F592" s="73"/>
      <c r="G592" s="74">
        <f>+G594</f>
        <v>2505</v>
      </c>
      <c r="H592" s="74">
        <f>+H594</f>
        <v>2505</v>
      </c>
    </row>
    <row r="593" spans="1:8" ht="28.5">
      <c r="A593" s="72" t="s">
        <v>652</v>
      </c>
      <c r="B593" s="73"/>
      <c r="C593" s="73" t="s">
        <v>189</v>
      </c>
      <c r="D593" s="73" t="s">
        <v>55</v>
      </c>
      <c r="E593" s="73" t="s">
        <v>663</v>
      </c>
      <c r="F593" s="73"/>
      <c r="G593" s="74">
        <f>+G595</f>
        <v>2505</v>
      </c>
      <c r="H593" s="74">
        <f>+H595</f>
        <v>2505</v>
      </c>
    </row>
    <row r="594" spans="1:8" ht="28.5">
      <c r="A594" s="72" t="s">
        <v>666</v>
      </c>
      <c r="B594" s="73"/>
      <c r="C594" s="73" t="s">
        <v>189</v>
      </c>
      <c r="D594" s="73" t="s">
        <v>55</v>
      </c>
      <c r="E594" s="73" t="s">
        <v>664</v>
      </c>
      <c r="F594" s="73"/>
      <c r="G594" s="74">
        <f>G595</f>
        <v>2505</v>
      </c>
      <c r="H594" s="74">
        <f>H595</f>
        <v>2505</v>
      </c>
    </row>
    <row r="595" spans="1:8" ht="28.5">
      <c r="A595" s="72" t="s">
        <v>73</v>
      </c>
      <c r="B595" s="73"/>
      <c r="C595" s="73" t="s">
        <v>189</v>
      </c>
      <c r="D595" s="73" t="s">
        <v>55</v>
      </c>
      <c r="E595" s="73" t="s">
        <v>664</v>
      </c>
      <c r="F595" s="73" t="s">
        <v>130</v>
      </c>
      <c r="G595" s="74">
        <v>2505</v>
      </c>
      <c r="H595" s="74">
        <v>2505</v>
      </c>
    </row>
    <row r="596" spans="1:8" s="12" customFormat="1" ht="15">
      <c r="A596" s="37" t="s">
        <v>407</v>
      </c>
      <c r="B596" s="38" t="s">
        <v>408</v>
      </c>
      <c r="C596" s="39"/>
      <c r="D596" s="39"/>
      <c r="E596" s="39"/>
      <c r="F596" s="39"/>
      <c r="G596" s="40">
        <f>G597+G775</f>
        <v>1953713.3000000003</v>
      </c>
      <c r="H596" s="40">
        <f>H597+H775</f>
        <v>1951184.4</v>
      </c>
    </row>
    <row r="597" spans="1:8" ht="15">
      <c r="A597" s="41" t="s">
        <v>120</v>
      </c>
      <c r="B597" s="35"/>
      <c r="C597" s="35" t="s">
        <v>121</v>
      </c>
      <c r="D597" s="35"/>
      <c r="E597" s="35"/>
      <c r="F597" s="35"/>
      <c r="G597" s="42">
        <f>G598+G642+G706+G717+G750</f>
        <v>1893806.7000000002</v>
      </c>
      <c r="H597" s="42">
        <f>H598+H642+H706+H717+H750</f>
        <v>1891124.4</v>
      </c>
    </row>
    <row r="598" spans="1:8" ht="15">
      <c r="A598" s="41" t="s">
        <v>199</v>
      </c>
      <c r="B598" s="35"/>
      <c r="C598" s="35" t="s">
        <v>121</v>
      </c>
      <c r="D598" s="35" t="s">
        <v>35</v>
      </c>
      <c r="E598" s="35"/>
      <c r="F598" s="35"/>
      <c r="G598" s="42">
        <f>G613+G599+G609</f>
        <v>732166.7</v>
      </c>
      <c r="H598" s="42">
        <f>H613+H599+H609</f>
        <v>727541</v>
      </c>
    </row>
    <row r="599" spans="1:8" ht="42.75">
      <c r="A599" s="41" t="s">
        <v>567</v>
      </c>
      <c r="B599" s="35"/>
      <c r="C599" s="35" t="s">
        <v>121</v>
      </c>
      <c r="D599" s="35" t="s">
        <v>35</v>
      </c>
      <c r="E599" s="77" t="s">
        <v>568</v>
      </c>
      <c r="F599" s="52"/>
      <c r="G599" s="42">
        <f>G604+G600</f>
        <v>494752.6</v>
      </c>
      <c r="H599" s="42">
        <f>H604+H600</f>
        <v>494752.6</v>
      </c>
    </row>
    <row r="600" spans="1:8" ht="43.5">
      <c r="A600" s="105" t="s">
        <v>563</v>
      </c>
      <c r="B600" s="106"/>
      <c r="C600" s="73" t="s">
        <v>121</v>
      </c>
      <c r="D600" s="73" t="s">
        <v>35</v>
      </c>
      <c r="E600" s="107" t="s">
        <v>695</v>
      </c>
      <c r="F600" s="108"/>
      <c r="G600" s="74">
        <f>G601</f>
        <v>1363.3</v>
      </c>
      <c r="H600" s="74">
        <f>H601</f>
        <v>1363.3</v>
      </c>
    </row>
    <row r="601" spans="1:8" ht="86.25">
      <c r="A601" s="109" t="s">
        <v>696</v>
      </c>
      <c r="B601" s="106"/>
      <c r="C601" s="73" t="s">
        <v>457</v>
      </c>
      <c r="D601" s="73" t="s">
        <v>35</v>
      </c>
      <c r="E601" s="107" t="s">
        <v>697</v>
      </c>
      <c r="F601" s="108"/>
      <c r="G601" s="74">
        <f>SUM(G602:G603)</f>
        <v>1363.3</v>
      </c>
      <c r="H601" s="74">
        <f>SUM(H602:H603)</f>
        <v>1363.3</v>
      </c>
    </row>
    <row r="602" spans="1:8" ht="28.5">
      <c r="A602" s="85" t="s">
        <v>53</v>
      </c>
      <c r="B602" s="106"/>
      <c r="C602" s="73" t="s">
        <v>457</v>
      </c>
      <c r="D602" s="73" t="s">
        <v>35</v>
      </c>
      <c r="E602" s="107" t="s">
        <v>697</v>
      </c>
      <c r="F602" s="108">
        <v>200</v>
      </c>
      <c r="G602" s="74">
        <v>1200</v>
      </c>
      <c r="H602" s="74">
        <v>1200</v>
      </c>
    </row>
    <row r="603" spans="1:8" ht="29.25">
      <c r="A603" s="109" t="s">
        <v>274</v>
      </c>
      <c r="B603" s="106"/>
      <c r="C603" s="73" t="s">
        <v>457</v>
      </c>
      <c r="D603" s="73" t="s">
        <v>35</v>
      </c>
      <c r="E603" s="107" t="s">
        <v>697</v>
      </c>
      <c r="F603" s="108">
        <v>600</v>
      </c>
      <c r="G603" s="74">
        <f>54+54+55.3</f>
        <v>163.3</v>
      </c>
      <c r="H603" s="74">
        <f>54+54+55.3</f>
        <v>163.3</v>
      </c>
    </row>
    <row r="604" spans="1:8" ht="85.5">
      <c r="A604" s="41" t="s">
        <v>569</v>
      </c>
      <c r="B604" s="35"/>
      <c r="C604" s="35" t="s">
        <v>121</v>
      </c>
      <c r="D604" s="35" t="s">
        <v>35</v>
      </c>
      <c r="E604" s="77" t="s">
        <v>570</v>
      </c>
      <c r="F604" s="52"/>
      <c r="G604" s="42">
        <f>G605</f>
        <v>493389.3</v>
      </c>
      <c r="H604" s="42">
        <f>H605</f>
        <v>493389.3</v>
      </c>
    </row>
    <row r="605" spans="1:8" ht="42.75">
      <c r="A605" s="41" t="s">
        <v>571</v>
      </c>
      <c r="B605" s="35"/>
      <c r="C605" s="35" t="s">
        <v>121</v>
      </c>
      <c r="D605" s="35" t="s">
        <v>35</v>
      </c>
      <c r="E605" s="77" t="s">
        <v>572</v>
      </c>
      <c r="F605" s="52"/>
      <c r="G605" s="42">
        <f>G606+G607+G608</f>
        <v>493389.3</v>
      </c>
      <c r="H605" s="42">
        <f>H606+H607+H608</f>
        <v>493389.3</v>
      </c>
    </row>
    <row r="606" spans="1:8" ht="57">
      <c r="A606" s="41" t="s">
        <v>52</v>
      </c>
      <c r="B606" s="35"/>
      <c r="C606" s="35" t="s">
        <v>121</v>
      </c>
      <c r="D606" s="35" t="s">
        <v>35</v>
      </c>
      <c r="E606" s="78" t="s">
        <v>572</v>
      </c>
      <c r="F606" s="35" t="s">
        <v>95</v>
      </c>
      <c r="G606" s="42">
        <v>62116.7</v>
      </c>
      <c r="H606" s="42">
        <v>62116.7</v>
      </c>
    </row>
    <row r="607" spans="1:8" ht="28.5">
      <c r="A607" s="41" t="s">
        <v>53</v>
      </c>
      <c r="B607" s="35"/>
      <c r="C607" s="35" t="s">
        <v>121</v>
      </c>
      <c r="D607" s="35" t="s">
        <v>35</v>
      </c>
      <c r="E607" s="78" t="s">
        <v>572</v>
      </c>
      <c r="F607" s="35" t="s">
        <v>97</v>
      </c>
      <c r="G607" s="42">
        <v>1622.4</v>
      </c>
      <c r="H607" s="42">
        <v>1622.4</v>
      </c>
    </row>
    <row r="608" spans="1:8" ht="28.5">
      <c r="A608" s="41" t="s">
        <v>274</v>
      </c>
      <c r="B608" s="35"/>
      <c r="C608" s="35" t="s">
        <v>121</v>
      </c>
      <c r="D608" s="35" t="s">
        <v>35</v>
      </c>
      <c r="E608" s="78" t="s">
        <v>572</v>
      </c>
      <c r="F608" s="35" t="s">
        <v>130</v>
      </c>
      <c r="G608" s="42">
        <v>429650.2</v>
      </c>
      <c r="H608" s="42">
        <v>429650.2</v>
      </c>
    </row>
    <row r="609" spans="1:8" ht="28.5">
      <c r="A609" s="49" t="s">
        <v>698</v>
      </c>
      <c r="B609" s="79"/>
      <c r="C609" s="35" t="s">
        <v>121</v>
      </c>
      <c r="D609" s="35" t="s">
        <v>35</v>
      </c>
      <c r="E609" s="80" t="s">
        <v>699</v>
      </c>
      <c r="F609" s="35"/>
      <c r="G609" s="42">
        <f aca="true" t="shared" si="38" ref="G609:H611">G610</f>
        <v>0</v>
      </c>
      <c r="H609" s="42">
        <f t="shared" si="38"/>
        <v>0</v>
      </c>
    </row>
    <row r="610" spans="1:8" ht="43.5">
      <c r="A610" s="33" t="s">
        <v>563</v>
      </c>
      <c r="B610" s="79"/>
      <c r="C610" s="35" t="s">
        <v>121</v>
      </c>
      <c r="D610" s="35" t="s">
        <v>35</v>
      </c>
      <c r="E610" s="80" t="s">
        <v>700</v>
      </c>
      <c r="F610" s="35"/>
      <c r="G610" s="42">
        <f t="shared" si="38"/>
        <v>0</v>
      </c>
      <c r="H610" s="42">
        <f t="shared" si="38"/>
        <v>0</v>
      </c>
    </row>
    <row r="611" spans="1:8" ht="43.5">
      <c r="A611" s="33" t="s">
        <v>701</v>
      </c>
      <c r="B611" s="79"/>
      <c r="C611" s="35" t="s">
        <v>121</v>
      </c>
      <c r="D611" s="35" t="s">
        <v>35</v>
      </c>
      <c r="E611" s="80" t="s">
        <v>702</v>
      </c>
      <c r="F611" s="35"/>
      <c r="G611" s="42">
        <f t="shared" si="38"/>
        <v>0</v>
      </c>
      <c r="H611" s="42">
        <f t="shared" si="38"/>
        <v>0</v>
      </c>
    </row>
    <row r="612" spans="1:8" ht="28.5">
      <c r="A612" s="49" t="s">
        <v>129</v>
      </c>
      <c r="B612" s="79"/>
      <c r="C612" s="35" t="s">
        <v>121</v>
      </c>
      <c r="D612" s="35" t="s">
        <v>35</v>
      </c>
      <c r="E612" s="80" t="s">
        <v>702</v>
      </c>
      <c r="F612" s="35" t="s">
        <v>130</v>
      </c>
      <c r="G612" s="42"/>
      <c r="H612" s="42"/>
    </row>
    <row r="613" spans="1:8" ht="28.5">
      <c r="A613" s="41" t="s">
        <v>687</v>
      </c>
      <c r="B613" s="35"/>
      <c r="C613" s="35" t="s">
        <v>121</v>
      </c>
      <c r="D613" s="35" t="s">
        <v>35</v>
      </c>
      <c r="E613" s="34" t="s">
        <v>409</v>
      </c>
      <c r="F613" s="35"/>
      <c r="G613" s="42">
        <f>G614+G622+G625+G634+G638</f>
        <v>237414.1</v>
      </c>
      <c r="H613" s="42">
        <f>H614+H622+H625+H634+H638</f>
        <v>232788.40000000002</v>
      </c>
    </row>
    <row r="614" spans="1:8" ht="15" hidden="1">
      <c r="A614" s="49" t="s">
        <v>36</v>
      </c>
      <c r="B614" s="35"/>
      <c r="C614" s="35" t="s">
        <v>121</v>
      </c>
      <c r="D614" s="35" t="s">
        <v>35</v>
      </c>
      <c r="E614" s="36" t="s">
        <v>410</v>
      </c>
      <c r="F614" s="35"/>
      <c r="G614" s="42">
        <f>SUM(G618+G620)+G615</f>
        <v>0</v>
      </c>
      <c r="H614" s="42">
        <f>SUM(H618+H620)+H615</f>
        <v>0</v>
      </c>
    </row>
    <row r="615" spans="1:8" ht="15" hidden="1">
      <c r="A615" s="41" t="s">
        <v>417</v>
      </c>
      <c r="B615" s="35"/>
      <c r="C615" s="35" t="s">
        <v>121</v>
      </c>
      <c r="D615" s="35" t="s">
        <v>35</v>
      </c>
      <c r="E615" s="64" t="s">
        <v>573</v>
      </c>
      <c r="F615" s="35"/>
      <c r="G615" s="42">
        <f>G616+G617</f>
        <v>0</v>
      </c>
      <c r="H615" s="42">
        <f>H616+H617</f>
        <v>0</v>
      </c>
    </row>
    <row r="616" spans="1:8" ht="28.5" hidden="1">
      <c r="A616" s="41" t="s">
        <v>53</v>
      </c>
      <c r="B616" s="35"/>
      <c r="C616" s="35" t="s">
        <v>121</v>
      </c>
      <c r="D616" s="35" t="s">
        <v>35</v>
      </c>
      <c r="E616" s="64" t="s">
        <v>573</v>
      </c>
      <c r="F616" s="35" t="s">
        <v>97</v>
      </c>
      <c r="G616" s="42"/>
      <c r="H616" s="42"/>
    </row>
    <row r="617" spans="1:8" ht="28.5" hidden="1">
      <c r="A617" s="41" t="s">
        <v>73</v>
      </c>
      <c r="B617" s="35"/>
      <c r="C617" s="35" t="s">
        <v>121</v>
      </c>
      <c r="D617" s="35" t="s">
        <v>35</v>
      </c>
      <c r="E617" s="64" t="s">
        <v>573</v>
      </c>
      <c r="F617" s="35" t="s">
        <v>130</v>
      </c>
      <c r="G617" s="42"/>
      <c r="H617" s="42"/>
    </row>
    <row r="618" spans="1:8" ht="28.5" hidden="1">
      <c r="A618" s="49" t="s">
        <v>411</v>
      </c>
      <c r="B618" s="35"/>
      <c r="C618" s="35" t="s">
        <v>121</v>
      </c>
      <c r="D618" s="35" t="s">
        <v>35</v>
      </c>
      <c r="E618" s="34" t="s">
        <v>412</v>
      </c>
      <c r="F618" s="35"/>
      <c r="G618" s="42">
        <f>G619</f>
        <v>0</v>
      </c>
      <c r="H618" s="42">
        <f>H619</f>
        <v>0</v>
      </c>
    </row>
    <row r="619" spans="1:8" ht="15" hidden="1">
      <c r="A619" s="49" t="s">
        <v>43</v>
      </c>
      <c r="B619" s="35"/>
      <c r="C619" s="35" t="s">
        <v>121</v>
      </c>
      <c r="D619" s="35" t="s">
        <v>35</v>
      </c>
      <c r="E619" s="34" t="s">
        <v>412</v>
      </c>
      <c r="F619" s="35" t="s">
        <v>105</v>
      </c>
      <c r="G619" s="42">
        <v>0</v>
      </c>
      <c r="H619" s="42">
        <v>0</v>
      </c>
    </row>
    <row r="620" spans="1:8" ht="85.5" hidden="1">
      <c r="A620" s="49" t="s">
        <v>413</v>
      </c>
      <c r="B620" s="35"/>
      <c r="C620" s="35" t="s">
        <v>121</v>
      </c>
      <c r="D620" s="35" t="s">
        <v>35</v>
      </c>
      <c r="E620" s="36" t="s">
        <v>414</v>
      </c>
      <c r="F620" s="35"/>
      <c r="G620" s="42">
        <f>G621</f>
        <v>0</v>
      </c>
      <c r="H620" s="42">
        <f>H621</f>
        <v>0</v>
      </c>
    </row>
    <row r="621" spans="1:8" ht="28.5" hidden="1">
      <c r="A621" s="70" t="s">
        <v>73</v>
      </c>
      <c r="B621" s="35"/>
      <c r="C621" s="35" t="s">
        <v>121</v>
      </c>
      <c r="D621" s="35" t="s">
        <v>35</v>
      </c>
      <c r="E621" s="36" t="s">
        <v>414</v>
      </c>
      <c r="F621" s="35" t="s">
        <v>130</v>
      </c>
      <c r="G621" s="42"/>
      <c r="H621" s="42"/>
    </row>
    <row r="622" spans="1:8" ht="42.75">
      <c r="A622" s="49" t="s">
        <v>27</v>
      </c>
      <c r="B622" s="35"/>
      <c r="C622" s="35" t="s">
        <v>121</v>
      </c>
      <c r="D622" s="35" t="s">
        <v>35</v>
      </c>
      <c r="E622" s="34" t="s">
        <v>415</v>
      </c>
      <c r="F622" s="35"/>
      <c r="G622" s="42">
        <f>SUM(G623)</f>
        <v>194120.5</v>
      </c>
      <c r="H622" s="42">
        <f>SUM(H623)</f>
        <v>196765.7</v>
      </c>
    </row>
    <row r="623" spans="1:8" ht="15">
      <c r="A623" s="49" t="s">
        <v>417</v>
      </c>
      <c r="B623" s="35"/>
      <c r="C623" s="35" t="s">
        <v>121</v>
      </c>
      <c r="D623" s="35" t="s">
        <v>35</v>
      </c>
      <c r="E623" s="34" t="s">
        <v>418</v>
      </c>
      <c r="F623" s="35"/>
      <c r="G623" s="42">
        <f>G624</f>
        <v>194120.5</v>
      </c>
      <c r="H623" s="42">
        <f>H624</f>
        <v>196765.7</v>
      </c>
    </row>
    <row r="624" spans="1:8" ht="28.5">
      <c r="A624" s="70" t="s">
        <v>73</v>
      </c>
      <c r="B624" s="35"/>
      <c r="C624" s="35" t="s">
        <v>121</v>
      </c>
      <c r="D624" s="35" t="s">
        <v>35</v>
      </c>
      <c r="E624" s="34" t="s">
        <v>418</v>
      </c>
      <c r="F624" s="35" t="s">
        <v>130</v>
      </c>
      <c r="G624" s="42">
        <v>194120.5</v>
      </c>
      <c r="H624" s="42">
        <v>196765.7</v>
      </c>
    </row>
    <row r="625" spans="1:8" ht="15" hidden="1">
      <c r="A625" s="41" t="s">
        <v>161</v>
      </c>
      <c r="B625" s="35"/>
      <c r="C625" s="35" t="s">
        <v>121</v>
      </c>
      <c r="D625" s="35" t="s">
        <v>35</v>
      </c>
      <c r="E625" s="34" t="s">
        <v>475</v>
      </c>
      <c r="F625" s="35"/>
      <c r="G625" s="42">
        <f>SUM(G626)</f>
        <v>0</v>
      </c>
      <c r="H625" s="42">
        <f>SUM(H626)</f>
        <v>0</v>
      </c>
    </row>
    <row r="626" spans="1:8" ht="15" hidden="1">
      <c r="A626" s="49" t="s">
        <v>417</v>
      </c>
      <c r="B626" s="35"/>
      <c r="C626" s="35" t="s">
        <v>121</v>
      </c>
      <c r="D626" s="35" t="s">
        <v>35</v>
      </c>
      <c r="E626" s="34" t="s">
        <v>419</v>
      </c>
      <c r="F626" s="35"/>
      <c r="G626" s="42">
        <f>SUM(G627+G629+G631)</f>
        <v>0</v>
      </c>
      <c r="H626" s="42">
        <f>SUM(H627+H629+H631)</f>
        <v>0</v>
      </c>
    </row>
    <row r="627" spans="1:8" ht="28.5" hidden="1">
      <c r="A627" s="41" t="s">
        <v>420</v>
      </c>
      <c r="B627" s="35"/>
      <c r="C627" s="35" t="s">
        <v>121</v>
      </c>
      <c r="D627" s="35" t="s">
        <v>35</v>
      </c>
      <c r="E627" s="34" t="s">
        <v>421</v>
      </c>
      <c r="F627" s="35"/>
      <c r="G627" s="42">
        <f>G628</f>
        <v>0</v>
      </c>
      <c r="H627" s="42">
        <f>H628</f>
        <v>0</v>
      </c>
    </row>
    <row r="628" spans="1:8" ht="28.5" hidden="1">
      <c r="A628" s="70" t="s">
        <v>73</v>
      </c>
      <c r="B628" s="35"/>
      <c r="C628" s="35" t="s">
        <v>121</v>
      </c>
      <c r="D628" s="35" t="s">
        <v>35</v>
      </c>
      <c r="E628" s="34" t="s">
        <v>421</v>
      </c>
      <c r="F628" s="35" t="s">
        <v>130</v>
      </c>
      <c r="G628" s="42">
        <v>0</v>
      </c>
      <c r="H628" s="42">
        <v>0</v>
      </c>
    </row>
    <row r="629" spans="1:8" ht="28.5" hidden="1">
      <c r="A629" s="41" t="s">
        <v>422</v>
      </c>
      <c r="B629" s="35"/>
      <c r="C629" s="35" t="s">
        <v>121</v>
      </c>
      <c r="D629" s="35" t="s">
        <v>35</v>
      </c>
      <c r="E629" s="34" t="s">
        <v>423</v>
      </c>
      <c r="F629" s="35"/>
      <c r="G629" s="42">
        <f>G630</f>
        <v>0</v>
      </c>
      <c r="H629" s="42">
        <f>H630</f>
        <v>0</v>
      </c>
    </row>
    <row r="630" spans="1:8" ht="28.5" hidden="1">
      <c r="A630" s="70" t="s">
        <v>73</v>
      </c>
      <c r="B630" s="35"/>
      <c r="C630" s="35" t="s">
        <v>121</v>
      </c>
      <c r="D630" s="35" t="s">
        <v>35</v>
      </c>
      <c r="E630" s="34" t="s">
        <v>423</v>
      </c>
      <c r="F630" s="35" t="s">
        <v>130</v>
      </c>
      <c r="G630" s="42"/>
      <c r="H630" s="42"/>
    </row>
    <row r="631" spans="1:8" ht="28.5" hidden="1">
      <c r="A631" s="41" t="s">
        <v>424</v>
      </c>
      <c r="B631" s="35"/>
      <c r="C631" s="35" t="s">
        <v>121</v>
      </c>
      <c r="D631" s="35" t="s">
        <v>35</v>
      </c>
      <c r="E631" s="34" t="s">
        <v>425</v>
      </c>
      <c r="F631" s="35"/>
      <c r="G631" s="42">
        <f>G632</f>
        <v>0</v>
      </c>
      <c r="H631" s="42">
        <f>H632</f>
        <v>0</v>
      </c>
    </row>
    <row r="632" spans="1:8" ht="28.5" hidden="1">
      <c r="A632" s="70" t="s">
        <v>73</v>
      </c>
      <c r="B632" s="35"/>
      <c r="C632" s="35" t="s">
        <v>121</v>
      </c>
      <c r="D632" s="35" t="s">
        <v>35</v>
      </c>
      <c r="E632" s="34" t="s">
        <v>425</v>
      </c>
      <c r="F632" s="35" t="s">
        <v>130</v>
      </c>
      <c r="G632" s="42"/>
      <c r="H632" s="42"/>
    </row>
    <row r="633" spans="1:8" ht="28.5">
      <c r="A633" s="70" t="s">
        <v>46</v>
      </c>
      <c r="B633" s="35"/>
      <c r="C633" s="35" t="s">
        <v>121</v>
      </c>
      <c r="D633" s="35" t="s">
        <v>35</v>
      </c>
      <c r="E633" s="34" t="s">
        <v>426</v>
      </c>
      <c r="F633" s="35"/>
      <c r="G633" s="42">
        <f>SUM(G634)</f>
        <v>43293.6</v>
      </c>
      <c r="H633" s="42">
        <f>SUM(H634)</f>
        <v>36022.700000000004</v>
      </c>
    </row>
    <row r="634" spans="1:8" ht="15">
      <c r="A634" s="49" t="s">
        <v>417</v>
      </c>
      <c r="B634" s="34"/>
      <c r="C634" s="35" t="s">
        <v>121</v>
      </c>
      <c r="D634" s="35" t="s">
        <v>35</v>
      </c>
      <c r="E634" s="34" t="s">
        <v>427</v>
      </c>
      <c r="F634" s="35"/>
      <c r="G634" s="42">
        <f>G635+G636+G637</f>
        <v>43293.6</v>
      </c>
      <c r="H634" s="42">
        <f>H635+H636+H637</f>
        <v>36022.700000000004</v>
      </c>
    </row>
    <row r="635" spans="1:8" ht="57">
      <c r="A635" s="44" t="s">
        <v>52</v>
      </c>
      <c r="B635" s="35"/>
      <c r="C635" s="35" t="s">
        <v>121</v>
      </c>
      <c r="D635" s="35" t="s">
        <v>35</v>
      </c>
      <c r="E635" s="34" t="s">
        <v>427</v>
      </c>
      <c r="F635" s="35" t="s">
        <v>95</v>
      </c>
      <c r="G635" s="42">
        <v>14166.9</v>
      </c>
      <c r="H635" s="42">
        <v>14308.6</v>
      </c>
    </row>
    <row r="636" spans="1:8" ht="28.5">
      <c r="A636" s="70" t="s">
        <v>53</v>
      </c>
      <c r="B636" s="35"/>
      <c r="C636" s="35" t="s">
        <v>121</v>
      </c>
      <c r="D636" s="35" t="s">
        <v>35</v>
      </c>
      <c r="E636" s="34" t="s">
        <v>427</v>
      </c>
      <c r="F636" s="35" t="s">
        <v>97</v>
      </c>
      <c r="G636" s="42">
        <v>27386.2</v>
      </c>
      <c r="H636" s="42">
        <v>19973.7</v>
      </c>
    </row>
    <row r="637" spans="1:8" ht="15">
      <c r="A637" s="70" t="s">
        <v>23</v>
      </c>
      <c r="B637" s="35"/>
      <c r="C637" s="35" t="s">
        <v>121</v>
      </c>
      <c r="D637" s="35" t="s">
        <v>35</v>
      </c>
      <c r="E637" s="34" t="s">
        <v>427</v>
      </c>
      <c r="F637" s="35" t="s">
        <v>102</v>
      </c>
      <c r="G637" s="42">
        <v>1740.5</v>
      </c>
      <c r="H637" s="42">
        <v>1740.4</v>
      </c>
    </row>
    <row r="638" spans="1:8" ht="28.5" hidden="1">
      <c r="A638" s="70" t="s">
        <v>428</v>
      </c>
      <c r="B638" s="35"/>
      <c r="C638" s="35" t="s">
        <v>121</v>
      </c>
      <c r="D638" s="35" t="s">
        <v>35</v>
      </c>
      <c r="E638" s="34" t="s">
        <v>429</v>
      </c>
      <c r="F638" s="35"/>
      <c r="G638" s="42">
        <f>G639</f>
        <v>0</v>
      </c>
      <c r="H638" s="42">
        <f>H639</f>
        <v>0</v>
      </c>
    </row>
    <row r="639" spans="1:8" ht="15" hidden="1">
      <c r="A639" s="70" t="s">
        <v>36</v>
      </c>
      <c r="B639" s="35"/>
      <c r="C639" s="35" t="s">
        <v>121</v>
      </c>
      <c r="D639" s="35" t="s">
        <v>35</v>
      </c>
      <c r="E639" s="34" t="s">
        <v>430</v>
      </c>
      <c r="F639" s="35"/>
      <c r="G639" s="42">
        <f>SUM(G640:G641)</f>
        <v>0</v>
      </c>
      <c r="H639" s="42">
        <f>SUM(H640:H641)</f>
        <v>0</v>
      </c>
    </row>
    <row r="640" spans="1:8" ht="28.5" hidden="1">
      <c r="A640" s="70" t="s">
        <v>53</v>
      </c>
      <c r="B640" s="35"/>
      <c r="C640" s="35" t="s">
        <v>121</v>
      </c>
      <c r="D640" s="35" t="s">
        <v>35</v>
      </c>
      <c r="E640" s="34" t="s">
        <v>430</v>
      </c>
      <c r="F640" s="35" t="s">
        <v>97</v>
      </c>
      <c r="G640" s="42"/>
      <c r="H640" s="42"/>
    </row>
    <row r="641" spans="1:8" ht="28.5" hidden="1">
      <c r="A641" s="70" t="s">
        <v>73</v>
      </c>
      <c r="B641" s="35"/>
      <c r="C641" s="35" t="s">
        <v>121</v>
      </c>
      <c r="D641" s="35" t="s">
        <v>35</v>
      </c>
      <c r="E641" s="34" t="s">
        <v>430</v>
      </c>
      <c r="F641" s="35" t="s">
        <v>130</v>
      </c>
      <c r="G641" s="42"/>
      <c r="H641" s="42"/>
    </row>
    <row r="642" spans="1:8" ht="15">
      <c r="A642" s="41" t="s">
        <v>200</v>
      </c>
      <c r="B642" s="35"/>
      <c r="C642" s="35" t="s">
        <v>121</v>
      </c>
      <c r="D642" s="35" t="s">
        <v>45</v>
      </c>
      <c r="E642" s="36"/>
      <c r="F642" s="35"/>
      <c r="G642" s="42">
        <f>G662+G643</f>
        <v>1014107.9</v>
      </c>
      <c r="H642" s="42">
        <f>H662+H643</f>
        <v>1014941.2</v>
      </c>
    </row>
    <row r="643" spans="1:8" ht="28.5">
      <c r="A643" s="49" t="s">
        <v>719</v>
      </c>
      <c r="B643" s="35"/>
      <c r="C643" s="35" t="s">
        <v>121</v>
      </c>
      <c r="D643" s="35" t="s">
        <v>45</v>
      </c>
      <c r="E643" s="77" t="s">
        <v>241</v>
      </c>
      <c r="F643" s="52"/>
      <c r="G643" s="42">
        <f>G652+G644</f>
        <v>777092</v>
      </c>
      <c r="H643" s="42">
        <f>H652+H644</f>
        <v>777092</v>
      </c>
    </row>
    <row r="644" spans="1:8" ht="42.75">
      <c r="A644" s="81" t="s">
        <v>563</v>
      </c>
      <c r="B644" s="35"/>
      <c r="C644" s="35" t="s">
        <v>121</v>
      </c>
      <c r="D644" s="35" t="s">
        <v>45</v>
      </c>
      <c r="E644" s="77" t="s">
        <v>703</v>
      </c>
      <c r="F644" s="52"/>
      <c r="G644" s="42">
        <f>SUM(G645)+G648+G650</f>
        <v>4473.7</v>
      </c>
      <c r="H644" s="42">
        <f>SUM(H645)+H648+H650</f>
        <v>4473.7</v>
      </c>
    </row>
    <row r="645" spans="1:8" ht="42.75">
      <c r="A645" s="49" t="s">
        <v>704</v>
      </c>
      <c r="B645" s="35"/>
      <c r="C645" s="35" t="s">
        <v>121</v>
      </c>
      <c r="D645" s="35" t="s">
        <v>45</v>
      </c>
      <c r="E645" s="77" t="s">
        <v>705</v>
      </c>
      <c r="F645" s="52"/>
      <c r="G645" s="42">
        <f>SUM(G646:G647)</f>
        <v>2927.3</v>
      </c>
      <c r="H645" s="42">
        <f>SUM(H646:H647)</f>
        <v>2927.3</v>
      </c>
    </row>
    <row r="646" spans="1:8" ht="28.5">
      <c r="A646" s="49" t="s">
        <v>53</v>
      </c>
      <c r="B646" s="35"/>
      <c r="C646" s="35" t="s">
        <v>121</v>
      </c>
      <c r="D646" s="35" t="s">
        <v>45</v>
      </c>
      <c r="E646" s="77" t="s">
        <v>705</v>
      </c>
      <c r="F646" s="35" t="s">
        <v>97</v>
      </c>
      <c r="G646" s="42">
        <v>1372.9</v>
      </c>
      <c r="H646" s="42">
        <v>1372.9</v>
      </c>
    </row>
    <row r="647" spans="1:8" ht="28.5">
      <c r="A647" s="49" t="s">
        <v>73</v>
      </c>
      <c r="B647" s="35"/>
      <c r="C647" s="35" t="s">
        <v>121</v>
      </c>
      <c r="D647" s="35" t="s">
        <v>45</v>
      </c>
      <c r="E647" s="77" t="s">
        <v>705</v>
      </c>
      <c r="F647" s="35" t="s">
        <v>130</v>
      </c>
      <c r="G647" s="42">
        <v>1554.4</v>
      </c>
      <c r="H647" s="42">
        <v>1554.4</v>
      </c>
    </row>
    <row r="648" spans="1:8" ht="42.75">
      <c r="A648" s="49" t="s">
        <v>706</v>
      </c>
      <c r="B648" s="35"/>
      <c r="C648" s="35" t="s">
        <v>121</v>
      </c>
      <c r="D648" s="35" t="s">
        <v>45</v>
      </c>
      <c r="E648" s="77" t="s">
        <v>707</v>
      </c>
      <c r="F648" s="35"/>
      <c r="G648" s="42">
        <f>SUM(G649)</f>
        <v>1435.5</v>
      </c>
      <c r="H648" s="42">
        <f>SUM(H649)</f>
        <v>1435.5</v>
      </c>
    </row>
    <row r="649" spans="1:8" ht="28.5">
      <c r="A649" s="49" t="s">
        <v>73</v>
      </c>
      <c r="B649" s="35"/>
      <c r="C649" s="35" t="s">
        <v>121</v>
      </c>
      <c r="D649" s="35" t="s">
        <v>45</v>
      </c>
      <c r="E649" s="77" t="s">
        <v>707</v>
      </c>
      <c r="F649" s="35" t="s">
        <v>130</v>
      </c>
      <c r="G649" s="42">
        <v>1435.5</v>
      </c>
      <c r="H649" s="42">
        <v>1435.5</v>
      </c>
    </row>
    <row r="650" spans="1:8" ht="99.75">
      <c r="A650" s="81" t="s">
        <v>708</v>
      </c>
      <c r="B650" s="106"/>
      <c r="C650" s="73" t="s">
        <v>121</v>
      </c>
      <c r="D650" s="73" t="s">
        <v>45</v>
      </c>
      <c r="E650" s="110" t="s">
        <v>709</v>
      </c>
      <c r="F650" s="73"/>
      <c r="G650" s="74">
        <f>G651</f>
        <v>110.9</v>
      </c>
      <c r="H650" s="74">
        <f>H651</f>
        <v>110.9</v>
      </c>
    </row>
    <row r="651" spans="1:8" ht="28.5">
      <c r="A651" s="81" t="s">
        <v>53</v>
      </c>
      <c r="B651" s="106"/>
      <c r="C651" s="73" t="s">
        <v>121</v>
      </c>
      <c r="D651" s="73" t="s">
        <v>45</v>
      </c>
      <c r="E651" s="110" t="s">
        <v>709</v>
      </c>
      <c r="F651" s="73" t="s">
        <v>97</v>
      </c>
      <c r="G651" s="74">
        <v>110.9</v>
      </c>
      <c r="H651" s="74">
        <v>110.9</v>
      </c>
    </row>
    <row r="652" spans="1:8" ht="85.5">
      <c r="A652" s="41" t="s">
        <v>307</v>
      </c>
      <c r="B652" s="35"/>
      <c r="C652" s="35" t="s">
        <v>121</v>
      </c>
      <c r="D652" s="35" t="s">
        <v>45</v>
      </c>
      <c r="E652" s="78" t="s">
        <v>243</v>
      </c>
      <c r="F652" s="35"/>
      <c r="G652" s="42">
        <f>G653+G655+G658</f>
        <v>772618.3</v>
      </c>
      <c r="H652" s="42">
        <f>H653+H655+H658</f>
        <v>772618.3</v>
      </c>
    </row>
    <row r="653" spans="1:8" ht="42.75">
      <c r="A653" s="41" t="s">
        <v>574</v>
      </c>
      <c r="B653" s="35"/>
      <c r="C653" s="35" t="s">
        <v>121</v>
      </c>
      <c r="D653" s="35" t="s">
        <v>45</v>
      </c>
      <c r="E653" s="78" t="s">
        <v>575</v>
      </c>
      <c r="F653" s="35"/>
      <c r="G653" s="42">
        <f>G654</f>
        <v>6950.5</v>
      </c>
      <c r="H653" s="42">
        <f>H654</f>
        <v>6950.5</v>
      </c>
    </row>
    <row r="654" spans="1:8" ht="28.5">
      <c r="A654" s="41" t="s">
        <v>129</v>
      </c>
      <c r="B654" s="35"/>
      <c r="C654" s="35" t="s">
        <v>121</v>
      </c>
      <c r="D654" s="35" t="s">
        <v>45</v>
      </c>
      <c r="E654" s="78" t="s">
        <v>575</v>
      </c>
      <c r="F654" s="35" t="s">
        <v>130</v>
      </c>
      <c r="G654" s="42">
        <v>6950.5</v>
      </c>
      <c r="H654" s="42">
        <v>6950.5</v>
      </c>
    </row>
    <row r="655" spans="1:8" ht="85.5">
      <c r="A655" s="41" t="s">
        <v>576</v>
      </c>
      <c r="B655" s="35"/>
      <c r="C655" s="35" t="s">
        <v>121</v>
      </c>
      <c r="D655" s="35" t="s">
        <v>45</v>
      </c>
      <c r="E655" s="78" t="s">
        <v>577</v>
      </c>
      <c r="F655" s="35"/>
      <c r="G655" s="42">
        <f>G656+G657</f>
        <v>47087.3</v>
      </c>
      <c r="H655" s="42">
        <f>H656+H657</f>
        <v>47087.3</v>
      </c>
    </row>
    <row r="656" spans="1:8" ht="57">
      <c r="A656" s="44" t="s">
        <v>52</v>
      </c>
      <c r="B656" s="35"/>
      <c r="C656" s="35" t="s">
        <v>121</v>
      </c>
      <c r="D656" s="35" t="s">
        <v>45</v>
      </c>
      <c r="E656" s="78" t="s">
        <v>577</v>
      </c>
      <c r="F656" s="35" t="s">
        <v>95</v>
      </c>
      <c r="G656" s="42">
        <v>43829</v>
      </c>
      <c r="H656" s="42">
        <v>43829</v>
      </c>
    </row>
    <row r="657" spans="1:8" ht="28.5">
      <c r="A657" s="41" t="s">
        <v>53</v>
      </c>
      <c r="B657" s="35"/>
      <c r="C657" s="35" t="s">
        <v>121</v>
      </c>
      <c r="D657" s="35" t="s">
        <v>45</v>
      </c>
      <c r="E657" s="78" t="s">
        <v>577</v>
      </c>
      <c r="F657" s="35" t="s">
        <v>97</v>
      </c>
      <c r="G657" s="42">
        <v>3258.3</v>
      </c>
      <c r="H657" s="42">
        <v>3258.3</v>
      </c>
    </row>
    <row r="658" spans="1:8" ht="71.25">
      <c r="A658" s="41" t="s">
        <v>578</v>
      </c>
      <c r="B658" s="35"/>
      <c r="C658" s="35" t="s">
        <v>121</v>
      </c>
      <c r="D658" s="35" t="s">
        <v>45</v>
      </c>
      <c r="E658" s="78" t="s">
        <v>579</v>
      </c>
      <c r="F658" s="35"/>
      <c r="G658" s="42">
        <f>G659+G660+G661</f>
        <v>718580.5</v>
      </c>
      <c r="H658" s="42">
        <f>H659+H660+H661</f>
        <v>718580.5</v>
      </c>
    </row>
    <row r="659" spans="1:8" ht="57">
      <c r="A659" s="41" t="s">
        <v>52</v>
      </c>
      <c r="B659" s="35"/>
      <c r="C659" s="35" t="s">
        <v>121</v>
      </c>
      <c r="D659" s="35" t="s">
        <v>45</v>
      </c>
      <c r="E659" s="78" t="s">
        <v>579</v>
      </c>
      <c r="F659" s="35" t="s">
        <v>95</v>
      </c>
      <c r="G659" s="42">
        <v>310054.9</v>
      </c>
      <c r="H659" s="42">
        <v>310054.9</v>
      </c>
    </row>
    <row r="660" spans="1:8" ht="28.5">
      <c r="A660" s="41" t="s">
        <v>53</v>
      </c>
      <c r="B660" s="35"/>
      <c r="C660" s="35" t="s">
        <v>121</v>
      </c>
      <c r="D660" s="35" t="s">
        <v>45</v>
      </c>
      <c r="E660" s="78" t="s">
        <v>579</v>
      </c>
      <c r="F660" s="35" t="s">
        <v>97</v>
      </c>
      <c r="G660" s="42">
        <v>3891</v>
      </c>
      <c r="H660" s="42">
        <v>3891</v>
      </c>
    </row>
    <row r="661" spans="1:8" ht="28.5">
      <c r="A661" s="41" t="s">
        <v>129</v>
      </c>
      <c r="B661" s="35"/>
      <c r="C661" s="35" t="s">
        <v>121</v>
      </c>
      <c r="D661" s="35" t="s">
        <v>45</v>
      </c>
      <c r="E661" s="78" t="s">
        <v>579</v>
      </c>
      <c r="F661" s="35" t="s">
        <v>130</v>
      </c>
      <c r="G661" s="42">
        <v>404634.6</v>
      </c>
      <c r="H661" s="42">
        <v>404634.6</v>
      </c>
    </row>
    <row r="662" spans="1:8" ht="28.5">
      <c r="A662" s="41" t="s">
        <v>687</v>
      </c>
      <c r="B662" s="35"/>
      <c r="C662" s="35" t="s">
        <v>121</v>
      </c>
      <c r="D662" s="35" t="s">
        <v>45</v>
      </c>
      <c r="E662" s="34" t="s">
        <v>409</v>
      </c>
      <c r="F662" s="35"/>
      <c r="G662" s="42">
        <f>G663+G682+G685+G693+G702</f>
        <v>237015.90000000002</v>
      </c>
      <c r="H662" s="42">
        <f>H663+H682+H685+H693+H702</f>
        <v>237849.2</v>
      </c>
    </row>
    <row r="663" spans="1:8" ht="15">
      <c r="A663" s="49" t="s">
        <v>36</v>
      </c>
      <c r="B663" s="35"/>
      <c r="C663" s="35" t="s">
        <v>121</v>
      </c>
      <c r="D663" s="35" t="s">
        <v>45</v>
      </c>
      <c r="E663" s="36" t="s">
        <v>410</v>
      </c>
      <c r="F663" s="36"/>
      <c r="G663" s="42">
        <f>G667+G672+G680+G675+G677+G664+G670</f>
        <v>8104.3</v>
      </c>
      <c r="H663" s="42">
        <f>H667+H672+H680+H675+H677+H664+H670</f>
        <v>8104.3</v>
      </c>
    </row>
    <row r="664" spans="1:8" ht="15" hidden="1">
      <c r="A664" s="41" t="s">
        <v>439</v>
      </c>
      <c r="B664" s="35"/>
      <c r="C664" s="35" t="s">
        <v>121</v>
      </c>
      <c r="D664" s="35" t="s">
        <v>45</v>
      </c>
      <c r="E664" s="64" t="s">
        <v>580</v>
      </c>
      <c r="F664" s="36"/>
      <c r="G664" s="42">
        <f>SUM(G665:G666)</f>
        <v>0</v>
      </c>
      <c r="H664" s="42">
        <f>SUM(H665:H666)</f>
        <v>0</v>
      </c>
    </row>
    <row r="665" spans="1:8" ht="28.5" hidden="1">
      <c r="A665" s="41" t="s">
        <v>53</v>
      </c>
      <c r="B665" s="35"/>
      <c r="C665" s="35" t="s">
        <v>121</v>
      </c>
      <c r="D665" s="35" t="s">
        <v>45</v>
      </c>
      <c r="E665" s="64" t="s">
        <v>580</v>
      </c>
      <c r="F665" s="36">
        <v>200</v>
      </c>
      <c r="G665" s="42"/>
      <c r="H665" s="42"/>
    </row>
    <row r="666" spans="1:8" ht="28.5" hidden="1">
      <c r="A666" s="41" t="s">
        <v>73</v>
      </c>
      <c r="B666" s="35"/>
      <c r="C666" s="35" t="s">
        <v>121</v>
      </c>
      <c r="D666" s="35" t="s">
        <v>45</v>
      </c>
      <c r="E666" s="64" t="s">
        <v>580</v>
      </c>
      <c r="F666" s="36">
        <v>600</v>
      </c>
      <c r="G666" s="42"/>
      <c r="H666" s="42"/>
    </row>
    <row r="667" spans="1:8" ht="42.75">
      <c r="A667" s="49" t="s">
        <v>431</v>
      </c>
      <c r="B667" s="35"/>
      <c r="C667" s="35" t="s">
        <v>121</v>
      </c>
      <c r="D667" s="35" t="s">
        <v>45</v>
      </c>
      <c r="E667" s="36" t="s">
        <v>432</v>
      </c>
      <c r="F667" s="36"/>
      <c r="G667" s="42">
        <f>G668+G669</f>
        <v>104.3</v>
      </c>
      <c r="H667" s="42">
        <f>H668+H669</f>
        <v>104.3</v>
      </c>
    </row>
    <row r="668" spans="1:8" ht="28.5">
      <c r="A668" s="70" t="s">
        <v>53</v>
      </c>
      <c r="B668" s="35"/>
      <c r="C668" s="35" t="s">
        <v>121</v>
      </c>
      <c r="D668" s="35" t="s">
        <v>45</v>
      </c>
      <c r="E668" s="36" t="s">
        <v>432</v>
      </c>
      <c r="F668" s="36">
        <v>200</v>
      </c>
      <c r="G668" s="42">
        <v>96</v>
      </c>
      <c r="H668" s="42">
        <v>96</v>
      </c>
    </row>
    <row r="669" spans="1:8" ht="27.75" customHeight="1">
      <c r="A669" s="70" t="s">
        <v>73</v>
      </c>
      <c r="B669" s="35"/>
      <c r="C669" s="35" t="s">
        <v>121</v>
      </c>
      <c r="D669" s="35" t="s">
        <v>45</v>
      </c>
      <c r="E669" s="36" t="s">
        <v>432</v>
      </c>
      <c r="F669" s="36">
        <v>600</v>
      </c>
      <c r="G669" s="42">
        <v>8.3</v>
      </c>
      <c r="H669" s="42">
        <v>8.3</v>
      </c>
    </row>
    <row r="670" spans="1:8" ht="15" hidden="1">
      <c r="A670" s="41" t="s">
        <v>446</v>
      </c>
      <c r="B670" s="35"/>
      <c r="C670" s="35" t="s">
        <v>121</v>
      </c>
      <c r="D670" s="35" t="s">
        <v>45</v>
      </c>
      <c r="E670" s="64" t="s">
        <v>581</v>
      </c>
      <c r="F670" s="36"/>
      <c r="G670" s="42">
        <f>G671</f>
        <v>0</v>
      </c>
      <c r="H670" s="42">
        <f>H671</f>
        <v>0</v>
      </c>
    </row>
    <row r="671" spans="1:8" ht="28.5" hidden="1">
      <c r="A671" s="41" t="s">
        <v>53</v>
      </c>
      <c r="B671" s="35"/>
      <c r="C671" s="35" t="s">
        <v>457</v>
      </c>
      <c r="D671" s="35" t="s">
        <v>45</v>
      </c>
      <c r="E671" s="64" t="s">
        <v>581</v>
      </c>
      <c r="F671" s="36">
        <v>200</v>
      </c>
      <c r="G671" s="42"/>
      <c r="H671" s="42"/>
    </row>
    <row r="672" spans="1:8" ht="42.75">
      <c r="A672" s="49" t="s">
        <v>724</v>
      </c>
      <c r="B672" s="35"/>
      <c r="C672" s="35" t="s">
        <v>121</v>
      </c>
      <c r="D672" s="35" t="s">
        <v>45</v>
      </c>
      <c r="E672" s="36" t="s">
        <v>433</v>
      </c>
      <c r="F672" s="36"/>
      <c r="G672" s="42">
        <f>G673+G674</f>
        <v>8000</v>
      </c>
      <c r="H672" s="42">
        <f>H673+H674</f>
        <v>8000</v>
      </c>
    </row>
    <row r="673" spans="1:8" ht="28.5">
      <c r="A673" s="70" t="s">
        <v>53</v>
      </c>
      <c r="B673" s="35"/>
      <c r="C673" s="35" t="s">
        <v>121</v>
      </c>
      <c r="D673" s="35" t="s">
        <v>45</v>
      </c>
      <c r="E673" s="36" t="s">
        <v>433</v>
      </c>
      <c r="F673" s="36">
        <v>200</v>
      </c>
      <c r="G673" s="42">
        <v>3687.5</v>
      </c>
      <c r="H673" s="42">
        <v>3687.5</v>
      </c>
    </row>
    <row r="674" spans="1:8" ht="28.5">
      <c r="A674" s="70" t="s">
        <v>73</v>
      </c>
      <c r="B674" s="35"/>
      <c r="C674" s="35" t="s">
        <v>121</v>
      </c>
      <c r="D674" s="35" t="s">
        <v>45</v>
      </c>
      <c r="E674" s="36" t="s">
        <v>433</v>
      </c>
      <c r="F674" s="36">
        <v>600</v>
      </c>
      <c r="G674" s="42">
        <v>4312.5</v>
      </c>
      <c r="H674" s="42">
        <v>4312.5</v>
      </c>
    </row>
    <row r="675" spans="1:8" ht="57" hidden="1">
      <c r="A675" s="49" t="s">
        <v>436</v>
      </c>
      <c r="B675" s="35"/>
      <c r="C675" s="35" t="s">
        <v>121</v>
      </c>
      <c r="D675" s="35" t="s">
        <v>45</v>
      </c>
      <c r="E675" s="36" t="s">
        <v>437</v>
      </c>
      <c r="F675" s="36"/>
      <c r="G675" s="42">
        <f>G676</f>
        <v>0</v>
      </c>
      <c r="H675" s="42">
        <f>H676</f>
        <v>0</v>
      </c>
    </row>
    <row r="676" spans="1:8" ht="28.5" hidden="1">
      <c r="A676" s="70" t="s">
        <v>53</v>
      </c>
      <c r="B676" s="35"/>
      <c r="C676" s="35" t="s">
        <v>121</v>
      </c>
      <c r="D676" s="35" t="s">
        <v>45</v>
      </c>
      <c r="E676" s="36" t="s">
        <v>437</v>
      </c>
      <c r="F676" s="36">
        <v>200</v>
      </c>
      <c r="G676" s="42"/>
      <c r="H676" s="42"/>
    </row>
    <row r="677" spans="1:8" ht="71.25" hidden="1">
      <c r="A677" s="49" t="s">
        <v>689</v>
      </c>
      <c r="B677" s="35"/>
      <c r="C677" s="35" t="s">
        <v>121</v>
      </c>
      <c r="D677" s="35" t="s">
        <v>45</v>
      </c>
      <c r="E677" s="36" t="s">
        <v>438</v>
      </c>
      <c r="F677" s="36"/>
      <c r="G677" s="42">
        <f>G678+G679</f>
        <v>0</v>
      </c>
      <c r="H677" s="42">
        <f>H678+H679</f>
        <v>0</v>
      </c>
    </row>
    <row r="678" spans="1:8" ht="28.5" hidden="1">
      <c r="A678" s="70" t="s">
        <v>53</v>
      </c>
      <c r="B678" s="35"/>
      <c r="C678" s="35" t="s">
        <v>121</v>
      </c>
      <c r="D678" s="35" t="s">
        <v>45</v>
      </c>
      <c r="E678" s="36" t="s">
        <v>438</v>
      </c>
      <c r="F678" s="36">
        <v>200</v>
      </c>
      <c r="G678" s="42"/>
      <c r="H678" s="42"/>
    </row>
    <row r="679" spans="1:8" ht="28.5" hidden="1">
      <c r="A679" s="70" t="s">
        <v>73</v>
      </c>
      <c r="B679" s="35"/>
      <c r="C679" s="35" t="s">
        <v>121</v>
      </c>
      <c r="D679" s="35" t="s">
        <v>45</v>
      </c>
      <c r="E679" s="36" t="s">
        <v>438</v>
      </c>
      <c r="F679" s="36">
        <v>600</v>
      </c>
      <c r="G679" s="42"/>
      <c r="H679" s="42"/>
    </row>
    <row r="680" spans="1:8" ht="42.75" hidden="1">
      <c r="A680" s="49" t="s">
        <v>434</v>
      </c>
      <c r="B680" s="35"/>
      <c r="C680" s="35" t="s">
        <v>121</v>
      </c>
      <c r="D680" s="35" t="s">
        <v>45</v>
      </c>
      <c r="E680" s="36" t="s">
        <v>435</v>
      </c>
      <c r="F680" s="36"/>
      <c r="G680" s="42">
        <f>G681</f>
        <v>0</v>
      </c>
      <c r="H680" s="42">
        <f>H681</f>
        <v>0</v>
      </c>
    </row>
    <row r="681" spans="1:8" ht="28.5" hidden="1">
      <c r="A681" s="70" t="s">
        <v>53</v>
      </c>
      <c r="B681" s="35"/>
      <c r="C681" s="35" t="s">
        <v>121</v>
      </c>
      <c r="D681" s="35" t="s">
        <v>45</v>
      </c>
      <c r="E681" s="36" t="s">
        <v>435</v>
      </c>
      <c r="F681" s="36">
        <v>200</v>
      </c>
      <c r="G681" s="42"/>
      <c r="H681" s="42"/>
    </row>
    <row r="682" spans="1:8" ht="42.75">
      <c r="A682" s="49" t="s">
        <v>27</v>
      </c>
      <c r="B682" s="35"/>
      <c r="C682" s="35" t="s">
        <v>121</v>
      </c>
      <c r="D682" s="35" t="s">
        <v>45</v>
      </c>
      <c r="E682" s="36" t="s">
        <v>415</v>
      </c>
      <c r="F682" s="35"/>
      <c r="G682" s="42">
        <f>SUM(G683)</f>
        <v>119093.4</v>
      </c>
      <c r="H682" s="42">
        <f>SUM(H683)</f>
        <v>119587.1</v>
      </c>
    </row>
    <row r="683" spans="1:8" ht="15">
      <c r="A683" s="70" t="s">
        <v>439</v>
      </c>
      <c r="B683" s="35"/>
      <c r="C683" s="35" t="s">
        <v>121</v>
      </c>
      <c r="D683" s="35" t="s">
        <v>45</v>
      </c>
      <c r="E683" s="36" t="s">
        <v>440</v>
      </c>
      <c r="F683" s="35"/>
      <c r="G683" s="42">
        <f>G684</f>
        <v>119093.4</v>
      </c>
      <c r="H683" s="42">
        <f>H684</f>
        <v>119587.1</v>
      </c>
    </row>
    <row r="684" spans="1:8" ht="28.5">
      <c r="A684" s="70" t="s">
        <v>73</v>
      </c>
      <c r="B684" s="35"/>
      <c r="C684" s="35" t="s">
        <v>121</v>
      </c>
      <c r="D684" s="35" t="s">
        <v>45</v>
      </c>
      <c r="E684" s="36" t="s">
        <v>440</v>
      </c>
      <c r="F684" s="35" t="s">
        <v>130</v>
      </c>
      <c r="G684" s="42">
        <v>119093.4</v>
      </c>
      <c r="H684" s="42">
        <v>119587.1</v>
      </c>
    </row>
    <row r="685" spans="1:8" ht="15" hidden="1">
      <c r="A685" s="41" t="s">
        <v>161</v>
      </c>
      <c r="B685" s="35"/>
      <c r="C685" s="35" t="s">
        <v>121</v>
      </c>
      <c r="D685" s="35" t="s">
        <v>45</v>
      </c>
      <c r="E685" s="34" t="s">
        <v>476</v>
      </c>
      <c r="F685" s="35"/>
      <c r="G685" s="42">
        <f>SUM(G686)</f>
        <v>0</v>
      </c>
      <c r="H685" s="42">
        <f>SUM(H686)</f>
        <v>0</v>
      </c>
    </row>
    <row r="686" spans="1:8" ht="15" hidden="1">
      <c r="A686" s="70" t="s">
        <v>439</v>
      </c>
      <c r="B686" s="35"/>
      <c r="C686" s="35" t="s">
        <v>121</v>
      </c>
      <c r="D686" s="35" t="s">
        <v>45</v>
      </c>
      <c r="E686" s="34" t="s">
        <v>441</v>
      </c>
      <c r="F686" s="35"/>
      <c r="G686" s="42">
        <f>G688+G690+G692</f>
        <v>0</v>
      </c>
      <c r="H686" s="42">
        <f>H688+H690+H692</f>
        <v>0</v>
      </c>
    </row>
    <row r="687" spans="1:8" ht="28.5" hidden="1">
      <c r="A687" s="41" t="s">
        <v>420</v>
      </c>
      <c r="B687" s="35"/>
      <c r="C687" s="35" t="s">
        <v>121</v>
      </c>
      <c r="D687" s="35" t="s">
        <v>45</v>
      </c>
      <c r="E687" s="34" t="s">
        <v>442</v>
      </c>
      <c r="F687" s="35"/>
      <c r="G687" s="42">
        <f>G688</f>
        <v>0</v>
      </c>
      <c r="H687" s="42">
        <f>H688</f>
        <v>0</v>
      </c>
    </row>
    <row r="688" spans="1:8" ht="28.5" hidden="1">
      <c r="A688" s="70" t="s">
        <v>73</v>
      </c>
      <c r="B688" s="35"/>
      <c r="C688" s="35" t="s">
        <v>121</v>
      </c>
      <c r="D688" s="35" t="s">
        <v>45</v>
      </c>
      <c r="E688" s="34" t="s">
        <v>442</v>
      </c>
      <c r="F688" s="35" t="s">
        <v>130</v>
      </c>
      <c r="G688" s="42"/>
      <c r="H688" s="42"/>
    </row>
    <row r="689" spans="1:8" ht="28.5" hidden="1">
      <c r="A689" s="41" t="s">
        <v>422</v>
      </c>
      <c r="B689" s="35"/>
      <c r="C689" s="35" t="s">
        <v>121</v>
      </c>
      <c r="D689" s="35" t="s">
        <v>45</v>
      </c>
      <c r="E689" s="34" t="s">
        <v>443</v>
      </c>
      <c r="F689" s="35"/>
      <c r="G689" s="42">
        <f>G690</f>
        <v>0</v>
      </c>
      <c r="H689" s="42">
        <f>H690</f>
        <v>0</v>
      </c>
    </row>
    <row r="690" spans="1:8" ht="28.5" hidden="1">
      <c r="A690" s="70" t="s">
        <v>73</v>
      </c>
      <c r="B690" s="35"/>
      <c r="C690" s="35" t="s">
        <v>121</v>
      </c>
      <c r="D690" s="35" t="s">
        <v>45</v>
      </c>
      <c r="E690" s="34" t="s">
        <v>443</v>
      </c>
      <c r="F690" s="35" t="s">
        <v>130</v>
      </c>
      <c r="G690" s="42"/>
      <c r="H690" s="42"/>
    </row>
    <row r="691" spans="1:8" ht="28.5" hidden="1">
      <c r="A691" s="41" t="s">
        <v>424</v>
      </c>
      <c r="B691" s="35"/>
      <c r="C691" s="35" t="s">
        <v>121</v>
      </c>
      <c r="D691" s="35" t="s">
        <v>45</v>
      </c>
      <c r="E691" s="34" t="s">
        <v>444</v>
      </c>
      <c r="F691" s="35"/>
      <c r="G691" s="42">
        <f>G692</f>
        <v>0</v>
      </c>
      <c r="H691" s="42">
        <f>H692</f>
        <v>0</v>
      </c>
    </row>
    <row r="692" spans="1:8" ht="28.5" hidden="1">
      <c r="A692" s="70" t="s">
        <v>73</v>
      </c>
      <c r="B692" s="35"/>
      <c r="C692" s="35" t="s">
        <v>121</v>
      </c>
      <c r="D692" s="35" t="s">
        <v>45</v>
      </c>
      <c r="E692" s="34" t="s">
        <v>444</v>
      </c>
      <c r="F692" s="35" t="s">
        <v>130</v>
      </c>
      <c r="G692" s="42"/>
      <c r="H692" s="42"/>
    </row>
    <row r="693" spans="1:8" ht="28.5">
      <c r="A693" s="70" t="s">
        <v>46</v>
      </c>
      <c r="B693" s="35"/>
      <c r="C693" s="35" t="s">
        <v>121</v>
      </c>
      <c r="D693" s="35" t="s">
        <v>45</v>
      </c>
      <c r="E693" s="34" t="s">
        <v>426</v>
      </c>
      <c r="F693" s="34"/>
      <c r="G693" s="42">
        <f>SUM(G694+G698)</f>
        <v>109818.20000000001</v>
      </c>
      <c r="H693" s="42">
        <f>SUM(H694+H698)</f>
        <v>110157.80000000002</v>
      </c>
    </row>
    <row r="694" spans="1:8" ht="15">
      <c r="A694" s="70" t="s">
        <v>439</v>
      </c>
      <c r="B694" s="35"/>
      <c r="C694" s="35" t="s">
        <v>121</v>
      </c>
      <c r="D694" s="35" t="s">
        <v>45</v>
      </c>
      <c r="E694" s="34" t="s">
        <v>445</v>
      </c>
      <c r="F694" s="34"/>
      <c r="G694" s="42">
        <f>G695+G696+G697</f>
        <v>101703.1</v>
      </c>
      <c r="H694" s="42">
        <f>H695+H696+H697</f>
        <v>102194.20000000001</v>
      </c>
    </row>
    <row r="695" spans="1:8" ht="57">
      <c r="A695" s="44" t="s">
        <v>52</v>
      </c>
      <c r="B695" s="35"/>
      <c r="C695" s="35" t="s">
        <v>121</v>
      </c>
      <c r="D695" s="35" t="s">
        <v>45</v>
      </c>
      <c r="E695" s="34" t="s">
        <v>445</v>
      </c>
      <c r="F695" s="35" t="s">
        <v>95</v>
      </c>
      <c r="G695" s="42">
        <v>43648.9</v>
      </c>
      <c r="H695" s="42">
        <v>44084</v>
      </c>
    </row>
    <row r="696" spans="1:8" ht="28.5">
      <c r="A696" s="70" t="s">
        <v>53</v>
      </c>
      <c r="B696" s="35"/>
      <c r="C696" s="35" t="s">
        <v>121</v>
      </c>
      <c r="D696" s="35" t="s">
        <v>45</v>
      </c>
      <c r="E696" s="34" t="s">
        <v>445</v>
      </c>
      <c r="F696" s="35" t="s">
        <v>97</v>
      </c>
      <c r="G696" s="42">
        <v>45179.6</v>
      </c>
      <c r="H696" s="42">
        <v>45240.6</v>
      </c>
    </row>
    <row r="697" spans="1:8" ht="15">
      <c r="A697" s="70" t="s">
        <v>23</v>
      </c>
      <c r="B697" s="35"/>
      <c r="C697" s="35" t="s">
        <v>121</v>
      </c>
      <c r="D697" s="35" t="s">
        <v>45</v>
      </c>
      <c r="E697" s="34" t="s">
        <v>445</v>
      </c>
      <c r="F697" s="35" t="s">
        <v>102</v>
      </c>
      <c r="G697" s="42">
        <v>12874.6</v>
      </c>
      <c r="H697" s="42">
        <v>12869.6</v>
      </c>
    </row>
    <row r="698" spans="1:8" ht="15">
      <c r="A698" s="70" t="s">
        <v>446</v>
      </c>
      <c r="B698" s="35"/>
      <c r="C698" s="35" t="s">
        <v>121</v>
      </c>
      <c r="D698" s="35" t="s">
        <v>45</v>
      </c>
      <c r="E698" s="36" t="s">
        <v>447</v>
      </c>
      <c r="F698" s="36"/>
      <c r="G698" s="42">
        <f>G699+G700+G701</f>
        <v>8115.1</v>
      </c>
      <c r="H698" s="42">
        <f>H699+H700+H701</f>
        <v>7963.6</v>
      </c>
    </row>
    <row r="699" spans="1:8" ht="57">
      <c r="A699" s="44" t="s">
        <v>52</v>
      </c>
      <c r="B699" s="35"/>
      <c r="C699" s="35" t="s">
        <v>121</v>
      </c>
      <c r="D699" s="35" t="s">
        <v>45</v>
      </c>
      <c r="E699" s="36" t="s">
        <v>447</v>
      </c>
      <c r="F699" s="36">
        <v>100</v>
      </c>
      <c r="G699" s="42">
        <v>3610.2</v>
      </c>
      <c r="H699" s="42">
        <v>3646.3</v>
      </c>
    </row>
    <row r="700" spans="1:8" ht="28.5">
      <c r="A700" s="41" t="s">
        <v>53</v>
      </c>
      <c r="B700" s="35"/>
      <c r="C700" s="35" t="s">
        <v>121</v>
      </c>
      <c r="D700" s="35" t="s">
        <v>45</v>
      </c>
      <c r="E700" s="36" t="s">
        <v>447</v>
      </c>
      <c r="F700" s="36">
        <v>200</v>
      </c>
      <c r="G700" s="42">
        <v>3299</v>
      </c>
      <c r="H700" s="42">
        <v>3111.4</v>
      </c>
    </row>
    <row r="701" spans="1:8" ht="15">
      <c r="A701" s="41" t="s">
        <v>23</v>
      </c>
      <c r="B701" s="35"/>
      <c r="C701" s="35" t="s">
        <v>121</v>
      </c>
      <c r="D701" s="35" t="s">
        <v>45</v>
      </c>
      <c r="E701" s="36" t="s">
        <v>447</v>
      </c>
      <c r="F701" s="36">
        <v>800</v>
      </c>
      <c r="G701" s="42">
        <v>1205.9</v>
      </c>
      <c r="H701" s="42">
        <v>1205.9</v>
      </c>
    </row>
    <row r="702" spans="1:8" ht="28.5" hidden="1">
      <c r="A702" s="70" t="s">
        <v>428</v>
      </c>
      <c r="B702" s="35"/>
      <c r="C702" s="35" t="s">
        <v>121</v>
      </c>
      <c r="D702" s="35" t="s">
        <v>45</v>
      </c>
      <c r="E702" s="34" t="s">
        <v>429</v>
      </c>
      <c r="F702" s="35"/>
      <c r="G702" s="42">
        <f>G703</f>
        <v>0</v>
      </c>
      <c r="H702" s="42">
        <f>H703</f>
        <v>0</v>
      </c>
    </row>
    <row r="703" spans="1:8" ht="15" hidden="1">
      <c r="A703" s="70" t="s">
        <v>36</v>
      </c>
      <c r="B703" s="35"/>
      <c r="C703" s="35" t="s">
        <v>121</v>
      </c>
      <c r="D703" s="35" t="s">
        <v>45</v>
      </c>
      <c r="E703" s="34" t="s">
        <v>430</v>
      </c>
      <c r="F703" s="35"/>
      <c r="G703" s="42">
        <f>SUM(G704:G705)</f>
        <v>0</v>
      </c>
      <c r="H703" s="42">
        <f>SUM(H704:H705)</f>
        <v>0</v>
      </c>
    </row>
    <row r="704" spans="1:8" ht="28.5" hidden="1">
      <c r="A704" s="70" t="s">
        <v>53</v>
      </c>
      <c r="B704" s="35"/>
      <c r="C704" s="35" t="s">
        <v>121</v>
      </c>
      <c r="D704" s="35" t="s">
        <v>45</v>
      </c>
      <c r="E704" s="34" t="s">
        <v>430</v>
      </c>
      <c r="F704" s="35" t="s">
        <v>97</v>
      </c>
      <c r="G704" s="42"/>
      <c r="H704" s="42"/>
    </row>
    <row r="705" spans="1:8" ht="28.5" hidden="1">
      <c r="A705" s="70" t="s">
        <v>73</v>
      </c>
      <c r="B705" s="35"/>
      <c r="C705" s="35" t="s">
        <v>121</v>
      </c>
      <c r="D705" s="35" t="s">
        <v>45</v>
      </c>
      <c r="E705" s="34" t="s">
        <v>430</v>
      </c>
      <c r="F705" s="35" t="s">
        <v>130</v>
      </c>
      <c r="G705" s="42"/>
      <c r="H705" s="42"/>
    </row>
    <row r="706" spans="1:8" ht="15">
      <c r="A706" s="70" t="s">
        <v>122</v>
      </c>
      <c r="B706" s="35"/>
      <c r="C706" s="35" t="s">
        <v>121</v>
      </c>
      <c r="D706" s="35" t="s">
        <v>55</v>
      </c>
      <c r="E706" s="35"/>
      <c r="F706" s="35"/>
      <c r="G706" s="42">
        <f>G707</f>
        <v>70304.8</v>
      </c>
      <c r="H706" s="42">
        <f>H707</f>
        <v>73080.7</v>
      </c>
    </row>
    <row r="707" spans="1:8" ht="28.5">
      <c r="A707" s="41" t="s">
        <v>691</v>
      </c>
      <c r="B707" s="35"/>
      <c r="C707" s="35" t="s">
        <v>121</v>
      </c>
      <c r="D707" s="35" t="s">
        <v>55</v>
      </c>
      <c r="E707" s="80" t="s">
        <v>409</v>
      </c>
      <c r="F707" s="35"/>
      <c r="G707" s="42">
        <f>G711+G708+G714</f>
        <v>70304.8</v>
      </c>
      <c r="H707" s="42">
        <f>H711+H708+H714</f>
        <v>73080.7</v>
      </c>
    </row>
    <row r="708" spans="1:8" ht="15" hidden="1">
      <c r="A708" s="41" t="s">
        <v>36</v>
      </c>
      <c r="B708" s="35"/>
      <c r="C708" s="35" t="s">
        <v>121</v>
      </c>
      <c r="D708" s="35" t="s">
        <v>55</v>
      </c>
      <c r="E708" s="64" t="s">
        <v>410</v>
      </c>
      <c r="F708" s="35"/>
      <c r="G708" s="42">
        <f>G709</f>
        <v>0</v>
      </c>
      <c r="H708" s="42">
        <f>H709</f>
        <v>0</v>
      </c>
    </row>
    <row r="709" spans="1:8" ht="15" hidden="1">
      <c r="A709" s="41" t="s">
        <v>448</v>
      </c>
      <c r="B709" s="35"/>
      <c r="C709" s="35" t="s">
        <v>121</v>
      </c>
      <c r="D709" s="35" t="s">
        <v>55</v>
      </c>
      <c r="E709" s="80" t="s">
        <v>582</v>
      </c>
      <c r="F709" s="35"/>
      <c r="G709" s="42">
        <f>G710</f>
        <v>0</v>
      </c>
      <c r="H709" s="42">
        <f>H710</f>
        <v>0</v>
      </c>
    </row>
    <row r="710" spans="1:8" ht="28.5" hidden="1">
      <c r="A710" s="41" t="s">
        <v>73</v>
      </c>
      <c r="B710" s="35"/>
      <c r="C710" s="35" t="s">
        <v>121</v>
      </c>
      <c r="D710" s="35" t="s">
        <v>55</v>
      </c>
      <c r="E710" s="80" t="s">
        <v>582</v>
      </c>
      <c r="F710" s="35" t="s">
        <v>130</v>
      </c>
      <c r="G710" s="42"/>
      <c r="H710" s="42"/>
    </row>
    <row r="711" spans="1:8" ht="42.75">
      <c r="A711" s="41" t="s">
        <v>27</v>
      </c>
      <c r="B711" s="35"/>
      <c r="C711" s="35" t="s">
        <v>121</v>
      </c>
      <c r="D711" s="35" t="s">
        <v>55</v>
      </c>
      <c r="E711" s="64" t="s">
        <v>415</v>
      </c>
      <c r="F711" s="35"/>
      <c r="G711" s="42">
        <f>SUM(G712)</f>
        <v>70304.8</v>
      </c>
      <c r="H711" s="42">
        <f>SUM(H712)</f>
        <v>73080.7</v>
      </c>
    </row>
    <row r="712" spans="1:8" ht="15">
      <c r="A712" s="41" t="s">
        <v>448</v>
      </c>
      <c r="B712" s="35"/>
      <c r="C712" s="35" t="s">
        <v>121</v>
      </c>
      <c r="D712" s="35" t="s">
        <v>55</v>
      </c>
      <c r="E712" s="64" t="s">
        <v>449</v>
      </c>
      <c r="F712" s="35"/>
      <c r="G712" s="42">
        <f>G713</f>
        <v>70304.8</v>
      </c>
      <c r="H712" s="42">
        <f>H713</f>
        <v>73080.7</v>
      </c>
    </row>
    <row r="713" spans="1:8" ht="28.5">
      <c r="A713" s="41" t="s">
        <v>73</v>
      </c>
      <c r="B713" s="35"/>
      <c r="C713" s="35" t="s">
        <v>121</v>
      </c>
      <c r="D713" s="35" t="s">
        <v>55</v>
      </c>
      <c r="E713" s="64" t="s">
        <v>449</v>
      </c>
      <c r="F713" s="35" t="s">
        <v>130</v>
      </c>
      <c r="G713" s="42">
        <v>70304.8</v>
      </c>
      <c r="H713" s="42">
        <v>73080.7</v>
      </c>
    </row>
    <row r="714" spans="1:8" ht="28.5" hidden="1">
      <c r="A714" s="41" t="s">
        <v>428</v>
      </c>
      <c r="B714" s="35"/>
      <c r="C714" s="35" t="s">
        <v>121</v>
      </c>
      <c r="D714" s="35" t="s">
        <v>55</v>
      </c>
      <c r="E714" s="80" t="s">
        <v>429</v>
      </c>
      <c r="F714" s="35"/>
      <c r="G714" s="42">
        <f>G715</f>
        <v>0</v>
      </c>
      <c r="H714" s="42">
        <f>H715</f>
        <v>0</v>
      </c>
    </row>
    <row r="715" spans="1:8" ht="15" hidden="1">
      <c r="A715" s="41" t="s">
        <v>36</v>
      </c>
      <c r="B715" s="35"/>
      <c r="C715" s="35" t="s">
        <v>121</v>
      </c>
      <c r="D715" s="35" t="s">
        <v>55</v>
      </c>
      <c r="E715" s="80" t="s">
        <v>430</v>
      </c>
      <c r="F715" s="35"/>
      <c r="G715" s="42">
        <f>SUM(G716)</f>
        <v>0</v>
      </c>
      <c r="H715" s="42">
        <f>SUM(H716)</f>
        <v>0</v>
      </c>
    </row>
    <row r="716" spans="1:8" ht="28.5" hidden="1">
      <c r="A716" s="41" t="s">
        <v>73</v>
      </c>
      <c r="B716" s="35"/>
      <c r="C716" s="35" t="s">
        <v>121</v>
      </c>
      <c r="D716" s="35" t="s">
        <v>55</v>
      </c>
      <c r="E716" s="80" t="s">
        <v>430</v>
      </c>
      <c r="F716" s="35" t="s">
        <v>130</v>
      </c>
      <c r="G716" s="42"/>
      <c r="H716" s="42"/>
    </row>
    <row r="717" spans="1:8" ht="15">
      <c r="A717" s="70" t="s">
        <v>450</v>
      </c>
      <c r="B717" s="35"/>
      <c r="C717" s="35" t="s">
        <v>121</v>
      </c>
      <c r="D717" s="35" t="s">
        <v>121</v>
      </c>
      <c r="E717" s="35"/>
      <c r="F717" s="35"/>
      <c r="G717" s="42">
        <f>SUM(G727+G730+G733+G718+G722)</f>
        <v>23686.3</v>
      </c>
      <c r="H717" s="42">
        <f>SUM(H727+H730+H733+H718+H722)</f>
        <v>23639.5</v>
      </c>
    </row>
    <row r="718" spans="1:8" ht="29.25">
      <c r="A718" s="109" t="s">
        <v>693</v>
      </c>
      <c r="B718" s="106"/>
      <c r="C718" s="73" t="s">
        <v>121</v>
      </c>
      <c r="D718" s="73" t="s">
        <v>121</v>
      </c>
      <c r="E718" s="107" t="s">
        <v>241</v>
      </c>
      <c r="F718" s="73"/>
      <c r="G718" s="74">
        <f aca="true" t="shared" si="39" ref="G718:H720">G719</f>
        <v>20122.9</v>
      </c>
      <c r="H718" s="74">
        <f t="shared" si="39"/>
        <v>20122.9</v>
      </c>
    </row>
    <row r="719" spans="1:8" ht="43.5">
      <c r="A719" s="109" t="s">
        <v>563</v>
      </c>
      <c r="B719" s="106"/>
      <c r="C719" s="73" t="s">
        <v>121</v>
      </c>
      <c r="D719" s="73" t="s">
        <v>121</v>
      </c>
      <c r="E719" s="110" t="s">
        <v>710</v>
      </c>
      <c r="F719" s="73"/>
      <c r="G719" s="74">
        <f t="shared" si="39"/>
        <v>20122.9</v>
      </c>
      <c r="H719" s="74">
        <f t="shared" si="39"/>
        <v>20122.9</v>
      </c>
    </row>
    <row r="720" spans="1:8" ht="15">
      <c r="A720" s="109" t="s">
        <v>711</v>
      </c>
      <c r="B720" s="106"/>
      <c r="C720" s="73" t="s">
        <v>121</v>
      </c>
      <c r="D720" s="73" t="s">
        <v>121</v>
      </c>
      <c r="E720" s="110" t="s">
        <v>712</v>
      </c>
      <c r="F720" s="73"/>
      <c r="G720" s="74">
        <f t="shared" si="39"/>
        <v>20122.9</v>
      </c>
      <c r="H720" s="74">
        <f t="shared" si="39"/>
        <v>20122.9</v>
      </c>
    </row>
    <row r="721" spans="1:8" ht="29.25">
      <c r="A721" s="109" t="s">
        <v>53</v>
      </c>
      <c r="B721" s="73"/>
      <c r="C721" s="73" t="s">
        <v>121</v>
      </c>
      <c r="D721" s="73" t="s">
        <v>121</v>
      </c>
      <c r="E721" s="110" t="s">
        <v>712</v>
      </c>
      <c r="F721" s="73" t="s">
        <v>97</v>
      </c>
      <c r="G721" s="74">
        <v>20122.9</v>
      </c>
      <c r="H721" s="74">
        <v>20122.9</v>
      </c>
    </row>
    <row r="722" spans="1:8" ht="43.5">
      <c r="A722" s="109" t="s">
        <v>713</v>
      </c>
      <c r="B722" s="73"/>
      <c r="C722" s="73" t="s">
        <v>121</v>
      </c>
      <c r="D722" s="73" t="s">
        <v>121</v>
      </c>
      <c r="E722" s="110" t="s">
        <v>714</v>
      </c>
      <c r="F722" s="73"/>
      <c r="G722" s="74">
        <f>G723</f>
        <v>338.6</v>
      </c>
      <c r="H722" s="74">
        <f>H723</f>
        <v>338.6</v>
      </c>
    </row>
    <row r="723" spans="1:8" ht="43.5">
      <c r="A723" s="109" t="s">
        <v>563</v>
      </c>
      <c r="B723" s="73"/>
      <c r="C723" s="73" t="s">
        <v>121</v>
      </c>
      <c r="D723" s="73" t="s">
        <v>121</v>
      </c>
      <c r="E723" s="110" t="s">
        <v>715</v>
      </c>
      <c r="F723" s="73"/>
      <c r="G723" s="74">
        <f>G724</f>
        <v>338.6</v>
      </c>
      <c r="H723" s="74">
        <f>H724</f>
        <v>338.6</v>
      </c>
    </row>
    <row r="724" spans="1:8" ht="15">
      <c r="A724" s="109" t="s">
        <v>716</v>
      </c>
      <c r="B724" s="73"/>
      <c r="C724" s="73" t="s">
        <v>121</v>
      </c>
      <c r="D724" s="73" t="s">
        <v>121</v>
      </c>
      <c r="E724" s="110" t="s">
        <v>717</v>
      </c>
      <c r="F724" s="73"/>
      <c r="G724" s="74">
        <f>G726+G725</f>
        <v>338.6</v>
      </c>
      <c r="H724" s="74">
        <f>H726+H725</f>
        <v>338.6</v>
      </c>
    </row>
    <row r="725" spans="1:8" ht="43.5">
      <c r="A725" s="109" t="s">
        <v>563</v>
      </c>
      <c r="B725" s="73"/>
      <c r="C725" s="73" t="s">
        <v>121</v>
      </c>
      <c r="D725" s="73" t="s">
        <v>121</v>
      </c>
      <c r="E725" s="110" t="s">
        <v>717</v>
      </c>
      <c r="F725" s="73" t="s">
        <v>95</v>
      </c>
      <c r="G725" s="74">
        <v>35</v>
      </c>
      <c r="H725" s="74">
        <v>35</v>
      </c>
    </row>
    <row r="726" spans="1:8" ht="29.25">
      <c r="A726" s="109" t="s">
        <v>53</v>
      </c>
      <c r="B726" s="73"/>
      <c r="C726" s="73" t="s">
        <v>121</v>
      </c>
      <c r="D726" s="73" t="s">
        <v>121</v>
      </c>
      <c r="E726" s="110" t="s">
        <v>717</v>
      </c>
      <c r="F726" s="73" t="s">
        <v>97</v>
      </c>
      <c r="G726" s="74">
        <v>303.6</v>
      </c>
      <c r="H726" s="74">
        <v>303.6</v>
      </c>
    </row>
    <row r="727" spans="1:8" ht="28.5">
      <c r="A727" s="41" t="s">
        <v>636</v>
      </c>
      <c r="B727" s="50"/>
      <c r="C727" s="50" t="s">
        <v>121</v>
      </c>
      <c r="D727" s="50" t="s">
        <v>121</v>
      </c>
      <c r="E727" s="50" t="s">
        <v>269</v>
      </c>
      <c r="F727" s="50"/>
      <c r="G727" s="45">
        <f>G728</f>
        <v>78</v>
      </c>
      <c r="H727" s="45">
        <f>H728</f>
        <v>78</v>
      </c>
    </row>
    <row r="728" spans="1:8" ht="15">
      <c r="A728" s="70" t="s">
        <v>36</v>
      </c>
      <c r="B728" s="50"/>
      <c r="C728" s="50" t="s">
        <v>121</v>
      </c>
      <c r="D728" s="50" t="s">
        <v>121</v>
      </c>
      <c r="E728" s="50" t="s">
        <v>451</v>
      </c>
      <c r="F728" s="50"/>
      <c r="G728" s="45">
        <f>SUM(G729)</f>
        <v>78</v>
      </c>
      <c r="H728" s="45">
        <f>SUM(H729)</f>
        <v>78</v>
      </c>
    </row>
    <row r="729" spans="1:8" ht="28.5">
      <c r="A729" s="70" t="s">
        <v>53</v>
      </c>
      <c r="B729" s="50"/>
      <c r="C729" s="50" t="s">
        <v>121</v>
      </c>
      <c r="D729" s="50" t="s">
        <v>121</v>
      </c>
      <c r="E729" s="50" t="s">
        <v>451</v>
      </c>
      <c r="F729" s="50" t="s">
        <v>97</v>
      </c>
      <c r="G729" s="45">
        <v>78</v>
      </c>
      <c r="H729" s="45">
        <v>78</v>
      </c>
    </row>
    <row r="730" spans="1:8" ht="42.75">
      <c r="A730" s="41" t="s">
        <v>637</v>
      </c>
      <c r="B730" s="50"/>
      <c r="C730" s="50" t="s">
        <v>121</v>
      </c>
      <c r="D730" s="50" t="s">
        <v>121</v>
      </c>
      <c r="E730" s="50" t="s">
        <v>452</v>
      </c>
      <c r="F730" s="50"/>
      <c r="G730" s="45">
        <f>G731</f>
        <v>78.5</v>
      </c>
      <c r="H730" s="45">
        <f>H731</f>
        <v>78.5</v>
      </c>
    </row>
    <row r="731" spans="1:8" ht="15">
      <c r="A731" s="70" t="s">
        <v>36</v>
      </c>
      <c r="B731" s="50"/>
      <c r="C731" s="50" t="s">
        <v>121</v>
      </c>
      <c r="D731" s="50" t="s">
        <v>121</v>
      </c>
      <c r="E731" s="50" t="s">
        <v>453</v>
      </c>
      <c r="F731" s="50"/>
      <c r="G731" s="45">
        <f>SUM(G732)</f>
        <v>78.5</v>
      </c>
      <c r="H731" s="45">
        <f>SUM(H732)</f>
        <v>78.5</v>
      </c>
    </row>
    <row r="732" spans="1:8" ht="28.5">
      <c r="A732" s="70" t="s">
        <v>53</v>
      </c>
      <c r="B732" s="50"/>
      <c r="C732" s="50" t="s">
        <v>121</v>
      </c>
      <c r="D732" s="50" t="s">
        <v>121</v>
      </c>
      <c r="E732" s="50" t="s">
        <v>453</v>
      </c>
      <c r="F732" s="50" t="s">
        <v>97</v>
      </c>
      <c r="G732" s="45">
        <v>78.5</v>
      </c>
      <c r="H732" s="45">
        <v>78.5</v>
      </c>
    </row>
    <row r="733" spans="1:8" ht="28.5">
      <c r="A733" s="41" t="s">
        <v>690</v>
      </c>
      <c r="B733" s="50"/>
      <c r="C733" s="50" t="s">
        <v>121</v>
      </c>
      <c r="D733" s="50" t="s">
        <v>121</v>
      </c>
      <c r="E733" s="34" t="s">
        <v>409</v>
      </c>
      <c r="F733" s="50"/>
      <c r="G733" s="45">
        <f>G734+G739</f>
        <v>3068.2999999999997</v>
      </c>
      <c r="H733" s="45">
        <f>H734+H739</f>
        <v>3021.4999999999995</v>
      </c>
    </row>
    <row r="734" spans="1:8" ht="15" hidden="1">
      <c r="A734" s="70" t="s">
        <v>36</v>
      </c>
      <c r="B734" s="50"/>
      <c r="C734" s="50" t="s">
        <v>121</v>
      </c>
      <c r="D734" s="50" t="s">
        <v>121</v>
      </c>
      <c r="E734" s="34" t="s">
        <v>410</v>
      </c>
      <c r="F734" s="50"/>
      <c r="G734" s="45">
        <f>SUM(G735+G737)</f>
        <v>0</v>
      </c>
      <c r="H734" s="45">
        <f>SUM(H735+H737)</f>
        <v>0</v>
      </c>
    </row>
    <row r="735" spans="1:8" ht="15" hidden="1">
      <c r="A735" s="82" t="s">
        <v>455</v>
      </c>
      <c r="B735" s="35"/>
      <c r="C735" s="35" t="s">
        <v>121</v>
      </c>
      <c r="D735" s="35" t="s">
        <v>121</v>
      </c>
      <c r="E735" s="35" t="s">
        <v>456</v>
      </c>
      <c r="F735" s="50"/>
      <c r="G735" s="45">
        <f>G736</f>
        <v>0</v>
      </c>
      <c r="H735" s="45">
        <f>H736</f>
        <v>0</v>
      </c>
    </row>
    <row r="736" spans="1:8" ht="28.5" hidden="1">
      <c r="A736" s="70" t="s">
        <v>53</v>
      </c>
      <c r="B736" s="50"/>
      <c r="C736" s="50" t="s">
        <v>121</v>
      </c>
      <c r="D736" s="50" t="s">
        <v>121</v>
      </c>
      <c r="E736" s="36" t="s">
        <v>456</v>
      </c>
      <c r="F736" s="50" t="s">
        <v>97</v>
      </c>
      <c r="G736" s="45"/>
      <c r="H736" s="45"/>
    </row>
    <row r="737" spans="1:8" ht="42.75" hidden="1">
      <c r="A737" s="49" t="s">
        <v>692</v>
      </c>
      <c r="B737" s="50"/>
      <c r="C737" s="50" t="s">
        <v>457</v>
      </c>
      <c r="D737" s="50" t="s">
        <v>121</v>
      </c>
      <c r="E737" s="34" t="s">
        <v>458</v>
      </c>
      <c r="F737" s="50"/>
      <c r="G737" s="45">
        <f>G738</f>
        <v>0</v>
      </c>
      <c r="H737" s="45">
        <f>H738</f>
        <v>0</v>
      </c>
    </row>
    <row r="738" spans="1:8" ht="28.5" hidden="1">
      <c r="A738" s="70" t="s">
        <v>53</v>
      </c>
      <c r="B738" s="50"/>
      <c r="C738" s="50" t="s">
        <v>457</v>
      </c>
      <c r="D738" s="50" t="s">
        <v>121</v>
      </c>
      <c r="E738" s="34" t="s">
        <v>458</v>
      </c>
      <c r="F738" s="50" t="s">
        <v>97</v>
      </c>
      <c r="G738" s="45"/>
      <c r="H738" s="45"/>
    </row>
    <row r="739" spans="1:8" ht="28.5">
      <c r="A739" s="41" t="s">
        <v>459</v>
      </c>
      <c r="B739" s="35"/>
      <c r="C739" s="35" t="s">
        <v>121</v>
      </c>
      <c r="D739" s="35" t="s">
        <v>121</v>
      </c>
      <c r="E739" s="35" t="s">
        <v>460</v>
      </c>
      <c r="F739" s="35"/>
      <c r="G739" s="42">
        <f>G740+G745</f>
        <v>3068.2999999999997</v>
      </c>
      <c r="H739" s="42">
        <f>H740+H745</f>
        <v>3021.4999999999995</v>
      </c>
    </row>
    <row r="740" spans="1:8" ht="15">
      <c r="A740" s="70" t="s">
        <v>36</v>
      </c>
      <c r="B740" s="35"/>
      <c r="C740" s="35" t="s">
        <v>121</v>
      </c>
      <c r="D740" s="35" t="s">
        <v>121</v>
      </c>
      <c r="E740" s="35" t="s">
        <v>461</v>
      </c>
      <c r="F740" s="35"/>
      <c r="G740" s="42">
        <f>G741+G743</f>
        <v>800</v>
      </c>
      <c r="H740" s="42">
        <f>H741+H743</f>
        <v>800</v>
      </c>
    </row>
    <row r="741" spans="1:8" ht="28.5">
      <c r="A741" s="41" t="s">
        <v>462</v>
      </c>
      <c r="B741" s="34"/>
      <c r="C741" s="35" t="s">
        <v>121</v>
      </c>
      <c r="D741" s="35" t="s">
        <v>121</v>
      </c>
      <c r="E741" s="35" t="s">
        <v>463</v>
      </c>
      <c r="F741" s="35"/>
      <c r="G741" s="42">
        <f>G742</f>
        <v>800</v>
      </c>
      <c r="H741" s="42">
        <f>H742</f>
        <v>800</v>
      </c>
    </row>
    <row r="742" spans="1:8" ht="28.5">
      <c r="A742" s="70" t="s">
        <v>53</v>
      </c>
      <c r="B742" s="34"/>
      <c r="C742" s="35" t="s">
        <v>121</v>
      </c>
      <c r="D742" s="35" t="s">
        <v>121</v>
      </c>
      <c r="E742" s="35" t="s">
        <v>463</v>
      </c>
      <c r="F742" s="35" t="s">
        <v>97</v>
      </c>
      <c r="G742" s="42">
        <v>800</v>
      </c>
      <c r="H742" s="42">
        <v>800</v>
      </c>
    </row>
    <row r="743" spans="1:8" ht="57" hidden="1">
      <c r="A743" s="83" t="s">
        <v>464</v>
      </c>
      <c r="B743" s="35"/>
      <c r="C743" s="35" t="s">
        <v>121</v>
      </c>
      <c r="D743" s="35" t="s">
        <v>121</v>
      </c>
      <c r="E743" s="36" t="s">
        <v>465</v>
      </c>
      <c r="F743" s="35"/>
      <c r="G743" s="42">
        <f>SUM(G744)</f>
        <v>0</v>
      </c>
      <c r="H743" s="42">
        <f>SUM(H744)</f>
        <v>0</v>
      </c>
    </row>
    <row r="744" spans="1:8" ht="28.5" hidden="1">
      <c r="A744" s="70" t="s">
        <v>53</v>
      </c>
      <c r="B744" s="35"/>
      <c r="C744" s="35" t="s">
        <v>121</v>
      </c>
      <c r="D744" s="35" t="s">
        <v>121</v>
      </c>
      <c r="E744" s="36" t="s">
        <v>465</v>
      </c>
      <c r="F744" s="35" t="s">
        <v>97</v>
      </c>
      <c r="G744" s="42"/>
      <c r="H744" s="42"/>
    </row>
    <row r="745" spans="1:8" ht="28.5">
      <c r="A745" s="70" t="s">
        <v>46</v>
      </c>
      <c r="B745" s="35"/>
      <c r="C745" s="35" t="s">
        <v>121</v>
      </c>
      <c r="D745" s="35" t="s">
        <v>121</v>
      </c>
      <c r="E745" s="34" t="s">
        <v>466</v>
      </c>
      <c r="F745" s="35"/>
      <c r="G745" s="42">
        <f>SUM(G746)</f>
        <v>2268.2999999999997</v>
      </c>
      <c r="H745" s="42">
        <f>SUM(H746)</f>
        <v>2221.4999999999995</v>
      </c>
    </row>
    <row r="746" spans="1:8" ht="28.5">
      <c r="A746" s="66" t="s">
        <v>467</v>
      </c>
      <c r="B746" s="35"/>
      <c r="C746" s="35" t="s">
        <v>121</v>
      </c>
      <c r="D746" s="35" t="s">
        <v>121</v>
      </c>
      <c r="E746" s="34" t="s">
        <v>468</v>
      </c>
      <c r="F746" s="35"/>
      <c r="G746" s="42">
        <f>G747+G748+G749</f>
        <v>2268.2999999999997</v>
      </c>
      <c r="H746" s="42">
        <f>H747+H748+H749</f>
        <v>2221.4999999999995</v>
      </c>
    </row>
    <row r="747" spans="1:8" ht="57">
      <c r="A747" s="44" t="s">
        <v>52</v>
      </c>
      <c r="B747" s="35"/>
      <c r="C747" s="35" t="s">
        <v>121</v>
      </c>
      <c r="D747" s="35" t="s">
        <v>121</v>
      </c>
      <c r="E747" s="34" t="s">
        <v>468</v>
      </c>
      <c r="F747" s="35" t="s">
        <v>95</v>
      </c>
      <c r="G747" s="42">
        <v>2079.9</v>
      </c>
      <c r="H747" s="42">
        <v>2100.7</v>
      </c>
    </row>
    <row r="748" spans="1:8" ht="28.5">
      <c r="A748" s="70" t="s">
        <v>53</v>
      </c>
      <c r="B748" s="35"/>
      <c r="C748" s="35" t="s">
        <v>121</v>
      </c>
      <c r="D748" s="35" t="s">
        <v>121</v>
      </c>
      <c r="E748" s="34" t="s">
        <v>468</v>
      </c>
      <c r="F748" s="35" t="s">
        <v>97</v>
      </c>
      <c r="G748" s="42">
        <v>185.2</v>
      </c>
      <c r="H748" s="42">
        <v>117.6</v>
      </c>
    </row>
    <row r="749" spans="1:8" ht="15">
      <c r="A749" s="70" t="s">
        <v>23</v>
      </c>
      <c r="B749" s="35"/>
      <c r="C749" s="35" t="s">
        <v>121</v>
      </c>
      <c r="D749" s="35" t="s">
        <v>121</v>
      </c>
      <c r="E749" s="34" t="s">
        <v>468</v>
      </c>
      <c r="F749" s="35" t="s">
        <v>102</v>
      </c>
      <c r="G749" s="42">
        <v>3.2</v>
      </c>
      <c r="H749" s="42">
        <v>3.2</v>
      </c>
    </row>
    <row r="750" spans="1:8" ht="15">
      <c r="A750" s="41" t="s">
        <v>202</v>
      </c>
      <c r="B750" s="34"/>
      <c r="C750" s="35" t="s">
        <v>121</v>
      </c>
      <c r="D750" s="35" t="s">
        <v>192</v>
      </c>
      <c r="E750" s="34"/>
      <c r="F750" s="34"/>
      <c r="G750" s="45">
        <f>G759+G751</f>
        <v>53541</v>
      </c>
      <c r="H750" s="45">
        <f>H759+H751</f>
        <v>51922</v>
      </c>
    </row>
    <row r="751" spans="1:8" ht="28.5">
      <c r="A751" s="49" t="s">
        <v>693</v>
      </c>
      <c r="B751" s="35"/>
      <c r="C751" s="35" t="s">
        <v>121</v>
      </c>
      <c r="D751" s="35" t="s">
        <v>192</v>
      </c>
      <c r="E751" s="77" t="s">
        <v>241</v>
      </c>
      <c r="F751" s="52"/>
      <c r="G751" s="45">
        <f>G755+G752</f>
        <v>4581.4</v>
      </c>
      <c r="H751" s="45">
        <f>H755+H752</f>
        <v>4581.4</v>
      </c>
    </row>
    <row r="752" spans="1:8" ht="42.75">
      <c r="A752" s="49" t="s">
        <v>563</v>
      </c>
      <c r="B752" s="35"/>
      <c r="C752" s="35" t="s">
        <v>121</v>
      </c>
      <c r="D752" s="35" t="s">
        <v>192</v>
      </c>
      <c r="E752" s="77" t="s">
        <v>703</v>
      </c>
      <c r="F752" s="52"/>
      <c r="G752" s="45">
        <f>SUM(G753)</f>
        <v>1620</v>
      </c>
      <c r="H752" s="45">
        <f>SUM(H753)</f>
        <v>1620</v>
      </c>
    </row>
    <row r="753" spans="1:8" ht="28.5">
      <c r="A753" s="49" t="s">
        <v>720</v>
      </c>
      <c r="B753" s="35"/>
      <c r="C753" s="35" t="s">
        <v>121</v>
      </c>
      <c r="D753" s="35" t="s">
        <v>192</v>
      </c>
      <c r="E753" s="77" t="s">
        <v>721</v>
      </c>
      <c r="F753" s="52"/>
      <c r="G753" s="45">
        <f>SUM(G754)</f>
        <v>1620</v>
      </c>
      <c r="H753" s="45">
        <f>SUM(H754)</f>
        <v>1620</v>
      </c>
    </row>
    <row r="754" spans="1:8" ht="28.5">
      <c r="A754" s="49" t="s">
        <v>53</v>
      </c>
      <c r="B754" s="35"/>
      <c r="C754" s="35" t="s">
        <v>121</v>
      </c>
      <c r="D754" s="35" t="s">
        <v>192</v>
      </c>
      <c r="E754" s="77" t="s">
        <v>721</v>
      </c>
      <c r="F754" s="52">
        <v>200</v>
      </c>
      <c r="G754" s="45">
        <v>1620</v>
      </c>
      <c r="H754" s="45">
        <v>1620</v>
      </c>
    </row>
    <row r="755" spans="1:8" ht="85.5">
      <c r="A755" s="41" t="s">
        <v>583</v>
      </c>
      <c r="B755" s="35"/>
      <c r="C755" s="35" t="s">
        <v>121</v>
      </c>
      <c r="D755" s="35" t="s">
        <v>192</v>
      </c>
      <c r="E755" s="64" t="s">
        <v>243</v>
      </c>
      <c r="F755" s="35"/>
      <c r="G755" s="45">
        <f>G756</f>
        <v>2961.3999999999996</v>
      </c>
      <c r="H755" s="45">
        <f>H756</f>
        <v>2961.3999999999996</v>
      </c>
    </row>
    <row r="756" spans="1:8" ht="57">
      <c r="A756" s="41" t="s">
        <v>584</v>
      </c>
      <c r="B756" s="35"/>
      <c r="C756" s="35" t="s">
        <v>121</v>
      </c>
      <c r="D756" s="35" t="s">
        <v>192</v>
      </c>
      <c r="E756" s="64" t="s">
        <v>585</v>
      </c>
      <c r="F756" s="35"/>
      <c r="G756" s="45">
        <f>G757+G758</f>
        <v>2961.3999999999996</v>
      </c>
      <c r="H756" s="45">
        <f>H757+H758</f>
        <v>2961.3999999999996</v>
      </c>
    </row>
    <row r="757" spans="1:8" ht="57">
      <c r="A757" s="41" t="s">
        <v>52</v>
      </c>
      <c r="B757" s="35"/>
      <c r="C757" s="35" t="s">
        <v>121</v>
      </c>
      <c r="D757" s="35" t="s">
        <v>192</v>
      </c>
      <c r="E757" s="64" t="s">
        <v>585</v>
      </c>
      <c r="F757" s="35" t="s">
        <v>95</v>
      </c>
      <c r="G757" s="45">
        <v>2237.1</v>
      </c>
      <c r="H757" s="45">
        <v>2237.1</v>
      </c>
    </row>
    <row r="758" spans="1:8" ht="28.5">
      <c r="A758" s="41" t="s">
        <v>53</v>
      </c>
      <c r="B758" s="35"/>
      <c r="C758" s="35" t="s">
        <v>121</v>
      </c>
      <c r="D758" s="35" t="s">
        <v>192</v>
      </c>
      <c r="E758" s="64" t="s">
        <v>585</v>
      </c>
      <c r="F758" s="35" t="s">
        <v>97</v>
      </c>
      <c r="G758" s="45">
        <v>724.3</v>
      </c>
      <c r="H758" s="45">
        <v>724.3</v>
      </c>
    </row>
    <row r="759" spans="1:8" ht="36" customHeight="1">
      <c r="A759" s="41" t="s">
        <v>687</v>
      </c>
      <c r="B759" s="50"/>
      <c r="C759" s="50" t="s">
        <v>121</v>
      </c>
      <c r="D759" s="50" t="s">
        <v>192</v>
      </c>
      <c r="E759" s="34" t="s">
        <v>409</v>
      </c>
      <c r="F759" s="34"/>
      <c r="G759" s="45">
        <f>SUM(G764+G769+G760)</f>
        <v>48959.6</v>
      </c>
      <c r="H759" s="45">
        <f>SUM(H764+H769+H760)</f>
        <v>47340.6</v>
      </c>
    </row>
    <row r="760" spans="1:8" ht="29.25">
      <c r="A760" s="179" t="s">
        <v>46</v>
      </c>
      <c r="B760" s="180"/>
      <c r="C760" s="180" t="s">
        <v>121</v>
      </c>
      <c r="D760" s="181" t="s">
        <v>192</v>
      </c>
      <c r="E760" s="182" t="s">
        <v>426</v>
      </c>
      <c r="F760" s="183"/>
      <c r="G760" s="184">
        <f>G761</f>
        <v>764.1</v>
      </c>
      <c r="H760" s="184">
        <f>H761</f>
        <v>764.1</v>
      </c>
    </row>
    <row r="761" spans="1:8" ht="57.75">
      <c r="A761" s="179" t="s">
        <v>584</v>
      </c>
      <c r="B761" s="180"/>
      <c r="C761" s="180" t="s">
        <v>121</v>
      </c>
      <c r="D761" s="181" t="s">
        <v>192</v>
      </c>
      <c r="E761" s="182" t="s">
        <v>752</v>
      </c>
      <c r="F761" s="183"/>
      <c r="G761" s="184">
        <f>G762+G763</f>
        <v>764.1</v>
      </c>
      <c r="H761" s="184">
        <f>H762+H763</f>
        <v>764.1</v>
      </c>
    </row>
    <row r="762" spans="1:8" ht="57.75">
      <c r="A762" s="179" t="s">
        <v>52</v>
      </c>
      <c r="B762" s="180"/>
      <c r="C762" s="180" t="s">
        <v>121</v>
      </c>
      <c r="D762" s="181" t="s">
        <v>192</v>
      </c>
      <c r="E762" s="182" t="s">
        <v>752</v>
      </c>
      <c r="F762" s="183" t="s">
        <v>95</v>
      </c>
      <c r="G762" s="184">
        <v>546.1</v>
      </c>
      <c r="H762" s="184">
        <v>546.1</v>
      </c>
    </row>
    <row r="763" spans="1:8" ht="29.25">
      <c r="A763" s="179" t="s">
        <v>53</v>
      </c>
      <c r="B763" s="180"/>
      <c r="C763" s="180" t="s">
        <v>121</v>
      </c>
      <c r="D763" s="181" t="s">
        <v>192</v>
      </c>
      <c r="E763" s="182" t="s">
        <v>752</v>
      </c>
      <c r="F763" s="183" t="s">
        <v>97</v>
      </c>
      <c r="G763" s="184">
        <v>218</v>
      </c>
      <c r="H763" s="184">
        <v>218</v>
      </c>
    </row>
    <row r="764" spans="1:8" ht="15" hidden="1">
      <c r="A764" s="41" t="s">
        <v>36</v>
      </c>
      <c r="B764" s="35"/>
      <c r="C764" s="35" t="s">
        <v>121</v>
      </c>
      <c r="D764" s="35" t="s">
        <v>192</v>
      </c>
      <c r="E764" s="64" t="s">
        <v>410</v>
      </c>
      <c r="F764" s="35"/>
      <c r="G764" s="42">
        <f>SUM(G765+G767)</f>
        <v>0</v>
      </c>
      <c r="H764" s="42">
        <f>SUM(H765+H767)</f>
        <v>0</v>
      </c>
    </row>
    <row r="765" spans="1:8" ht="15" hidden="1">
      <c r="A765" s="41" t="s">
        <v>587</v>
      </c>
      <c r="B765" s="35"/>
      <c r="C765" s="35" t="s">
        <v>121</v>
      </c>
      <c r="D765" s="35" t="s">
        <v>192</v>
      </c>
      <c r="E765" s="64" t="s">
        <v>598</v>
      </c>
      <c r="F765" s="35"/>
      <c r="G765" s="42">
        <f>G766</f>
        <v>0</v>
      </c>
      <c r="H765" s="42">
        <f>H766</f>
        <v>0</v>
      </c>
    </row>
    <row r="766" spans="1:8" ht="28.5" hidden="1">
      <c r="A766" s="41" t="s">
        <v>53</v>
      </c>
      <c r="B766" s="35"/>
      <c r="C766" s="35" t="s">
        <v>121</v>
      </c>
      <c r="D766" s="35" t="s">
        <v>192</v>
      </c>
      <c r="E766" s="64" t="s">
        <v>598</v>
      </c>
      <c r="F766" s="35" t="s">
        <v>97</v>
      </c>
      <c r="G766" s="42"/>
      <c r="H766" s="42"/>
    </row>
    <row r="767" spans="1:8" ht="57" hidden="1">
      <c r="A767" s="41" t="s">
        <v>436</v>
      </c>
      <c r="B767" s="35"/>
      <c r="C767" s="35" t="s">
        <v>121</v>
      </c>
      <c r="D767" s="35" t="s">
        <v>192</v>
      </c>
      <c r="E767" s="64" t="s">
        <v>437</v>
      </c>
      <c r="F767" s="36"/>
      <c r="G767" s="42">
        <f>G768</f>
        <v>0</v>
      </c>
      <c r="H767" s="42">
        <f>H768</f>
        <v>0</v>
      </c>
    </row>
    <row r="768" spans="1:8" ht="28.5" hidden="1">
      <c r="A768" s="41" t="s">
        <v>53</v>
      </c>
      <c r="B768" s="35"/>
      <c r="C768" s="35" t="s">
        <v>121</v>
      </c>
      <c r="D768" s="35" t="s">
        <v>192</v>
      </c>
      <c r="E768" s="64" t="s">
        <v>437</v>
      </c>
      <c r="F768" s="36">
        <v>200</v>
      </c>
      <c r="G768" s="42"/>
      <c r="H768" s="42"/>
    </row>
    <row r="769" spans="1:8" ht="28.5">
      <c r="A769" s="41" t="s">
        <v>469</v>
      </c>
      <c r="B769" s="35"/>
      <c r="C769" s="35" t="s">
        <v>121</v>
      </c>
      <c r="D769" s="35" t="s">
        <v>192</v>
      </c>
      <c r="E769" s="80" t="s">
        <v>470</v>
      </c>
      <c r="F769" s="35"/>
      <c r="G769" s="42">
        <f>SUM(G770)</f>
        <v>48195.5</v>
      </c>
      <c r="H769" s="42">
        <f>SUM(H770)</f>
        <v>46576.5</v>
      </c>
    </row>
    <row r="770" spans="1:8" ht="28.5">
      <c r="A770" s="70" t="s">
        <v>46</v>
      </c>
      <c r="B770" s="35"/>
      <c r="C770" s="35" t="s">
        <v>121</v>
      </c>
      <c r="D770" s="35" t="s">
        <v>192</v>
      </c>
      <c r="E770" s="36" t="s">
        <v>471</v>
      </c>
      <c r="F770" s="35"/>
      <c r="G770" s="42">
        <f>SUM(G771)</f>
        <v>48195.5</v>
      </c>
      <c r="H770" s="42">
        <f>SUM(H771)</f>
        <v>46576.5</v>
      </c>
    </row>
    <row r="771" spans="1:8" ht="15">
      <c r="A771" s="82" t="s">
        <v>478</v>
      </c>
      <c r="B771" s="35"/>
      <c r="C771" s="35" t="s">
        <v>121</v>
      </c>
      <c r="D771" s="35" t="s">
        <v>192</v>
      </c>
      <c r="E771" s="36" t="s">
        <v>472</v>
      </c>
      <c r="F771" s="35"/>
      <c r="G771" s="42">
        <f>G772+G773+G774</f>
        <v>48195.5</v>
      </c>
      <c r="H771" s="42">
        <f>H772+H773+H774</f>
        <v>46576.5</v>
      </c>
    </row>
    <row r="772" spans="1:8" ht="57">
      <c r="A772" s="44" t="s">
        <v>52</v>
      </c>
      <c r="B772" s="35"/>
      <c r="C772" s="35" t="s">
        <v>121</v>
      </c>
      <c r="D772" s="35" t="s">
        <v>192</v>
      </c>
      <c r="E772" s="36" t="s">
        <v>472</v>
      </c>
      <c r="F772" s="35" t="s">
        <v>95</v>
      </c>
      <c r="G772" s="42">
        <v>40210.5</v>
      </c>
      <c r="H772" s="42">
        <v>40618</v>
      </c>
    </row>
    <row r="773" spans="1:8" ht="28.5">
      <c r="A773" s="70" t="s">
        <v>53</v>
      </c>
      <c r="B773" s="35"/>
      <c r="C773" s="35" t="s">
        <v>121</v>
      </c>
      <c r="D773" s="35" t="s">
        <v>192</v>
      </c>
      <c r="E773" s="36" t="s">
        <v>472</v>
      </c>
      <c r="F773" s="35" t="s">
        <v>97</v>
      </c>
      <c r="G773" s="42">
        <v>7272.9</v>
      </c>
      <c r="H773" s="42">
        <v>5246.4</v>
      </c>
    </row>
    <row r="774" spans="1:8" ht="15">
      <c r="A774" s="70" t="s">
        <v>23</v>
      </c>
      <c r="B774" s="35"/>
      <c r="C774" s="35" t="s">
        <v>121</v>
      </c>
      <c r="D774" s="35" t="s">
        <v>192</v>
      </c>
      <c r="E774" s="36" t="s">
        <v>472</v>
      </c>
      <c r="F774" s="35" t="s">
        <v>102</v>
      </c>
      <c r="G774" s="42">
        <v>712.1</v>
      </c>
      <c r="H774" s="42">
        <v>712.1</v>
      </c>
    </row>
    <row r="775" spans="1:8" ht="15">
      <c r="A775" s="41" t="s">
        <v>31</v>
      </c>
      <c r="B775" s="50"/>
      <c r="C775" s="50" t="s">
        <v>32</v>
      </c>
      <c r="D775" s="50" t="s">
        <v>33</v>
      </c>
      <c r="E775" s="34"/>
      <c r="F775" s="34"/>
      <c r="G775" s="45">
        <f>SUM(G776+G783)</f>
        <v>59906.6</v>
      </c>
      <c r="H775" s="45">
        <f>SUM(H776+H783)</f>
        <v>60060</v>
      </c>
    </row>
    <row r="776" spans="1:8" ht="15">
      <c r="A776" s="49" t="s">
        <v>54</v>
      </c>
      <c r="B776" s="35"/>
      <c r="C776" s="35" t="s">
        <v>32</v>
      </c>
      <c r="D776" s="35" t="s">
        <v>55</v>
      </c>
      <c r="E776" s="64"/>
      <c r="F776" s="35"/>
      <c r="G776" s="42">
        <f aca="true" t="shared" si="40" ref="G776:H779">G777</f>
        <v>4261</v>
      </c>
      <c r="H776" s="42">
        <f t="shared" si="40"/>
        <v>4414.4</v>
      </c>
    </row>
    <row r="777" spans="1:8" ht="42.75">
      <c r="A777" s="70" t="s">
        <v>679</v>
      </c>
      <c r="B777" s="50"/>
      <c r="C777" s="50" t="s">
        <v>32</v>
      </c>
      <c r="D777" s="50" t="s">
        <v>55</v>
      </c>
      <c r="E777" s="80" t="s">
        <v>493</v>
      </c>
      <c r="F777" s="35"/>
      <c r="G777" s="42">
        <f t="shared" si="40"/>
        <v>4261</v>
      </c>
      <c r="H777" s="42">
        <f t="shared" si="40"/>
        <v>4414.4</v>
      </c>
    </row>
    <row r="778" spans="1:8" ht="28.5">
      <c r="A778" s="41" t="s">
        <v>514</v>
      </c>
      <c r="B778" s="50"/>
      <c r="C778" s="50" t="s">
        <v>32</v>
      </c>
      <c r="D778" s="50" t="s">
        <v>55</v>
      </c>
      <c r="E778" s="80" t="s">
        <v>515</v>
      </c>
      <c r="F778" s="35"/>
      <c r="G778" s="42">
        <f t="shared" si="40"/>
        <v>4261</v>
      </c>
      <c r="H778" s="42">
        <f t="shared" si="40"/>
        <v>4414.4</v>
      </c>
    </row>
    <row r="779" spans="1:8" ht="85.5">
      <c r="A779" s="41" t="s">
        <v>307</v>
      </c>
      <c r="B779" s="50"/>
      <c r="C779" s="50" t="s">
        <v>32</v>
      </c>
      <c r="D779" s="50" t="s">
        <v>55</v>
      </c>
      <c r="E779" s="50" t="s">
        <v>516</v>
      </c>
      <c r="F779" s="35"/>
      <c r="G779" s="42">
        <f t="shared" si="40"/>
        <v>4261</v>
      </c>
      <c r="H779" s="42">
        <f t="shared" si="40"/>
        <v>4414.4</v>
      </c>
    </row>
    <row r="780" spans="1:8" ht="42.75">
      <c r="A780" s="49" t="s">
        <v>589</v>
      </c>
      <c r="B780" s="50"/>
      <c r="C780" s="50" t="s">
        <v>32</v>
      </c>
      <c r="D780" s="50" t="s">
        <v>55</v>
      </c>
      <c r="E780" s="80" t="s">
        <v>540</v>
      </c>
      <c r="F780" s="35"/>
      <c r="G780" s="42">
        <f>G781+G782</f>
        <v>4261</v>
      </c>
      <c r="H780" s="42">
        <f>H781+H782</f>
        <v>4414.4</v>
      </c>
    </row>
    <row r="781" spans="1:8" ht="15">
      <c r="A781" s="49" t="s">
        <v>43</v>
      </c>
      <c r="B781" s="50"/>
      <c r="C781" s="50" t="s">
        <v>32</v>
      </c>
      <c r="D781" s="50" t="s">
        <v>55</v>
      </c>
      <c r="E781" s="80" t="s">
        <v>540</v>
      </c>
      <c r="F781" s="50" t="s">
        <v>105</v>
      </c>
      <c r="G781" s="42">
        <v>3876</v>
      </c>
      <c r="H781" s="42">
        <v>4015.1</v>
      </c>
    </row>
    <row r="782" spans="1:8" ht="28.5">
      <c r="A782" s="49" t="s">
        <v>129</v>
      </c>
      <c r="B782" s="35"/>
      <c r="C782" s="50" t="s">
        <v>32</v>
      </c>
      <c r="D782" s="50" t="s">
        <v>55</v>
      </c>
      <c r="E782" s="80" t="s">
        <v>540</v>
      </c>
      <c r="F782" s="35" t="s">
        <v>130</v>
      </c>
      <c r="G782" s="42">
        <v>385</v>
      </c>
      <c r="H782" s="42">
        <v>399.3</v>
      </c>
    </row>
    <row r="783" spans="1:8" ht="15">
      <c r="A783" s="41" t="s">
        <v>208</v>
      </c>
      <c r="B783" s="34"/>
      <c r="C783" s="35" t="s">
        <v>32</v>
      </c>
      <c r="D783" s="35" t="s">
        <v>14</v>
      </c>
      <c r="E783" s="80"/>
      <c r="F783" s="34"/>
      <c r="G783" s="45">
        <f>SUM(G784+G788+G795)</f>
        <v>55645.6</v>
      </c>
      <c r="H783" s="45">
        <f>SUM(H784+H788+H795)</f>
        <v>55645.6</v>
      </c>
    </row>
    <row r="784" spans="1:8" ht="28.5">
      <c r="A784" s="49" t="s">
        <v>680</v>
      </c>
      <c r="B784" s="35"/>
      <c r="C784" s="35" t="s">
        <v>32</v>
      </c>
      <c r="D784" s="35" t="s">
        <v>14</v>
      </c>
      <c r="E784" s="78" t="s">
        <v>241</v>
      </c>
      <c r="F784" s="35"/>
      <c r="G784" s="45">
        <f aca="true" t="shared" si="41" ref="G784:H786">G785</f>
        <v>12274</v>
      </c>
      <c r="H784" s="45">
        <f t="shared" si="41"/>
        <v>12274</v>
      </c>
    </row>
    <row r="785" spans="1:8" ht="85.5">
      <c r="A785" s="41" t="s">
        <v>583</v>
      </c>
      <c r="B785" s="35"/>
      <c r="C785" s="35" t="s">
        <v>32</v>
      </c>
      <c r="D785" s="35" t="s">
        <v>14</v>
      </c>
      <c r="E785" s="78" t="s">
        <v>243</v>
      </c>
      <c r="F785" s="34"/>
      <c r="G785" s="45">
        <f t="shared" si="41"/>
        <v>12274</v>
      </c>
      <c r="H785" s="45">
        <f t="shared" si="41"/>
        <v>12274</v>
      </c>
    </row>
    <row r="786" spans="1:8" ht="42.75">
      <c r="A786" s="41" t="s">
        <v>590</v>
      </c>
      <c r="B786" s="35"/>
      <c r="C786" s="35" t="s">
        <v>32</v>
      </c>
      <c r="D786" s="35" t="s">
        <v>14</v>
      </c>
      <c r="E786" s="78" t="s">
        <v>591</v>
      </c>
      <c r="F786" s="35"/>
      <c r="G786" s="45">
        <f t="shared" si="41"/>
        <v>12274</v>
      </c>
      <c r="H786" s="45">
        <f t="shared" si="41"/>
        <v>12274</v>
      </c>
    </row>
    <row r="787" spans="1:8" ht="15">
      <c r="A787" s="41" t="s">
        <v>43</v>
      </c>
      <c r="B787" s="35"/>
      <c r="C787" s="35" t="s">
        <v>32</v>
      </c>
      <c r="D787" s="35" t="s">
        <v>14</v>
      </c>
      <c r="E787" s="78" t="s">
        <v>591</v>
      </c>
      <c r="F787" s="35" t="s">
        <v>105</v>
      </c>
      <c r="G787" s="45">
        <v>12274</v>
      </c>
      <c r="H787" s="45">
        <v>12274</v>
      </c>
    </row>
    <row r="788" spans="1:8" ht="42.75">
      <c r="A788" s="41" t="s">
        <v>567</v>
      </c>
      <c r="B788" s="35"/>
      <c r="C788" s="35" t="s">
        <v>32</v>
      </c>
      <c r="D788" s="35" t="s">
        <v>14</v>
      </c>
      <c r="E788" s="77" t="s">
        <v>568</v>
      </c>
      <c r="F788" s="35"/>
      <c r="G788" s="45">
        <f>G792+G789</f>
        <v>40371.6</v>
      </c>
      <c r="H788" s="45">
        <f>H792+H789</f>
        <v>40371.6</v>
      </c>
    </row>
    <row r="789" spans="1:8" ht="42.75">
      <c r="A789" s="49" t="s">
        <v>563</v>
      </c>
      <c r="B789" s="35"/>
      <c r="C789" s="35" t="s">
        <v>32</v>
      </c>
      <c r="D789" s="35" t="s">
        <v>14</v>
      </c>
      <c r="E789" s="77" t="s">
        <v>695</v>
      </c>
      <c r="F789" s="35"/>
      <c r="G789" s="45">
        <f>SUM(G790)</f>
        <v>8686.8</v>
      </c>
      <c r="H789" s="45">
        <f>SUM(H790)</f>
        <v>8686.8</v>
      </c>
    </row>
    <row r="790" spans="1:8" ht="71.25">
      <c r="A790" s="49" t="s">
        <v>722</v>
      </c>
      <c r="B790" s="35"/>
      <c r="C790" s="35" t="s">
        <v>32</v>
      </c>
      <c r="D790" s="35" t="s">
        <v>14</v>
      </c>
      <c r="E790" s="77" t="s">
        <v>723</v>
      </c>
      <c r="F790" s="35"/>
      <c r="G790" s="45">
        <f>SUM(G791)</f>
        <v>8686.8</v>
      </c>
      <c r="H790" s="45">
        <f>SUM(H791)</f>
        <v>8686.8</v>
      </c>
    </row>
    <row r="791" spans="1:8" ht="15">
      <c r="A791" s="49" t="s">
        <v>43</v>
      </c>
      <c r="B791" s="35"/>
      <c r="C791" s="35" t="s">
        <v>32</v>
      </c>
      <c r="D791" s="35" t="s">
        <v>14</v>
      </c>
      <c r="E791" s="77" t="s">
        <v>723</v>
      </c>
      <c r="F791" s="35" t="s">
        <v>105</v>
      </c>
      <c r="G791" s="45">
        <v>8686.8</v>
      </c>
      <c r="H791" s="45">
        <v>8686.8</v>
      </c>
    </row>
    <row r="792" spans="1:8" ht="85.5">
      <c r="A792" s="41" t="s">
        <v>583</v>
      </c>
      <c r="B792" s="35"/>
      <c r="C792" s="35" t="s">
        <v>32</v>
      </c>
      <c r="D792" s="35" t="s">
        <v>14</v>
      </c>
      <c r="E792" s="77" t="s">
        <v>570</v>
      </c>
      <c r="F792" s="35"/>
      <c r="G792" s="45">
        <f>G793</f>
        <v>31684.8</v>
      </c>
      <c r="H792" s="45">
        <f>H793</f>
        <v>31684.8</v>
      </c>
    </row>
    <row r="793" spans="1:8" ht="71.25">
      <c r="A793" s="41" t="s">
        <v>592</v>
      </c>
      <c r="B793" s="35"/>
      <c r="C793" s="35" t="s">
        <v>32</v>
      </c>
      <c r="D793" s="35" t="s">
        <v>14</v>
      </c>
      <c r="E793" s="78" t="s">
        <v>593</v>
      </c>
      <c r="F793" s="35"/>
      <c r="G793" s="45">
        <f>G794</f>
        <v>31684.8</v>
      </c>
      <c r="H793" s="45">
        <f>H794</f>
        <v>31684.8</v>
      </c>
    </row>
    <row r="794" spans="1:8" ht="15">
      <c r="A794" s="41" t="s">
        <v>43</v>
      </c>
      <c r="B794" s="50"/>
      <c r="C794" s="35" t="s">
        <v>32</v>
      </c>
      <c r="D794" s="35" t="s">
        <v>14</v>
      </c>
      <c r="E794" s="78" t="s">
        <v>593</v>
      </c>
      <c r="F794" s="35">
        <v>300</v>
      </c>
      <c r="G794" s="45">
        <v>31684.8</v>
      </c>
      <c r="H794" s="45">
        <v>31684.8</v>
      </c>
    </row>
    <row r="795" spans="1:8" ht="28.5">
      <c r="A795" s="41" t="s">
        <v>687</v>
      </c>
      <c r="B795" s="34"/>
      <c r="C795" s="35" t="s">
        <v>32</v>
      </c>
      <c r="D795" s="35" t="s">
        <v>14</v>
      </c>
      <c r="E795" s="34" t="s">
        <v>409</v>
      </c>
      <c r="F795" s="34"/>
      <c r="G795" s="45">
        <f>SUM(G796)</f>
        <v>3000</v>
      </c>
      <c r="H795" s="45">
        <f>SUM(H796)</f>
        <v>3000</v>
      </c>
    </row>
    <row r="796" spans="1:8" ht="15">
      <c r="A796" s="49" t="s">
        <v>36</v>
      </c>
      <c r="B796" s="35"/>
      <c r="C796" s="35" t="s">
        <v>32</v>
      </c>
      <c r="D796" s="35" t="s">
        <v>14</v>
      </c>
      <c r="E796" s="36" t="s">
        <v>410</v>
      </c>
      <c r="F796" s="35"/>
      <c r="G796" s="42">
        <f>SUM(G797+G799)</f>
        <v>3000</v>
      </c>
      <c r="H796" s="42">
        <f>SUM(H797+H799)</f>
        <v>3000</v>
      </c>
    </row>
    <row r="797" spans="1:8" ht="28.5" hidden="1">
      <c r="A797" s="49" t="s">
        <v>411</v>
      </c>
      <c r="B797" s="35"/>
      <c r="C797" s="35" t="s">
        <v>32</v>
      </c>
      <c r="D797" s="35" t="s">
        <v>14</v>
      </c>
      <c r="E797" s="34" t="s">
        <v>412</v>
      </c>
      <c r="F797" s="35"/>
      <c r="G797" s="42">
        <f>G798</f>
        <v>0</v>
      </c>
      <c r="H797" s="42">
        <f>H798</f>
        <v>0</v>
      </c>
    </row>
    <row r="798" spans="1:8" ht="15" hidden="1">
      <c r="A798" s="49" t="s">
        <v>43</v>
      </c>
      <c r="B798" s="35"/>
      <c r="C798" s="35" t="s">
        <v>32</v>
      </c>
      <c r="D798" s="35" t="s">
        <v>14</v>
      </c>
      <c r="E798" s="34" t="s">
        <v>412</v>
      </c>
      <c r="F798" s="35" t="s">
        <v>105</v>
      </c>
      <c r="G798" s="42">
        <v>0</v>
      </c>
      <c r="H798" s="42">
        <v>0</v>
      </c>
    </row>
    <row r="799" spans="1:8" ht="114">
      <c r="A799" s="49" t="s">
        <v>473</v>
      </c>
      <c r="B799" s="35"/>
      <c r="C799" s="35" t="s">
        <v>32</v>
      </c>
      <c r="D799" s="35" t="s">
        <v>14</v>
      </c>
      <c r="E799" s="34" t="s">
        <v>474</v>
      </c>
      <c r="F799" s="35"/>
      <c r="G799" s="42">
        <f>G800</f>
        <v>3000</v>
      </c>
      <c r="H799" s="42">
        <f>H800</f>
        <v>3000</v>
      </c>
    </row>
    <row r="800" spans="1:8" ht="15">
      <c r="A800" s="49" t="s">
        <v>43</v>
      </c>
      <c r="B800" s="35"/>
      <c r="C800" s="35" t="s">
        <v>32</v>
      </c>
      <c r="D800" s="35" t="s">
        <v>14</v>
      </c>
      <c r="E800" s="34" t="s">
        <v>474</v>
      </c>
      <c r="F800" s="35" t="s">
        <v>105</v>
      </c>
      <c r="G800" s="42">
        <v>3000</v>
      </c>
      <c r="H800" s="42">
        <v>3000</v>
      </c>
    </row>
    <row r="801" spans="1:8" s="12" customFormat="1" ht="15">
      <c r="A801" s="37" t="s">
        <v>118</v>
      </c>
      <c r="B801" s="38" t="s">
        <v>119</v>
      </c>
      <c r="C801" s="38"/>
      <c r="D801" s="38"/>
      <c r="E801" s="38"/>
      <c r="F801" s="38"/>
      <c r="G801" s="40">
        <f>G802+G809+G839</f>
        <v>214043.9</v>
      </c>
      <c r="H801" s="40">
        <f>H802+H809+H839</f>
        <v>214056.5</v>
      </c>
    </row>
    <row r="802" spans="1:8" ht="15">
      <c r="A802" s="41" t="s">
        <v>120</v>
      </c>
      <c r="B802" s="35"/>
      <c r="C802" s="35" t="s">
        <v>121</v>
      </c>
      <c r="D802" s="35"/>
      <c r="E802" s="35"/>
      <c r="F802" s="35"/>
      <c r="G802" s="42">
        <f>G803</f>
        <v>74941.5</v>
      </c>
      <c r="H802" s="42">
        <f>H803</f>
        <v>74941.5</v>
      </c>
    </row>
    <row r="803" spans="1:8" ht="15">
      <c r="A803" s="41" t="s">
        <v>122</v>
      </c>
      <c r="B803" s="35"/>
      <c r="C803" s="35" t="s">
        <v>121</v>
      </c>
      <c r="D803" s="35" t="s">
        <v>55</v>
      </c>
      <c r="E803" s="35"/>
      <c r="F803" s="35"/>
      <c r="G803" s="42">
        <f>G804</f>
        <v>74941.5</v>
      </c>
      <c r="H803" s="42">
        <f>H804</f>
        <v>74941.5</v>
      </c>
    </row>
    <row r="804" spans="1:8" ht="28.5">
      <c r="A804" s="41" t="s">
        <v>638</v>
      </c>
      <c r="B804" s="35"/>
      <c r="C804" s="35" t="s">
        <v>121</v>
      </c>
      <c r="D804" s="35" t="s">
        <v>55</v>
      </c>
      <c r="E804" s="35" t="s">
        <v>123</v>
      </c>
      <c r="F804" s="35"/>
      <c r="G804" s="42">
        <f>SUM(G805)</f>
        <v>74941.5</v>
      </c>
      <c r="H804" s="42">
        <f>SUM(H805)</f>
        <v>74941.5</v>
      </c>
    </row>
    <row r="805" spans="1:8" ht="15">
      <c r="A805" s="41" t="s">
        <v>124</v>
      </c>
      <c r="B805" s="35"/>
      <c r="C805" s="35" t="s">
        <v>121</v>
      </c>
      <c r="D805" s="35" t="s">
        <v>55</v>
      </c>
      <c r="E805" s="35" t="s">
        <v>125</v>
      </c>
      <c r="F805" s="35"/>
      <c r="G805" s="42">
        <f aca="true" t="shared" si="42" ref="G805:H807">G806</f>
        <v>74941.5</v>
      </c>
      <c r="H805" s="42">
        <f t="shared" si="42"/>
        <v>74941.5</v>
      </c>
    </row>
    <row r="806" spans="1:8" ht="42.75">
      <c r="A806" s="49" t="s">
        <v>27</v>
      </c>
      <c r="B806" s="35"/>
      <c r="C806" s="35" t="s">
        <v>121</v>
      </c>
      <c r="D806" s="35" t="s">
        <v>55</v>
      </c>
      <c r="E806" s="35" t="s">
        <v>126</v>
      </c>
      <c r="F806" s="35"/>
      <c r="G806" s="42">
        <f t="shared" si="42"/>
        <v>74941.5</v>
      </c>
      <c r="H806" s="42">
        <f t="shared" si="42"/>
        <v>74941.5</v>
      </c>
    </row>
    <row r="807" spans="1:8" ht="15">
      <c r="A807" s="49" t="s">
        <v>127</v>
      </c>
      <c r="B807" s="35"/>
      <c r="C807" s="35" t="s">
        <v>121</v>
      </c>
      <c r="D807" s="35" t="s">
        <v>55</v>
      </c>
      <c r="E807" s="35" t="s">
        <v>128</v>
      </c>
      <c r="F807" s="35"/>
      <c r="G807" s="42">
        <f t="shared" si="42"/>
        <v>74941.5</v>
      </c>
      <c r="H807" s="42">
        <f t="shared" si="42"/>
        <v>74941.5</v>
      </c>
    </row>
    <row r="808" spans="1:8" ht="28.5">
      <c r="A808" s="41" t="s">
        <v>129</v>
      </c>
      <c r="B808" s="35"/>
      <c r="C808" s="35" t="s">
        <v>121</v>
      </c>
      <c r="D808" s="35" t="s">
        <v>55</v>
      </c>
      <c r="E808" s="35" t="s">
        <v>128</v>
      </c>
      <c r="F808" s="35" t="s">
        <v>130</v>
      </c>
      <c r="G808" s="42">
        <v>74941.5</v>
      </c>
      <c r="H808" s="42">
        <v>74941.5</v>
      </c>
    </row>
    <row r="809" spans="1:8" ht="15">
      <c r="A809" s="41" t="s">
        <v>131</v>
      </c>
      <c r="B809" s="35"/>
      <c r="C809" s="35" t="s">
        <v>16</v>
      </c>
      <c r="D809" s="35"/>
      <c r="E809" s="35"/>
      <c r="F809" s="35"/>
      <c r="G809" s="42">
        <f>SUM(G810+G831)</f>
        <v>138750.4</v>
      </c>
      <c r="H809" s="42">
        <f>SUM(H810+H831)</f>
        <v>138750.4</v>
      </c>
    </row>
    <row r="810" spans="1:8" ht="15">
      <c r="A810" s="41" t="s">
        <v>132</v>
      </c>
      <c r="B810" s="35"/>
      <c r="C810" s="35" t="s">
        <v>16</v>
      </c>
      <c r="D810" s="35" t="s">
        <v>35</v>
      </c>
      <c r="E810" s="35"/>
      <c r="F810" s="35"/>
      <c r="G810" s="42">
        <f>G811</f>
        <v>129571.1</v>
      </c>
      <c r="H810" s="42">
        <f>H811</f>
        <v>129571.1</v>
      </c>
    </row>
    <row r="811" spans="1:8" ht="28.5">
      <c r="A811" s="41" t="s">
        <v>638</v>
      </c>
      <c r="B811" s="35"/>
      <c r="C811" s="35" t="s">
        <v>16</v>
      </c>
      <c r="D811" s="35" t="s">
        <v>35</v>
      </c>
      <c r="E811" s="35" t="s">
        <v>123</v>
      </c>
      <c r="F811" s="35"/>
      <c r="G811" s="42">
        <f>G812+G821+G827</f>
        <v>129571.1</v>
      </c>
      <c r="H811" s="42">
        <f>H812+H821+H827</f>
        <v>129571.1</v>
      </c>
    </row>
    <row r="812" spans="1:8" ht="15">
      <c r="A812" s="41" t="s">
        <v>133</v>
      </c>
      <c r="B812" s="35"/>
      <c r="C812" s="35" t="s">
        <v>16</v>
      </c>
      <c r="D812" s="35" t="s">
        <v>35</v>
      </c>
      <c r="E812" s="35" t="s">
        <v>134</v>
      </c>
      <c r="F812" s="35"/>
      <c r="G812" s="42">
        <f>G813+G816</f>
        <v>69590.6</v>
      </c>
      <c r="H812" s="42">
        <f>H813+H816</f>
        <v>69590.6</v>
      </c>
    </row>
    <row r="813" spans="1:8" ht="42.75">
      <c r="A813" s="49" t="s">
        <v>27</v>
      </c>
      <c r="B813" s="35"/>
      <c r="C813" s="35" t="s">
        <v>16</v>
      </c>
      <c r="D813" s="35" t="s">
        <v>35</v>
      </c>
      <c r="E813" s="35" t="s">
        <v>135</v>
      </c>
      <c r="F813" s="35"/>
      <c r="G813" s="42">
        <f>G814</f>
        <v>40902.4</v>
      </c>
      <c r="H813" s="42">
        <f>H814</f>
        <v>40902.4</v>
      </c>
    </row>
    <row r="814" spans="1:8" ht="15">
      <c r="A814" s="70" t="s">
        <v>136</v>
      </c>
      <c r="B814" s="35"/>
      <c r="C814" s="35" t="s">
        <v>16</v>
      </c>
      <c r="D814" s="35" t="s">
        <v>35</v>
      </c>
      <c r="E814" s="35" t="s">
        <v>137</v>
      </c>
      <c r="F814" s="35"/>
      <c r="G814" s="42">
        <f>G815</f>
        <v>40902.4</v>
      </c>
      <c r="H814" s="42">
        <f>H815</f>
        <v>40902.4</v>
      </c>
    </row>
    <row r="815" spans="1:8" ht="28.5">
      <c r="A815" s="70" t="s">
        <v>129</v>
      </c>
      <c r="B815" s="35"/>
      <c r="C815" s="35" t="s">
        <v>16</v>
      </c>
      <c r="D815" s="35" t="s">
        <v>35</v>
      </c>
      <c r="E815" s="35" t="s">
        <v>137</v>
      </c>
      <c r="F815" s="35" t="s">
        <v>130</v>
      </c>
      <c r="G815" s="42">
        <v>40902.4</v>
      </c>
      <c r="H815" s="42">
        <v>40902.4</v>
      </c>
    </row>
    <row r="816" spans="1:8" ht="28.5">
      <c r="A816" s="70" t="s">
        <v>46</v>
      </c>
      <c r="B816" s="35"/>
      <c r="C816" s="35" t="s">
        <v>16</v>
      </c>
      <c r="D816" s="35" t="s">
        <v>35</v>
      </c>
      <c r="E816" s="35" t="s">
        <v>138</v>
      </c>
      <c r="F816" s="35"/>
      <c r="G816" s="42">
        <f>G817</f>
        <v>28688.2</v>
      </c>
      <c r="H816" s="42">
        <f>H817</f>
        <v>28688.2</v>
      </c>
    </row>
    <row r="817" spans="1:8" ht="15">
      <c r="A817" s="70" t="s">
        <v>136</v>
      </c>
      <c r="B817" s="35"/>
      <c r="C817" s="35" t="s">
        <v>16</v>
      </c>
      <c r="D817" s="35" t="s">
        <v>35</v>
      </c>
      <c r="E817" s="35" t="s">
        <v>139</v>
      </c>
      <c r="F817" s="35"/>
      <c r="G817" s="42">
        <f>G818+G819+G820</f>
        <v>28688.2</v>
      </c>
      <c r="H817" s="42">
        <f>H818+H819+H820</f>
        <v>28688.2</v>
      </c>
    </row>
    <row r="818" spans="1:8" ht="57">
      <c r="A818" s="70" t="s">
        <v>140</v>
      </c>
      <c r="B818" s="35"/>
      <c r="C818" s="35" t="s">
        <v>16</v>
      </c>
      <c r="D818" s="35" t="s">
        <v>35</v>
      </c>
      <c r="E818" s="35" t="s">
        <v>139</v>
      </c>
      <c r="F818" s="35" t="s">
        <v>95</v>
      </c>
      <c r="G818" s="42">
        <v>24976.9</v>
      </c>
      <c r="H818" s="42">
        <v>24976.9</v>
      </c>
    </row>
    <row r="819" spans="1:8" ht="28.5">
      <c r="A819" s="41" t="s">
        <v>53</v>
      </c>
      <c r="B819" s="35"/>
      <c r="C819" s="35" t="s">
        <v>16</v>
      </c>
      <c r="D819" s="35" t="s">
        <v>35</v>
      </c>
      <c r="E819" s="35" t="s">
        <v>139</v>
      </c>
      <c r="F819" s="35" t="s">
        <v>97</v>
      </c>
      <c r="G819" s="45">
        <v>3281.3</v>
      </c>
      <c r="H819" s="45">
        <v>3281.3</v>
      </c>
    </row>
    <row r="820" spans="1:8" ht="15">
      <c r="A820" s="70" t="s">
        <v>23</v>
      </c>
      <c r="B820" s="35"/>
      <c r="C820" s="35" t="s">
        <v>16</v>
      </c>
      <c r="D820" s="35" t="s">
        <v>35</v>
      </c>
      <c r="E820" s="35" t="s">
        <v>139</v>
      </c>
      <c r="F820" s="35" t="s">
        <v>102</v>
      </c>
      <c r="G820" s="42">
        <v>430</v>
      </c>
      <c r="H820" s="42">
        <v>430</v>
      </c>
    </row>
    <row r="821" spans="1:8" ht="28.5">
      <c r="A821" s="70" t="s">
        <v>141</v>
      </c>
      <c r="B821" s="35"/>
      <c r="C821" s="35" t="s">
        <v>16</v>
      </c>
      <c r="D821" s="35" t="s">
        <v>35</v>
      </c>
      <c r="E821" s="35" t="s">
        <v>142</v>
      </c>
      <c r="F821" s="35"/>
      <c r="G821" s="42">
        <f>G822</f>
        <v>50997.4</v>
      </c>
      <c r="H821" s="42">
        <f>H822</f>
        <v>50997.4</v>
      </c>
    </row>
    <row r="822" spans="1:8" ht="28.5">
      <c r="A822" s="70" t="s">
        <v>46</v>
      </c>
      <c r="B822" s="35"/>
      <c r="C822" s="35" t="s">
        <v>16</v>
      </c>
      <c r="D822" s="35" t="s">
        <v>35</v>
      </c>
      <c r="E822" s="35" t="s">
        <v>143</v>
      </c>
      <c r="F822" s="35"/>
      <c r="G822" s="42">
        <f>G823</f>
        <v>50997.4</v>
      </c>
      <c r="H822" s="42">
        <f>H823</f>
        <v>50997.4</v>
      </c>
    </row>
    <row r="823" spans="1:8" ht="15">
      <c r="A823" s="70" t="s">
        <v>144</v>
      </c>
      <c r="B823" s="35"/>
      <c r="C823" s="35" t="s">
        <v>16</v>
      </c>
      <c r="D823" s="35" t="s">
        <v>35</v>
      </c>
      <c r="E823" s="35" t="s">
        <v>145</v>
      </c>
      <c r="F823" s="35"/>
      <c r="G823" s="42">
        <f>G824+G825+G826</f>
        <v>50997.4</v>
      </c>
      <c r="H823" s="42">
        <f>H824+H825+H826</f>
        <v>50997.4</v>
      </c>
    </row>
    <row r="824" spans="1:8" ht="57">
      <c r="A824" s="70" t="s">
        <v>140</v>
      </c>
      <c r="B824" s="35"/>
      <c r="C824" s="35" t="s">
        <v>16</v>
      </c>
      <c r="D824" s="35" t="s">
        <v>35</v>
      </c>
      <c r="E824" s="35" t="s">
        <v>145</v>
      </c>
      <c r="F824" s="35" t="s">
        <v>95</v>
      </c>
      <c r="G824" s="42">
        <v>46806.4</v>
      </c>
      <c r="H824" s="42">
        <v>46980.9</v>
      </c>
    </row>
    <row r="825" spans="1:8" ht="28.5">
      <c r="A825" s="41" t="s">
        <v>53</v>
      </c>
      <c r="B825" s="35"/>
      <c r="C825" s="35" t="s">
        <v>16</v>
      </c>
      <c r="D825" s="35" t="s">
        <v>35</v>
      </c>
      <c r="E825" s="35" t="s">
        <v>145</v>
      </c>
      <c r="F825" s="35" t="s">
        <v>97</v>
      </c>
      <c r="G825" s="45">
        <v>3674.9</v>
      </c>
      <c r="H825" s="45">
        <v>3500.4</v>
      </c>
    </row>
    <row r="826" spans="1:8" ht="15">
      <c r="A826" s="70" t="s">
        <v>23</v>
      </c>
      <c r="B826" s="35"/>
      <c r="C826" s="35" t="s">
        <v>16</v>
      </c>
      <c r="D826" s="35" t="s">
        <v>35</v>
      </c>
      <c r="E826" s="35" t="s">
        <v>145</v>
      </c>
      <c r="F826" s="35" t="s">
        <v>102</v>
      </c>
      <c r="G826" s="42">
        <v>516.1</v>
      </c>
      <c r="H826" s="42">
        <v>516.1</v>
      </c>
    </row>
    <row r="827" spans="1:8" ht="28.5">
      <c r="A827" s="70" t="s">
        <v>146</v>
      </c>
      <c r="B827" s="35"/>
      <c r="C827" s="35" t="s">
        <v>16</v>
      </c>
      <c r="D827" s="35" t="s">
        <v>35</v>
      </c>
      <c r="E827" s="35" t="s">
        <v>147</v>
      </c>
      <c r="F827" s="35"/>
      <c r="G827" s="42">
        <f aca="true" t="shared" si="43" ref="G827:H829">G828</f>
        <v>8983.1</v>
      </c>
      <c r="H827" s="42">
        <f t="shared" si="43"/>
        <v>8983.1</v>
      </c>
    </row>
    <row r="828" spans="1:8" ht="42.75">
      <c r="A828" s="49" t="s">
        <v>27</v>
      </c>
      <c r="B828" s="35"/>
      <c r="C828" s="35" t="s">
        <v>16</v>
      </c>
      <c r="D828" s="35" t="s">
        <v>35</v>
      </c>
      <c r="E828" s="35" t="s">
        <v>148</v>
      </c>
      <c r="F828" s="35"/>
      <c r="G828" s="42">
        <f t="shared" si="43"/>
        <v>8983.1</v>
      </c>
      <c r="H828" s="42">
        <f t="shared" si="43"/>
        <v>8983.1</v>
      </c>
    </row>
    <row r="829" spans="1:8" ht="15">
      <c r="A829" s="70" t="s">
        <v>149</v>
      </c>
      <c r="B829" s="35"/>
      <c r="C829" s="35" t="s">
        <v>16</v>
      </c>
      <c r="D829" s="35" t="s">
        <v>35</v>
      </c>
      <c r="E829" s="35" t="s">
        <v>150</v>
      </c>
      <c r="F829" s="35"/>
      <c r="G829" s="42">
        <f t="shared" si="43"/>
        <v>8983.1</v>
      </c>
      <c r="H829" s="42">
        <f t="shared" si="43"/>
        <v>8983.1</v>
      </c>
    </row>
    <row r="830" spans="1:8" ht="28.5">
      <c r="A830" s="70" t="s">
        <v>129</v>
      </c>
      <c r="B830" s="35"/>
      <c r="C830" s="35" t="s">
        <v>16</v>
      </c>
      <c r="D830" s="35" t="s">
        <v>35</v>
      </c>
      <c r="E830" s="35" t="s">
        <v>150</v>
      </c>
      <c r="F830" s="35" t="s">
        <v>130</v>
      </c>
      <c r="G830" s="42">
        <v>8983.1</v>
      </c>
      <c r="H830" s="42">
        <v>8983.1</v>
      </c>
    </row>
    <row r="831" spans="1:8" ht="15">
      <c r="A831" s="43" t="s">
        <v>151</v>
      </c>
      <c r="B831" s="35"/>
      <c r="C831" s="35" t="s">
        <v>16</v>
      </c>
      <c r="D831" s="35" t="s">
        <v>14</v>
      </c>
      <c r="E831" s="35"/>
      <c r="F831" s="35"/>
      <c r="G831" s="42">
        <f>SUM(G832)</f>
        <v>9179.3</v>
      </c>
      <c r="H831" s="42">
        <f>SUM(H832)</f>
        <v>9179.300000000001</v>
      </c>
    </row>
    <row r="832" spans="1:8" ht="28.5">
      <c r="A832" s="41" t="s">
        <v>638</v>
      </c>
      <c r="B832" s="35"/>
      <c r="C832" s="35" t="s">
        <v>16</v>
      </c>
      <c r="D832" s="35" t="s">
        <v>14</v>
      </c>
      <c r="E832" s="35" t="s">
        <v>123</v>
      </c>
      <c r="F832" s="35"/>
      <c r="G832" s="42">
        <f>SUM(G833)</f>
        <v>9179.3</v>
      </c>
      <c r="H832" s="42">
        <f>SUM(H833)</f>
        <v>9179.300000000001</v>
      </c>
    </row>
    <row r="833" spans="1:8" ht="28.5">
      <c r="A833" s="84" t="s">
        <v>154</v>
      </c>
      <c r="B833" s="35"/>
      <c r="C833" s="35" t="s">
        <v>16</v>
      </c>
      <c r="D833" s="35" t="s">
        <v>14</v>
      </c>
      <c r="E833" s="35" t="s">
        <v>155</v>
      </c>
      <c r="F833" s="35"/>
      <c r="G833" s="42">
        <f>G834</f>
        <v>9179.3</v>
      </c>
      <c r="H833" s="42">
        <f>H834</f>
        <v>9179.300000000001</v>
      </c>
    </row>
    <row r="834" spans="1:8" ht="28.5">
      <c r="A834" s="70" t="s">
        <v>46</v>
      </c>
      <c r="B834" s="35"/>
      <c r="C834" s="35" t="s">
        <v>16</v>
      </c>
      <c r="D834" s="35" t="s">
        <v>14</v>
      </c>
      <c r="E834" s="35" t="s">
        <v>156</v>
      </c>
      <c r="F834" s="35"/>
      <c r="G834" s="42">
        <f>G835</f>
        <v>9179.3</v>
      </c>
      <c r="H834" s="42">
        <f>H835</f>
        <v>9179.300000000001</v>
      </c>
    </row>
    <row r="835" spans="1:8" ht="15">
      <c r="A835" s="84" t="s">
        <v>157</v>
      </c>
      <c r="B835" s="35"/>
      <c r="C835" s="35" t="s">
        <v>16</v>
      </c>
      <c r="D835" s="35" t="s">
        <v>14</v>
      </c>
      <c r="E835" s="35" t="s">
        <v>158</v>
      </c>
      <c r="F835" s="35"/>
      <c r="G835" s="42">
        <f>G836+G837+G838</f>
        <v>9179.3</v>
      </c>
      <c r="H835" s="42">
        <f>H836+H837+H838</f>
        <v>9179.300000000001</v>
      </c>
    </row>
    <row r="836" spans="1:8" s="13" customFormat="1" ht="57">
      <c r="A836" s="70" t="s">
        <v>140</v>
      </c>
      <c r="B836" s="35"/>
      <c r="C836" s="35" t="s">
        <v>16</v>
      </c>
      <c r="D836" s="35" t="s">
        <v>14</v>
      </c>
      <c r="E836" s="35" t="s">
        <v>158</v>
      </c>
      <c r="F836" s="35" t="s">
        <v>95</v>
      </c>
      <c r="G836" s="42">
        <v>8328.9</v>
      </c>
      <c r="H836" s="42">
        <v>8330.2</v>
      </c>
    </row>
    <row r="837" spans="1:8" ht="28.5">
      <c r="A837" s="41" t="s">
        <v>53</v>
      </c>
      <c r="B837" s="35"/>
      <c r="C837" s="35" t="s">
        <v>16</v>
      </c>
      <c r="D837" s="35" t="s">
        <v>14</v>
      </c>
      <c r="E837" s="35" t="s">
        <v>158</v>
      </c>
      <c r="F837" s="35" t="s">
        <v>97</v>
      </c>
      <c r="G837" s="42">
        <v>843.5</v>
      </c>
      <c r="H837" s="42">
        <v>842.2</v>
      </c>
    </row>
    <row r="838" spans="1:8" ht="15">
      <c r="A838" s="70" t="s">
        <v>23</v>
      </c>
      <c r="B838" s="35"/>
      <c r="C838" s="35" t="s">
        <v>16</v>
      </c>
      <c r="D838" s="35" t="s">
        <v>14</v>
      </c>
      <c r="E838" s="35" t="s">
        <v>158</v>
      </c>
      <c r="F838" s="35" t="s">
        <v>102</v>
      </c>
      <c r="G838" s="42">
        <v>6.9</v>
      </c>
      <c r="H838" s="42">
        <v>6.9</v>
      </c>
    </row>
    <row r="839" spans="1:8" ht="15">
      <c r="A839" s="49" t="s">
        <v>31</v>
      </c>
      <c r="B839" s="50"/>
      <c r="C839" s="50" t="s">
        <v>32</v>
      </c>
      <c r="D839" s="50" t="s">
        <v>33</v>
      </c>
      <c r="E839" s="34"/>
      <c r="F839" s="34"/>
      <c r="G839" s="45">
        <f>SUM(G840)</f>
        <v>352</v>
      </c>
      <c r="H839" s="45">
        <f>SUM(H840)</f>
        <v>364.6</v>
      </c>
    </row>
    <row r="840" spans="1:8" ht="15">
      <c r="A840" s="49" t="s">
        <v>54</v>
      </c>
      <c r="B840" s="35"/>
      <c r="C840" s="35" t="s">
        <v>32</v>
      </c>
      <c r="D840" s="35" t="s">
        <v>55</v>
      </c>
      <c r="E840" s="64"/>
      <c r="F840" s="35"/>
      <c r="G840" s="42">
        <f aca="true" t="shared" si="44" ref="G840:H844">G841</f>
        <v>352</v>
      </c>
      <c r="H840" s="42">
        <f t="shared" si="44"/>
        <v>364.6</v>
      </c>
    </row>
    <row r="841" spans="1:8" ht="42.75">
      <c r="A841" s="85" t="s">
        <v>679</v>
      </c>
      <c r="B841" s="86"/>
      <c r="C841" s="87" t="s">
        <v>32</v>
      </c>
      <c r="D841" s="87" t="s">
        <v>55</v>
      </c>
      <c r="E841" s="87" t="s">
        <v>493</v>
      </c>
      <c r="F841" s="88"/>
      <c r="G841" s="89">
        <f t="shared" si="44"/>
        <v>352</v>
      </c>
      <c r="H841" s="90">
        <f t="shared" si="44"/>
        <v>364.6</v>
      </c>
    </row>
    <row r="842" spans="1:8" ht="28.5">
      <c r="A842" s="85" t="s">
        <v>514</v>
      </c>
      <c r="B842" s="86"/>
      <c r="C842" s="87" t="s">
        <v>32</v>
      </c>
      <c r="D842" s="87" t="s">
        <v>55</v>
      </c>
      <c r="E842" s="87" t="s">
        <v>515</v>
      </c>
      <c r="F842" s="88"/>
      <c r="G842" s="89">
        <f t="shared" si="44"/>
        <v>352</v>
      </c>
      <c r="H842" s="90">
        <f t="shared" si="44"/>
        <v>364.6</v>
      </c>
    </row>
    <row r="843" spans="1:8" ht="85.5">
      <c r="A843" s="85" t="s">
        <v>307</v>
      </c>
      <c r="B843" s="86"/>
      <c r="C843" s="87" t="s">
        <v>32</v>
      </c>
      <c r="D843" s="87" t="s">
        <v>55</v>
      </c>
      <c r="E843" s="87" t="s">
        <v>516</v>
      </c>
      <c r="F843" s="88"/>
      <c r="G843" s="89">
        <f t="shared" si="44"/>
        <v>352</v>
      </c>
      <c r="H843" s="90">
        <f t="shared" si="44"/>
        <v>364.6</v>
      </c>
    </row>
    <row r="844" spans="1:8" ht="42.75">
      <c r="A844" s="85" t="s">
        <v>539</v>
      </c>
      <c r="B844" s="86"/>
      <c r="C844" s="91" t="s">
        <v>32</v>
      </c>
      <c r="D844" s="91" t="s">
        <v>55</v>
      </c>
      <c r="E844" s="91" t="s">
        <v>540</v>
      </c>
      <c r="F844" s="88"/>
      <c r="G844" s="92">
        <f t="shared" si="44"/>
        <v>352</v>
      </c>
      <c r="H844" s="88">
        <f t="shared" si="44"/>
        <v>364.6</v>
      </c>
    </row>
    <row r="845" spans="1:8" ht="15">
      <c r="A845" s="85" t="s">
        <v>43</v>
      </c>
      <c r="B845" s="86"/>
      <c r="C845" s="87" t="s">
        <v>32</v>
      </c>
      <c r="D845" s="87" t="s">
        <v>55</v>
      </c>
      <c r="E845" s="87" t="s">
        <v>540</v>
      </c>
      <c r="F845" s="88">
        <v>300</v>
      </c>
      <c r="G845" s="89">
        <v>352</v>
      </c>
      <c r="H845" s="42">
        <v>364.6</v>
      </c>
    </row>
    <row r="846" spans="1:8" ht="15">
      <c r="A846" s="93" t="s">
        <v>595</v>
      </c>
      <c r="B846" s="94"/>
      <c r="C846" s="95"/>
      <c r="D846" s="95"/>
      <c r="E846" s="95"/>
      <c r="F846" s="95"/>
      <c r="G846" s="96">
        <f>SUM(G11+G33+G54+G337+G373+G801+G552)+G596</f>
        <v>4010754.5</v>
      </c>
      <c r="H846" s="96">
        <f>SUM(H11+H33+H54+H337+H373+H801+H552)+H596</f>
        <v>4140087.5</v>
      </c>
    </row>
    <row r="847" spans="1:8" s="26" customFormat="1" ht="15">
      <c r="A847" s="66" t="s">
        <v>727</v>
      </c>
      <c r="B847" s="97"/>
      <c r="C847" s="98"/>
      <c r="D847" s="98"/>
      <c r="E847" s="98"/>
      <c r="F847" s="98"/>
      <c r="G847" s="65">
        <v>46200</v>
      </c>
      <c r="H847" s="65">
        <v>91942</v>
      </c>
    </row>
    <row r="848" spans="1:8" ht="15">
      <c r="A848" s="93" t="s">
        <v>596</v>
      </c>
      <c r="B848" s="111"/>
      <c r="C848" s="112"/>
      <c r="D848" s="112"/>
      <c r="E848" s="112"/>
      <c r="F848" s="112"/>
      <c r="G848" s="99">
        <f>SUM(G846:G847)</f>
        <v>4056954.5</v>
      </c>
      <c r="H848" s="99">
        <f>SUM(H846:H847)</f>
        <v>4232029.5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8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1.00390625" style="8" customWidth="1"/>
    <col min="2" max="2" width="21.28125" style="8" customWidth="1"/>
    <col min="3" max="3" width="12.00390625" style="8" customWidth="1"/>
    <col min="4" max="4" width="10.28125" style="8" customWidth="1"/>
    <col min="5" max="5" width="9.140625" style="8" customWidth="1"/>
    <col min="6" max="6" width="16.28125" style="8" customWidth="1"/>
    <col min="7" max="7" width="15.8515625" style="8" hidden="1" customWidth="1"/>
    <col min="8" max="8" width="13.57421875" style="8" hidden="1" customWidth="1"/>
    <col min="9" max="9" width="16.28125" style="8" customWidth="1"/>
    <col min="10" max="10" width="13.28125" style="8" hidden="1" customWidth="1"/>
    <col min="11" max="11" width="14.421875" style="8" hidden="1" customWidth="1"/>
    <col min="12" max="12" width="12.00390625" style="8" hidden="1" customWidth="1"/>
    <col min="13" max="14" width="9.140625" style="8" hidden="1" customWidth="1"/>
    <col min="15" max="15" width="14.421875" style="8" hidden="1" customWidth="1"/>
    <col min="16" max="16" width="11.8515625" style="8" hidden="1" customWidth="1"/>
    <col min="17" max="17" width="0" style="8" hidden="1" customWidth="1"/>
    <col min="18" max="16384" width="9.140625" style="8" customWidth="1"/>
  </cols>
  <sheetData>
    <row r="1" spans="4:5" ht="14.25">
      <c r="D1" s="9"/>
      <c r="E1" s="9" t="s">
        <v>758</v>
      </c>
    </row>
    <row r="2" spans="4:5" ht="14.25">
      <c r="D2" s="117"/>
      <c r="E2" s="117" t="s">
        <v>756</v>
      </c>
    </row>
    <row r="3" spans="4:5" ht="14.25">
      <c r="D3" s="117"/>
      <c r="E3" s="117" t="s">
        <v>0</v>
      </c>
    </row>
    <row r="4" spans="4:5" ht="14.25">
      <c r="D4" s="117"/>
      <c r="E4" s="117" t="s">
        <v>1</v>
      </c>
    </row>
    <row r="5" spans="4:5" ht="14.25">
      <c r="D5" s="117"/>
      <c r="E5" s="117" t="s">
        <v>759</v>
      </c>
    </row>
    <row r="8" spans="1:6" ht="54" customHeight="1">
      <c r="A8" s="189" t="s">
        <v>606</v>
      </c>
      <c r="B8" s="189"/>
      <c r="C8" s="189"/>
      <c r="D8" s="189"/>
      <c r="E8" s="189"/>
      <c r="F8" s="189"/>
    </row>
    <row r="9" spans="1:6" ht="14.25">
      <c r="A9" s="10"/>
      <c r="B9" s="10"/>
      <c r="C9" s="10"/>
      <c r="D9" s="10"/>
      <c r="E9" s="10"/>
      <c r="F9" s="10"/>
    </row>
    <row r="10" spans="1:10" ht="42.75">
      <c r="A10" s="118" t="s">
        <v>178</v>
      </c>
      <c r="B10" s="118" t="s">
        <v>179</v>
      </c>
      <c r="C10" s="118" t="s">
        <v>180</v>
      </c>
      <c r="D10" s="118" t="s">
        <v>182</v>
      </c>
      <c r="E10" s="118" t="s">
        <v>183</v>
      </c>
      <c r="F10" s="118" t="s">
        <v>597</v>
      </c>
      <c r="G10" s="27"/>
      <c r="H10" s="27"/>
      <c r="I10" s="118" t="s">
        <v>728</v>
      </c>
      <c r="J10" s="14">
        <f>SUM(F11-J11)</f>
        <v>-1.1641532182693481E-10</v>
      </c>
    </row>
    <row r="11" spans="1:16" s="115" customFormat="1" ht="30">
      <c r="A11" s="46" t="s">
        <v>693</v>
      </c>
      <c r="B11" s="47" t="s">
        <v>241</v>
      </c>
      <c r="C11" s="47"/>
      <c r="D11" s="68"/>
      <c r="E11" s="68"/>
      <c r="F11" s="69">
        <f>SUM(F24+F12)</f>
        <v>815428.6</v>
      </c>
      <c r="G11" s="29"/>
      <c r="H11" s="29"/>
      <c r="I11" s="69">
        <f>SUM(I24+I12)</f>
        <v>815428.6</v>
      </c>
      <c r="J11" s="114">
        <f>SUM(Ведомственная!G62+Ведомственная!G643+Ведомственная!G718+Ведомственная!G751+Ведомственная!G784)</f>
        <v>815428.6000000001</v>
      </c>
      <c r="K11" s="114">
        <f>SUM(Ведомственная!H62+Ведомственная!H643+Ведомственная!H718+Ведомственная!H751+Ведомственная!H784)</f>
        <v>815428.6000000001</v>
      </c>
      <c r="O11" s="114">
        <f>SUM(F11+F43+F57+F74+F95+F191+F196)</f>
        <v>2452725.4</v>
      </c>
      <c r="P11" s="114">
        <f>SUM(I11+I43+I57+I74+I95+I191+I196)</f>
        <v>2470727.8</v>
      </c>
    </row>
    <row r="12" spans="1:12" ht="42.75">
      <c r="A12" s="81" t="s">
        <v>563</v>
      </c>
      <c r="B12" s="77" t="s">
        <v>703</v>
      </c>
      <c r="C12" s="34"/>
      <c r="D12" s="50"/>
      <c r="E12" s="50"/>
      <c r="F12" s="45">
        <f>SUM(F13+F15+F18+F20+F22)</f>
        <v>26216.600000000002</v>
      </c>
      <c r="G12" s="27"/>
      <c r="H12" s="27"/>
      <c r="I12" s="45">
        <f>SUM(I13+I15+I18+I20+I22)</f>
        <v>26216.600000000002</v>
      </c>
      <c r="J12" s="14"/>
      <c r="K12" s="14"/>
      <c r="L12" s="14">
        <f>SUM(F11-J11)</f>
        <v>-1.1641532182693481E-10</v>
      </c>
    </row>
    <row r="13" spans="1:11" ht="14.25">
      <c r="A13" s="49" t="s">
        <v>711</v>
      </c>
      <c r="B13" s="35" t="s">
        <v>718</v>
      </c>
      <c r="C13" s="34"/>
      <c r="D13" s="50"/>
      <c r="E13" s="50"/>
      <c r="F13" s="45">
        <f>SUM(F14:F14)</f>
        <v>20122.9</v>
      </c>
      <c r="G13" s="27"/>
      <c r="H13" s="27"/>
      <c r="I13" s="45">
        <f>SUM(I14:I14)</f>
        <v>20122.9</v>
      </c>
      <c r="J13" s="14"/>
      <c r="K13" s="14"/>
    </row>
    <row r="14" spans="1:11" ht="28.5">
      <c r="A14" s="49" t="s">
        <v>53</v>
      </c>
      <c r="B14" s="35" t="s">
        <v>718</v>
      </c>
      <c r="C14" s="50" t="s">
        <v>97</v>
      </c>
      <c r="D14" s="35" t="s">
        <v>121</v>
      </c>
      <c r="E14" s="35" t="s">
        <v>121</v>
      </c>
      <c r="F14" s="45">
        <v>20122.9</v>
      </c>
      <c r="G14" s="27">
        <f>SUM(Ведомственная!G721)</f>
        <v>20122.9</v>
      </c>
      <c r="H14" s="27">
        <f>SUM(Ведомственная!H721)</f>
        <v>20122.9</v>
      </c>
      <c r="I14" s="45">
        <v>20122.9</v>
      </c>
      <c r="J14" s="14"/>
      <c r="K14" s="14"/>
    </row>
    <row r="15" spans="1:11" ht="42.75">
      <c r="A15" s="49" t="s">
        <v>704</v>
      </c>
      <c r="B15" s="77" t="s">
        <v>705</v>
      </c>
      <c r="C15" s="34"/>
      <c r="D15" s="50"/>
      <c r="E15" s="50"/>
      <c r="F15" s="45">
        <f>SUM(F16:F17)</f>
        <v>2927.3</v>
      </c>
      <c r="G15" s="27"/>
      <c r="H15" s="27"/>
      <c r="I15" s="45">
        <f>SUM(I16:I17)</f>
        <v>2927.3</v>
      </c>
      <c r="J15" s="14"/>
      <c r="K15" s="14"/>
    </row>
    <row r="16" spans="1:11" ht="28.5">
      <c r="A16" s="49" t="s">
        <v>53</v>
      </c>
      <c r="B16" s="77" t="s">
        <v>705</v>
      </c>
      <c r="C16" s="34">
        <v>200</v>
      </c>
      <c r="D16" s="50" t="s">
        <v>121</v>
      </c>
      <c r="E16" s="50" t="s">
        <v>45</v>
      </c>
      <c r="F16" s="45">
        <v>1372.9</v>
      </c>
      <c r="G16" s="27">
        <f>SUM(Ведомственная!G646)</f>
        <v>1372.9</v>
      </c>
      <c r="H16" s="27">
        <f>SUM(Ведомственная!H646)</f>
        <v>1372.9</v>
      </c>
      <c r="I16" s="45">
        <v>1372.9</v>
      </c>
      <c r="J16" s="14"/>
      <c r="K16" s="14"/>
    </row>
    <row r="17" spans="1:11" ht="28.5">
      <c r="A17" s="49" t="s">
        <v>73</v>
      </c>
      <c r="B17" s="77" t="s">
        <v>705</v>
      </c>
      <c r="C17" s="34">
        <v>600</v>
      </c>
      <c r="D17" s="50" t="s">
        <v>121</v>
      </c>
      <c r="E17" s="50" t="s">
        <v>45</v>
      </c>
      <c r="F17" s="45">
        <v>1554.4</v>
      </c>
      <c r="G17" s="27">
        <f>SUM(Ведомственная!G647)</f>
        <v>1554.4</v>
      </c>
      <c r="H17" s="27">
        <f>SUM(Ведомственная!H647)</f>
        <v>1554.4</v>
      </c>
      <c r="I17" s="45">
        <v>1554.4</v>
      </c>
      <c r="J17" s="14"/>
      <c r="K17" s="14"/>
    </row>
    <row r="18" spans="1:11" ht="28.5">
      <c r="A18" s="49" t="s">
        <v>720</v>
      </c>
      <c r="B18" s="77" t="s">
        <v>721</v>
      </c>
      <c r="C18" s="34"/>
      <c r="D18" s="50"/>
      <c r="E18" s="50"/>
      <c r="F18" s="45">
        <f>SUM(F19)</f>
        <v>1620</v>
      </c>
      <c r="G18" s="27"/>
      <c r="H18" s="27"/>
      <c r="I18" s="45">
        <f>SUM(I19)</f>
        <v>1620</v>
      </c>
      <c r="J18" s="14"/>
      <c r="K18" s="14"/>
    </row>
    <row r="19" spans="1:11" ht="28.5">
      <c r="A19" s="49" t="s">
        <v>53</v>
      </c>
      <c r="B19" s="77" t="s">
        <v>721</v>
      </c>
      <c r="C19" s="34">
        <v>200</v>
      </c>
      <c r="D19" s="50" t="s">
        <v>121</v>
      </c>
      <c r="E19" s="50" t="s">
        <v>192</v>
      </c>
      <c r="F19" s="45">
        <v>1620</v>
      </c>
      <c r="G19" s="27">
        <f>SUM(Ведомственная!G754)</f>
        <v>1620</v>
      </c>
      <c r="H19" s="27">
        <f>SUM(Ведомственная!H754)</f>
        <v>1620</v>
      </c>
      <c r="I19" s="45">
        <v>1620</v>
      </c>
      <c r="J19" s="14"/>
      <c r="K19" s="14"/>
    </row>
    <row r="20" spans="1:11" ht="42.75">
      <c r="A20" s="49" t="s">
        <v>706</v>
      </c>
      <c r="B20" s="77" t="s">
        <v>707</v>
      </c>
      <c r="C20" s="34"/>
      <c r="D20" s="50"/>
      <c r="E20" s="50"/>
      <c r="F20" s="119">
        <f>F21</f>
        <v>1435.5</v>
      </c>
      <c r="G20" s="27"/>
      <c r="H20" s="27"/>
      <c r="I20" s="119">
        <f>I21</f>
        <v>1435.5</v>
      </c>
      <c r="J20" s="14"/>
      <c r="K20" s="14"/>
    </row>
    <row r="21" spans="1:11" ht="28.5">
      <c r="A21" s="49" t="s">
        <v>73</v>
      </c>
      <c r="B21" s="77" t="s">
        <v>707</v>
      </c>
      <c r="C21" s="34">
        <v>600</v>
      </c>
      <c r="D21" s="50" t="s">
        <v>121</v>
      </c>
      <c r="E21" s="50" t="s">
        <v>45</v>
      </c>
      <c r="F21" s="45">
        <v>1435.5</v>
      </c>
      <c r="G21" s="27">
        <f>SUM(Ведомственная!G649)</f>
        <v>1435.5</v>
      </c>
      <c r="H21" s="27">
        <f>SUM(Ведомственная!H649)</f>
        <v>1435.5</v>
      </c>
      <c r="I21" s="45">
        <v>1435.5</v>
      </c>
      <c r="J21" s="14"/>
      <c r="K21" s="14"/>
    </row>
    <row r="22" spans="1:11" ht="99.75">
      <c r="A22" s="81" t="s">
        <v>708</v>
      </c>
      <c r="B22" s="110" t="s">
        <v>709</v>
      </c>
      <c r="C22" s="73"/>
      <c r="D22" s="50"/>
      <c r="E22" s="50"/>
      <c r="F22" s="45">
        <f>SUM(F23)</f>
        <v>110.9</v>
      </c>
      <c r="G22" s="27"/>
      <c r="H22" s="27"/>
      <c r="I22" s="45">
        <f>SUM(I23)</f>
        <v>110.9</v>
      </c>
      <c r="J22" s="14"/>
      <c r="K22" s="14"/>
    </row>
    <row r="23" spans="1:11" ht="28.5">
      <c r="A23" s="81" t="s">
        <v>53</v>
      </c>
      <c r="B23" s="110" t="s">
        <v>709</v>
      </c>
      <c r="C23" s="73" t="s">
        <v>97</v>
      </c>
      <c r="D23" s="50" t="s">
        <v>121</v>
      </c>
      <c r="E23" s="50" t="s">
        <v>45</v>
      </c>
      <c r="F23" s="45">
        <v>110.9</v>
      </c>
      <c r="G23" s="27">
        <f>SUM(Ведомственная!G651)</f>
        <v>110.9</v>
      </c>
      <c r="H23" s="27">
        <f>SUM(Ведомственная!H651)</f>
        <v>110.9</v>
      </c>
      <c r="I23" s="45">
        <v>110.9</v>
      </c>
      <c r="J23" s="14"/>
      <c r="K23" s="14"/>
    </row>
    <row r="24" spans="1:11" ht="85.5">
      <c r="A24" s="51" t="s">
        <v>242</v>
      </c>
      <c r="B24" s="50" t="s">
        <v>243</v>
      </c>
      <c r="C24" s="34"/>
      <c r="D24" s="50"/>
      <c r="E24" s="50"/>
      <c r="F24" s="45">
        <f>SUM(F27)+F34+F36+F39+F31+F25</f>
        <v>789212</v>
      </c>
      <c r="G24" s="27"/>
      <c r="H24" s="27"/>
      <c r="I24" s="45">
        <f>SUM(I27)+I34+I36+I39+I31+I25</f>
        <v>789212</v>
      </c>
      <c r="J24" s="14"/>
      <c r="K24" s="14"/>
    </row>
    <row r="25" spans="1:11" ht="42.75">
      <c r="A25" s="120" t="s">
        <v>590</v>
      </c>
      <c r="B25" s="121" t="s">
        <v>591</v>
      </c>
      <c r="C25" s="73"/>
      <c r="D25" s="73"/>
      <c r="E25" s="73"/>
      <c r="F25" s="119">
        <f>F26</f>
        <v>12274</v>
      </c>
      <c r="G25" s="27"/>
      <c r="H25" s="27"/>
      <c r="I25" s="119">
        <f>I26</f>
        <v>12274</v>
      </c>
      <c r="J25" s="14"/>
      <c r="K25" s="14"/>
    </row>
    <row r="26" spans="1:11" ht="14.25">
      <c r="A26" s="120" t="s">
        <v>43</v>
      </c>
      <c r="B26" s="121" t="s">
        <v>591</v>
      </c>
      <c r="C26" s="73" t="s">
        <v>105</v>
      </c>
      <c r="D26" s="73" t="s">
        <v>32</v>
      </c>
      <c r="E26" s="73" t="s">
        <v>14</v>
      </c>
      <c r="F26" s="119">
        <v>12274</v>
      </c>
      <c r="G26" s="27">
        <f>SUM(Ведомственная!G787)</f>
        <v>12274</v>
      </c>
      <c r="H26" s="27">
        <f>SUM(Ведомственная!H787)</f>
        <v>12274</v>
      </c>
      <c r="I26" s="119">
        <v>12274</v>
      </c>
      <c r="J26" s="14"/>
      <c r="K26" s="14"/>
    </row>
    <row r="27" spans="1:11" ht="42.75">
      <c r="A27" s="49" t="s">
        <v>81</v>
      </c>
      <c r="B27" s="50" t="s">
        <v>244</v>
      </c>
      <c r="C27" s="34"/>
      <c r="D27" s="50"/>
      <c r="E27" s="50"/>
      <c r="F27" s="45">
        <f>SUM(F28)</f>
        <v>1358.3</v>
      </c>
      <c r="G27" s="27"/>
      <c r="H27" s="27"/>
      <c r="I27" s="45">
        <f>SUM(I28)</f>
        <v>1358.3</v>
      </c>
      <c r="J27" s="14"/>
      <c r="K27" s="14"/>
    </row>
    <row r="28" spans="1:11" ht="28.5">
      <c r="A28" s="49" t="s">
        <v>245</v>
      </c>
      <c r="B28" s="50" t="s">
        <v>246</v>
      </c>
      <c r="C28" s="34"/>
      <c r="D28" s="50"/>
      <c r="E28" s="50"/>
      <c r="F28" s="45">
        <f>SUM(F29:F30)</f>
        <v>1358.3</v>
      </c>
      <c r="G28" s="27"/>
      <c r="H28" s="27"/>
      <c r="I28" s="45">
        <f>SUM(I29:I30)</f>
        <v>1358.3</v>
      </c>
      <c r="J28" s="14"/>
      <c r="K28" s="14"/>
    </row>
    <row r="29" spans="1:11" ht="57">
      <c r="A29" s="120" t="s">
        <v>52</v>
      </c>
      <c r="B29" s="50" t="s">
        <v>246</v>
      </c>
      <c r="C29" s="50" t="s">
        <v>95</v>
      </c>
      <c r="D29" s="50" t="s">
        <v>35</v>
      </c>
      <c r="E29" s="50" t="s">
        <v>14</v>
      </c>
      <c r="F29" s="45">
        <v>1334.7</v>
      </c>
      <c r="G29" s="27">
        <f>SUM(Ведомственная!G66)</f>
        <v>1334.7</v>
      </c>
      <c r="H29" s="27">
        <f>SUM(Ведомственная!H66)</f>
        <v>1334.7</v>
      </c>
      <c r="I29" s="45">
        <v>1334.7</v>
      </c>
      <c r="J29" s="14"/>
      <c r="K29" s="14"/>
    </row>
    <row r="30" spans="1:11" ht="28.5">
      <c r="A30" s="120" t="s">
        <v>53</v>
      </c>
      <c r="B30" s="50" t="s">
        <v>246</v>
      </c>
      <c r="C30" s="50" t="s">
        <v>97</v>
      </c>
      <c r="D30" s="50" t="s">
        <v>35</v>
      </c>
      <c r="E30" s="50" t="s">
        <v>14</v>
      </c>
      <c r="F30" s="45">
        <v>23.6</v>
      </c>
      <c r="G30" s="27">
        <f>SUM(Ведомственная!G67)</f>
        <v>23.6</v>
      </c>
      <c r="H30" s="27">
        <f>SUM(Ведомственная!H67)</f>
        <v>23.6</v>
      </c>
      <c r="I30" s="45">
        <v>23.6</v>
      </c>
      <c r="J30" s="14"/>
      <c r="K30" s="14"/>
    </row>
    <row r="31" spans="1:11" ht="57">
      <c r="A31" s="120" t="s">
        <v>584</v>
      </c>
      <c r="B31" s="107" t="s">
        <v>585</v>
      </c>
      <c r="C31" s="73"/>
      <c r="D31" s="73"/>
      <c r="E31" s="73"/>
      <c r="F31" s="119">
        <f>F32+F33</f>
        <v>2961.3999999999996</v>
      </c>
      <c r="G31" s="27"/>
      <c r="H31" s="27"/>
      <c r="I31" s="119">
        <f>I32+I33</f>
        <v>2961.3999999999996</v>
      </c>
      <c r="J31" s="14"/>
      <c r="K31" s="14"/>
    </row>
    <row r="32" spans="1:11" ht="57">
      <c r="A32" s="120" t="s">
        <v>52</v>
      </c>
      <c r="B32" s="107" t="s">
        <v>585</v>
      </c>
      <c r="C32" s="73" t="s">
        <v>95</v>
      </c>
      <c r="D32" s="73" t="s">
        <v>121</v>
      </c>
      <c r="E32" s="73" t="s">
        <v>192</v>
      </c>
      <c r="F32" s="119">
        <v>2237.1</v>
      </c>
      <c r="G32" s="27">
        <f>SUM(Ведомственная!G757)</f>
        <v>2237.1</v>
      </c>
      <c r="H32" s="27">
        <f>SUM(Ведомственная!H757)</f>
        <v>2237.1</v>
      </c>
      <c r="I32" s="119">
        <v>2237.1</v>
      </c>
      <c r="J32" s="14"/>
      <c r="K32" s="14"/>
    </row>
    <row r="33" spans="1:11" ht="28.5">
      <c r="A33" s="120" t="s">
        <v>53</v>
      </c>
      <c r="B33" s="107" t="s">
        <v>585</v>
      </c>
      <c r="C33" s="73" t="s">
        <v>97</v>
      </c>
      <c r="D33" s="73" t="s">
        <v>121</v>
      </c>
      <c r="E33" s="73" t="s">
        <v>192</v>
      </c>
      <c r="F33" s="119">
        <v>724.3</v>
      </c>
      <c r="G33" s="27">
        <f>SUM(Ведомственная!G758)</f>
        <v>724.3</v>
      </c>
      <c r="H33" s="27">
        <f>SUM(Ведомственная!H758)</f>
        <v>724.3</v>
      </c>
      <c r="I33" s="119">
        <v>724.3</v>
      </c>
      <c r="J33" s="14"/>
      <c r="K33" s="14"/>
    </row>
    <row r="34" spans="1:11" ht="42.75">
      <c r="A34" s="120" t="s">
        <v>574</v>
      </c>
      <c r="B34" s="121" t="s">
        <v>575</v>
      </c>
      <c r="C34" s="73"/>
      <c r="D34" s="73"/>
      <c r="E34" s="73"/>
      <c r="F34" s="74">
        <f>F35</f>
        <v>6950.5</v>
      </c>
      <c r="G34" s="27"/>
      <c r="H34" s="27"/>
      <c r="I34" s="74">
        <f>I35</f>
        <v>6950.5</v>
      </c>
      <c r="J34" s="14"/>
      <c r="K34" s="14"/>
    </row>
    <row r="35" spans="1:11" ht="28.5">
      <c r="A35" s="120" t="s">
        <v>129</v>
      </c>
      <c r="B35" s="121" t="s">
        <v>575</v>
      </c>
      <c r="C35" s="73" t="s">
        <v>130</v>
      </c>
      <c r="D35" s="73" t="s">
        <v>121</v>
      </c>
      <c r="E35" s="73" t="s">
        <v>45</v>
      </c>
      <c r="F35" s="74">
        <v>6950.5</v>
      </c>
      <c r="G35" s="27">
        <f>SUM(Ведомственная!G654)</f>
        <v>6950.5</v>
      </c>
      <c r="H35" s="27">
        <f>SUM(Ведомственная!H654)</f>
        <v>6950.5</v>
      </c>
      <c r="I35" s="74">
        <v>6950.5</v>
      </c>
      <c r="J35" s="14"/>
      <c r="K35" s="14"/>
    </row>
    <row r="36" spans="1:11" ht="85.5">
      <c r="A36" s="120" t="s">
        <v>576</v>
      </c>
      <c r="B36" s="121" t="s">
        <v>577</v>
      </c>
      <c r="C36" s="73"/>
      <c r="D36" s="73"/>
      <c r="E36" s="73"/>
      <c r="F36" s="74">
        <f>F37+F38</f>
        <v>47087.3</v>
      </c>
      <c r="G36" s="27"/>
      <c r="H36" s="27"/>
      <c r="I36" s="74">
        <f>I37+I38</f>
        <v>47087.3</v>
      </c>
      <c r="J36" s="14"/>
      <c r="K36" s="14"/>
    </row>
    <row r="37" spans="1:11" ht="57">
      <c r="A37" s="120" t="s">
        <v>52</v>
      </c>
      <c r="B37" s="121" t="s">
        <v>577</v>
      </c>
      <c r="C37" s="73" t="s">
        <v>95</v>
      </c>
      <c r="D37" s="73" t="s">
        <v>121</v>
      </c>
      <c r="E37" s="73" t="s">
        <v>45</v>
      </c>
      <c r="F37" s="74">
        <v>43829</v>
      </c>
      <c r="G37" s="27">
        <f>SUM(Ведомственная!G656)</f>
        <v>43829</v>
      </c>
      <c r="H37" s="27">
        <f>SUM(Ведомственная!H656)</f>
        <v>43829</v>
      </c>
      <c r="I37" s="74">
        <v>43829</v>
      </c>
      <c r="J37" s="14"/>
      <c r="K37" s="14"/>
    </row>
    <row r="38" spans="1:11" ht="28.5">
      <c r="A38" s="120" t="s">
        <v>53</v>
      </c>
      <c r="B38" s="121" t="s">
        <v>577</v>
      </c>
      <c r="C38" s="73" t="s">
        <v>97</v>
      </c>
      <c r="D38" s="73" t="s">
        <v>121</v>
      </c>
      <c r="E38" s="73" t="s">
        <v>45</v>
      </c>
      <c r="F38" s="74">
        <v>3258.3</v>
      </c>
      <c r="G38" s="27">
        <f>SUM(Ведомственная!G657)</f>
        <v>3258.3</v>
      </c>
      <c r="H38" s="27">
        <f>SUM(Ведомственная!H657)</f>
        <v>3258.3</v>
      </c>
      <c r="I38" s="74">
        <v>3258.3</v>
      </c>
      <c r="J38" s="14"/>
      <c r="K38" s="14"/>
    </row>
    <row r="39" spans="1:11" ht="71.25">
      <c r="A39" s="120" t="s">
        <v>578</v>
      </c>
      <c r="B39" s="121" t="s">
        <v>579</v>
      </c>
      <c r="C39" s="73"/>
      <c r="D39" s="73"/>
      <c r="E39" s="73"/>
      <c r="F39" s="74">
        <f>F40+F41+F42</f>
        <v>718580.5</v>
      </c>
      <c r="G39" s="27"/>
      <c r="H39" s="27"/>
      <c r="I39" s="74">
        <f>I40+I41+I42</f>
        <v>718580.5</v>
      </c>
      <c r="J39" s="14"/>
      <c r="K39" s="14"/>
    </row>
    <row r="40" spans="1:11" ht="57">
      <c r="A40" s="120" t="s">
        <v>52</v>
      </c>
      <c r="B40" s="121" t="s">
        <v>579</v>
      </c>
      <c r="C40" s="73" t="s">
        <v>95</v>
      </c>
      <c r="D40" s="73" t="s">
        <v>121</v>
      </c>
      <c r="E40" s="73" t="s">
        <v>45</v>
      </c>
      <c r="F40" s="74">
        <v>310054.9</v>
      </c>
      <c r="G40" s="27">
        <f>SUM(Ведомственная!G659)</f>
        <v>310054.9</v>
      </c>
      <c r="H40" s="27">
        <f>SUM(Ведомственная!H659)</f>
        <v>310054.9</v>
      </c>
      <c r="I40" s="74">
        <v>310054.9</v>
      </c>
      <c r="J40" s="14"/>
      <c r="K40" s="14"/>
    </row>
    <row r="41" spans="1:11" ht="28.5">
      <c r="A41" s="120" t="s">
        <v>53</v>
      </c>
      <c r="B41" s="121" t="s">
        <v>579</v>
      </c>
      <c r="C41" s="73" t="s">
        <v>97</v>
      </c>
      <c r="D41" s="73" t="s">
        <v>121</v>
      </c>
      <c r="E41" s="73" t="s">
        <v>45</v>
      </c>
      <c r="F41" s="74">
        <v>3891</v>
      </c>
      <c r="G41" s="27">
        <f>SUM(Ведомственная!G660)</f>
        <v>3891</v>
      </c>
      <c r="H41" s="27">
        <f>SUM(Ведомственная!H660)</f>
        <v>3891</v>
      </c>
      <c r="I41" s="74">
        <v>3891</v>
      </c>
      <c r="J41" s="14"/>
      <c r="K41" s="14"/>
    </row>
    <row r="42" spans="1:11" ht="28.5">
      <c r="A42" s="120" t="s">
        <v>129</v>
      </c>
      <c r="B42" s="121" t="s">
        <v>579</v>
      </c>
      <c r="C42" s="73" t="s">
        <v>130</v>
      </c>
      <c r="D42" s="73" t="s">
        <v>121</v>
      </c>
      <c r="E42" s="73" t="s">
        <v>45</v>
      </c>
      <c r="F42" s="74">
        <v>404634.6</v>
      </c>
      <c r="G42" s="27">
        <f>SUM(Ведомственная!G661)</f>
        <v>404634.6</v>
      </c>
      <c r="H42" s="27">
        <f>SUM(Ведомственная!H661)</f>
        <v>404634.6</v>
      </c>
      <c r="I42" s="74">
        <v>404634.6</v>
      </c>
      <c r="J42" s="14"/>
      <c r="K42" s="14"/>
    </row>
    <row r="43" spans="1:11" s="115" customFormat="1" ht="45">
      <c r="A43" s="146" t="s">
        <v>567</v>
      </c>
      <c r="B43" s="147" t="s">
        <v>568</v>
      </c>
      <c r="C43" s="148"/>
      <c r="D43" s="149"/>
      <c r="E43" s="149"/>
      <c r="F43" s="142">
        <f>F50+F44</f>
        <v>535124.2</v>
      </c>
      <c r="G43" s="29"/>
      <c r="H43" s="29"/>
      <c r="I43" s="142">
        <f>I50+I44</f>
        <v>535124.2</v>
      </c>
      <c r="J43" s="114">
        <f>SUM(Ведомственная!G599+Ведомственная!G788)</f>
        <v>535124.2</v>
      </c>
      <c r="K43" s="114">
        <f>SUM(Ведомственная!H599+Ведомственная!H788)</f>
        <v>535124.2</v>
      </c>
    </row>
    <row r="44" spans="1:12" ht="42.75">
      <c r="A44" s="105" t="s">
        <v>563</v>
      </c>
      <c r="B44" s="107" t="s">
        <v>695</v>
      </c>
      <c r="C44" s="108"/>
      <c r="D44" s="124"/>
      <c r="E44" s="124"/>
      <c r="F44" s="74">
        <f>F45+F48</f>
        <v>10050.099999999999</v>
      </c>
      <c r="G44" s="27"/>
      <c r="H44" s="27"/>
      <c r="I44" s="74">
        <f>I45+I48</f>
        <v>10050.099999999999</v>
      </c>
      <c r="J44" s="14"/>
      <c r="K44" s="14"/>
      <c r="L44" s="14">
        <f>SUM(F43-J43)</f>
        <v>0</v>
      </c>
    </row>
    <row r="45" spans="1:11" ht="85.5">
      <c r="A45" s="109" t="s">
        <v>696</v>
      </c>
      <c r="B45" s="107" t="s">
        <v>697</v>
      </c>
      <c r="C45" s="108"/>
      <c r="D45" s="124"/>
      <c r="E45" s="124"/>
      <c r="F45" s="74">
        <f>SUM(F46:F47)</f>
        <v>1363.3</v>
      </c>
      <c r="G45" s="27"/>
      <c r="H45" s="27"/>
      <c r="I45" s="74">
        <f>SUM(I46:I47)</f>
        <v>1363.3</v>
      </c>
      <c r="J45" s="14"/>
      <c r="K45" s="14"/>
    </row>
    <row r="46" spans="1:11" ht="28.5">
      <c r="A46" s="85" t="s">
        <v>53</v>
      </c>
      <c r="B46" s="107" t="s">
        <v>697</v>
      </c>
      <c r="C46" s="108">
        <v>200</v>
      </c>
      <c r="D46" s="73" t="s">
        <v>121</v>
      </c>
      <c r="E46" s="73" t="s">
        <v>35</v>
      </c>
      <c r="F46" s="74">
        <v>1200</v>
      </c>
      <c r="G46" s="27">
        <f>SUM(Ведомственная!G602)</f>
        <v>1200</v>
      </c>
      <c r="H46" s="27">
        <f>SUM(Ведомственная!H602)</f>
        <v>1200</v>
      </c>
      <c r="I46" s="74">
        <v>1200</v>
      </c>
      <c r="J46" s="14"/>
      <c r="K46" s="14"/>
    </row>
    <row r="47" spans="1:11" ht="28.5">
      <c r="A47" s="109" t="s">
        <v>274</v>
      </c>
      <c r="B47" s="107" t="s">
        <v>697</v>
      </c>
      <c r="C47" s="108">
        <v>600</v>
      </c>
      <c r="D47" s="73" t="s">
        <v>121</v>
      </c>
      <c r="E47" s="73" t="s">
        <v>35</v>
      </c>
      <c r="F47" s="74">
        <f>54+54+55.3</f>
        <v>163.3</v>
      </c>
      <c r="G47" s="27">
        <f>SUM(Ведомственная!G603)</f>
        <v>163.3</v>
      </c>
      <c r="H47" s="27">
        <f>SUM(Ведомственная!H603)</f>
        <v>163.3</v>
      </c>
      <c r="I47" s="74">
        <f>54+54+55.3</f>
        <v>163.3</v>
      </c>
      <c r="J47" s="14"/>
      <c r="K47" s="14"/>
    </row>
    <row r="48" spans="1:11" ht="71.25">
      <c r="A48" s="49" t="s">
        <v>722</v>
      </c>
      <c r="B48" s="77" t="s">
        <v>723</v>
      </c>
      <c r="C48" s="123"/>
      <c r="D48" s="73"/>
      <c r="E48" s="73"/>
      <c r="F48" s="74">
        <f>SUM(F49)</f>
        <v>8686.8</v>
      </c>
      <c r="G48" s="27"/>
      <c r="H48" s="27"/>
      <c r="I48" s="74">
        <f>SUM(I49)</f>
        <v>8686.8</v>
      </c>
      <c r="J48" s="14"/>
      <c r="K48" s="14"/>
    </row>
    <row r="49" spans="1:11" ht="14.25">
      <c r="A49" s="49" t="s">
        <v>43</v>
      </c>
      <c r="B49" s="77" t="s">
        <v>723</v>
      </c>
      <c r="C49" s="123">
        <v>300</v>
      </c>
      <c r="D49" s="73" t="s">
        <v>32</v>
      </c>
      <c r="E49" s="73" t="s">
        <v>14</v>
      </c>
      <c r="F49" s="74">
        <v>8686.8</v>
      </c>
      <c r="G49" s="27">
        <f>SUM(Ведомственная!G791)</f>
        <v>8686.8</v>
      </c>
      <c r="H49" s="27">
        <f>SUM(Ведомственная!H791)</f>
        <v>8686.8</v>
      </c>
      <c r="I49" s="74">
        <v>8686.8</v>
      </c>
      <c r="J49" s="14"/>
      <c r="K49" s="14"/>
    </row>
    <row r="50" spans="1:11" ht="85.5">
      <c r="A50" s="120" t="s">
        <v>569</v>
      </c>
      <c r="B50" s="122" t="s">
        <v>570</v>
      </c>
      <c r="C50" s="123"/>
      <c r="D50" s="124"/>
      <c r="E50" s="124"/>
      <c r="F50" s="74">
        <f>F51+F55</f>
        <v>525074.1</v>
      </c>
      <c r="G50" s="27"/>
      <c r="H50" s="27"/>
      <c r="I50" s="74">
        <f>I51+I55</f>
        <v>525074.1</v>
      </c>
      <c r="J50" s="14"/>
      <c r="K50" s="14"/>
    </row>
    <row r="51" spans="1:11" ht="42.75">
      <c r="A51" s="120" t="s">
        <v>571</v>
      </c>
      <c r="B51" s="122" t="s">
        <v>572</v>
      </c>
      <c r="C51" s="123"/>
      <c r="D51" s="124"/>
      <c r="E51" s="124"/>
      <c r="F51" s="74">
        <f>F52+F53+F54</f>
        <v>493389.3</v>
      </c>
      <c r="G51" s="27"/>
      <c r="H51" s="27"/>
      <c r="I51" s="74">
        <f>I52+I53+I54</f>
        <v>493389.3</v>
      </c>
      <c r="J51" s="14"/>
      <c r="K51" s="14"/>
    </row>
    <row r="52" spans="1:11" ht="57">
      <c r="A52" s="120" t="s">
        <v>52</v>
      </c>
      <c r="B52" s="121" t="s">
        <v>572</v>
      </c>
      <c r="C52" s="73" t="s">
        <v>95</v>
      </c>
      <c r="D52" s="73" t="s">
        <v>121</v>
      </c>
      <c r="E52" s="73" t="s">
        <v>35</v>
      </c>
      <c r="F52" s="74">
        <v>62116.7</v>
      </c>
      <c r="G52" s="27">
        <f>SUM(Ведомственная!G606)</f>
        <v>62116.7</v>
      </c>
      <c r="H52" s="27">
        <f>SUM(Ведомственная!H606)</f>
        <v>62116.7</v>
      </c>
      <c r="I52" s="74">
        <v>62116.7</v>
      </c>
      <c r="J52" s="14"/>
      <c r="K52" s="14"/>
    </row>
    <row r="53" spans="1:11" ht="28.5">
      <c r="A53" s="120" t="s">
        <v>53</v>
      </c>
      <c r="B53" s="121" t="s">
        <v>572</v>
      </c>
      <c r="C53" s="73" t="s">
        <v>97</v>
      </c>
      <c r="D53" s="73" t="s">
        <v>121</v>
      </c>
      <c r="E53" s="73" t="s">
        <v>35</v>
      </c>
      <c r="F53" s="74">
        <v>1622.4</v>
      </c>
      <c r="G53" s="27">
        <f>SUM(Ведомственная!G607)</f>
        <v>1622.4</v>
      </c>
      <c r="H53" s="27">
        <f>SUM(Ведомственная!H607)</f>
        <v>1622.4</v>
      </c>
      <c r="I53" s="74">
        <v>1622.4</v>
      </c>
      <c r="J53" s="14"/>
      <c r="K53" s="14"/>
    </row>
    <row r="54" spans="1:11" ht="28.5">
      <c r="A54" s="120" t="s">
        <v>274</v>
      </c>
      <c r="B54" s="121" t="s">
        <v>572</v>
      </c>
      <c r="C54" s="73" t="s">
        <v>130</v>
      </c>
      <c r="D54" s="73" t="s">
        <v>121</v>
      </c>
      <c r="E54" s="73" t="s">
        <v>35</v>
      </c>
      <c r="F54" s="74">
        <v>429650.2</v>
      </c>
      <c r="G54" s="27">
        <f>SUM(Ведомственная!G608)</f>
        <v>429650.2</v>
      </c>
      <c r="H54" s="27">
        <f>SUM(Ведомственная!H608)</f>
        <v>429650.2</v>
      </c>
      <c r="I54" s="74">
        <v>429650.2</v>
      </c>
      <c r="J54" s="14"/>
      <c r="K54" s="14"/>
    </row>
    <row r="55" spans="1:11" ht="71.25">
      <c r="A55" s="120" t="s">
        <v>592</v>
      </c>
      <c r="B55" s="121" t="s">
        <v>593</v>
      </c>
      <c r="C55" s="73"/>
      <c r="D55" s="73"/>
      <c r="E55" s="73"/>
      <c r="F55" s="119">
        <f>F56</f>
        <v>31684.8</v>
      </c>
      <c r="G55" s="27"/>
      <c r="H55" s="27"/>
      <c r="I55" s="119">
        <f>I56</f>
        <v>31684.8</v>
      </c>
      <c r="J55" s="14"/>
      <c r="K55" s="14"/>
    </row>
    <row r="56" spans="1:11" ht="14.25">
      <c r="A56" s="120" t="s">
        <v>43</v>
      </c>
      <c r="B56" s="121" t="s">
        <v>593</v>
      </c>
      <c r="C56" s="73">
        <v>300</v>
      </c>
      <c r="D56" s="73" t="s">
        <v>32</v>
      </c>
      <c r="E56" s="73" t="s">
        <v>14</v>
      </c>
      <c r="F56" s="119">
        <v>31684.8</v>
      </c>
      <c r="G56" s="27">
        <f>SUM(Ведомственная!G794)</f>
        <v>31684.8</v>
      </c>
      <c r="H56" s="27">
        <f>SUM(Ведомственная!H794)</f>
        <v>31684.8</v>
      </c>
      <c r="I56" s="119">
        <v>31684.8</v>
      </c>
      <c r="J56" s="14"/>
      <c r="K56" s="14"/>
    </row>
    <row r="57" spans="1:11" s="115" customFormat="1" ht="30" hidden="1">
      <c r="A57" s="46" t="s">
        <v>698</v>
      </c>
      <c r="B57" s="150" t="s">
        <v>699</v>
      </c>
      <c r="C57" s="38"/>
      <c r="D57" s="151"/>
      <c r="E57" s="151"/>
      <c r="F57" s="40">
        <f>F58</f>
        <v>0</v>
      </c>
      <c r="G57" s="29"/>
      <c r="H57" s="29"/>
      <c r="I57" s="40">
        <f>I58</f>
        <v>0</v>
      </c>
      <c r="J57" s="114">
        <f>SUM(Ведомственная!G609)</f>
        <v>0</v>
      </c>
      <c r="K57" s="114">
        <f>SUM(Ведомственная!H609)</f>
        <v>0</v>
      </c>
    </row>
    <row r="58" spans="1:11" ht="42.75" hidden="1">
      <c r="A58" s="33" t="s">
        <v>563</v>
      </c>
      <c r="B58" s="80" t="s">
        <v>700</v>
      </c>
      <c r="C58" s="35"/>
      <c r="D58" s="73"/>
      <c r="E58" s="73"/>
      <c r="F58" s="42">
        <f>F59</f>
        <v>0</v>
      </c>
      <c r="G58" s="27"/>
      <c r="H58" s="27"/>
      <c r="I58" s="42">
        <f>I59</f>
        <v>0</v>
      </c>
      <c r="J58" s="14"/>
      <c r="K58" s="14"/>
    </row>
    <row r="59" spans="1:11" ht="42.75" hidden="1">
      <c r="A59" s="33" t="s">
        <v>701</v>
      </c>
      <c r="B59" s="80" t="s">
        <v>702</v>
      </c>
      <c r="C59" s="35"/>
      <c r="D59" s="73"/>
      <c r="E59" s="73"/>
      <c r="F59" s="42">
        <f>F60</f>
        <v>0</v>
      </c>
      <c r="G59" s="27"/>
      <c r="H59" s="27"/>
      <c r="I59" s="42">
        <f>I60</f>
        <v>0</v>
      </c>
      <c r="J59" s="14"/>
      <c r="K59" s="14"/>
    </row>
    <row r="60" spans="1:11" ht="28.5" hidden="1">
      <c r="A60" s="49" t="s">
        <v>129</v>
      </c>
      <c r="B60" s="80" t="s">
        <v>702</v>
      </c>
      <c r="C60" s="35" t="s">
        <v>130</v>
      </c>
      <c r="D60" s="73" t="s">
        <v>121</v>
      </c>
      <c r="E60" s="73" t="s">
        <v>35</v>
      </c>
      <c r="F60" s="42"/>
      <c r="G60" s="27">
        <f>SUM(Ведомственная!G612)</f>
        <v>0</v>
      </c>
      <c r="H60" s="27">
        <f>SUM(Ведомственная!H612)</f>
        <v>0</v>
      </c>
      <c r="I60" s="42"/>
      <c r="J60" s="14"/>
      <c r="K60" s="14"/>
    </row>
    <row r="61" spans="1:11" s="115" customFormat="1" ht="60">
      <c r="A61" s="176" t="s">
        <v>732</v>
      </c>
      <c r="B61" s="47" t="s">
        <v>733</v>
      </c>
      <c r="C61" s="38"/>
      <c r="D61" s="151"/>
      <c r="E61" s="151"/>
      <c r="F61" s="69">
        <f>SUM(F66+F62)</f>
        <v>8139.5</v>
      </c>
      <c r="G61" s="29"/>
      <c r="H61" s="29"/>
      <c r="I61" s="69">
        <f>SUM(I66+I62)</f>
        <v>133062</v>
      </c>
      <c r="J61" s="114">
        <f>SUM(Ведомственная!G210+Ведомственная!G219)</f>
        <v>8139.5</v>
      </c>
      <c r="K61" s="114">
        <f>SUM(Ведомственная!H210+Ведомственная!H219)</f>
        <v>133062</v>
      </c>
    </row>
    <row r="62" spans="1:11" s="115" customFormat="1" ht="28.5">
      <c r="A62" s="177" t="s">
        <v>339</v>
      </c>
      <c r="B62" s="54" t="s">
        <v>741</v>
      </c>
      <c r="C62" s="38"/>
      <c r="D62" s="151"/>
      <c r="E62" s="151"/>
      <c r="F62" s="65">
        <f>SUM(F63)</f>
        <v>8139.5</v>
      </c>
      <c r="G62" s="29"/>
      <c r="H62" s="29"/>
      <c r="I62" s="65">
        <f>SUM(I63)</f>
        <v>8139.5</v>
      </c>
      <c r="J62" s="114"/>
      <c r="K62" s="114"/>
    </row>
    <row r="63" spans="1:11" s="115" customFormat="1" ht="42.75">
      <c r="A63" s="81" t="s">
        <v>563</v>
      </c>
      <c r="B63" s="54" t="s">
        <v>742</v>
      </c>
      <c r="C63" s="38"/>
      <c r="D63" s="151"/>
      <c r="E63" s="151"/>
      <c r="F63" s="65">
        <f>SUM(F64)</f>
        <v>8139.5</v>
      </c>
      <c r="G63" s="29"/>
      <c r="H63" s="29"/>
      <c r="I63" s="65">
        <f>SUM(I64)</f>
        <v>8139.5</v>
      </c>
      <c r="J63" s="114"/>
      <c r="K63" s="114"/>
    </row>
    <row r="64" spans="1:11" s="115" customFormat="1" ht="57">
      <c r="A64" s="56" t="s">
        <v>743</v>
      </c>
      <c r="B64" s="54" t="s">
        <v>744</v>
      </c>
      <c r="C64" s="38"/>
      <c r="D64" s="151"/>
      <c r="E64" s="151"/>
      <c r="F64" s="65">
        <f>SUM(F65)</f>
        <v>8139.5</v>
      </c>
      <c r="G64" s="29"/>
      <c r="H64" s="29"/>
      <c r="I64" s="65">
        <f>SUM(I65)</f>
        <v>8139.5</v>
      </c>
      <c r="J64" s="114"/>
      <c r="K64" s="114"/>
    </row>
    <row r="65" spans="1:11" s="115" customFormat="1" ht="28.5">
      <c r="A65" s="56" t="s">
        <v>53</v>
      </c>
      <c r="B65" s="54" t="s">
        <v>744</v>
      </c>
      <c r="C65" s="35" t="s">
        <v>97</v>
      </c>
      <c r="D65" s="73" t="s">
        <v>188</v>
      </c>
      <c r="E65" s="73" t="s">
        <v>45</v>
      </c>
      <c r="F65" s="65">
        <v>8139.5</v>
      </c>
      <c r="G65" s="27">
        <f>SUM(Ведомственная!G223)</f>
        <v>8139.5</v>
      </c>
      <c r="H65" s="27">
        <f>SUM(Ведомственная!H223)</f>
        <v>8139.5</v>
      </c>
      <c r="I65" s="65">
        <v>8139.5</v>
      </c>
      <c r="J65" s="114"/>
      <c r="K65" s="114"/>
    </row>
    <row r="66" spans="1:11" ht="28.5">
      <c r="A66" s="175" t="s">
        <v>734</v>
      </c>
      <c r="B66" s="34" t="s">
        <v>735</v>
      </c>
      <c r="C66" s="35"/>
      <c r="D66" s="73"/>
      <c r="E66" s="73"/>
      <c r="F66" s="45">
        <f>SUM(F67)</f>
        <v>0</v>
      </c>
      <c r="G66" s="27"/>
      <c r="H66" s="27"/>
      <c r="I66" s="45">
        <f>SUM(I67)</f>
        <v>124922.5</v>
      </c>
      <c r="J66" s="14"/>
      <c r="K66" s="14"/>
    </row>
    <row r="67" spans="1:11" ht="42.75">
      <c r="A67" s="49" t="s">
        <v>736</v>
      </c>
      <c r="B67" s="34" t="s">
        <v>737</v>
      </c>
      <c r="C67" s="35"/>
      <c r="D67" s="73"/>
      <c r="E67" s="73"/>
      <c r="F67" s="45">
        <f>SUM(F68)</f>
        <v>0</v>
      </c>
      <c r="G67" s="27"/>
      <c r="H67" s="27"/>
      <c r="I67" s="45">
        <f>SUM(I68)</f>
        <v>124922.5</v>
      </c>
      <c r="J67" s="14"/>
      <c r="K67" s="14"/>
    </row>
    <row r="68" spans="1:11" ht="42.75">
      <c r="A68" s="49" t="s">
        <v>738</v>
      </c>
      <c r="B68" s="34" t="s">
        <v>739</v>
      </c>
      <c r="C68" s="35"/>
      <c r="D68" s="73"/>
      <c r="E68" s="73"/>
      <c r="F68" s="45">
        <f>SUM(F69)</f>
        <v>0</v>
      </c>
      <c r="G68" s="27"/>
      <c r="H68" s="27"/>
      <c r="I68" s="45">
        <f>SUM(I69)</f>
        <v>124922.5</v>
      </c>
      <c r="J68" s="14"/>
      <c r="K68" s="14"/>
    </row>
    <row r="69" spans="1:11" ht="28.5">
      <c r="A69" s="81" t="s">
        <v>302</v>
      </c>
      <c r="B69" s="34" t="s">
        <v>739</v>
      </c>
      <c r="C69" s="35" t="s">
        <v>303</v>
      </c>
      <c r="D69" s="73" t="s">
        <v>188</v>
      </c>
      <c r="E69" s="73" t="s">
        <v>35</v>
      </c>
      <c r="F69" s="42"/>
      <c r="G69" s="27">
        <f>SUM(Ведомственная!G214)</f>
        <v>0</v>
      </c>
      <c r="H69" s="27">
        <f>SUM(Ведомственная!H214)</f>
        <v>124922.5</v>
      </c>
      <c r="I69" s="45">
        <v>124922.5</v>
      </c>
      <c r="J69" s="14"/>
      <c r="K69" s="14"/>
    </row>
    <row r="70" spans="1:11" s="115" customFormat="1" ht="45">
      <c r="A70" s="178" t="s">
        <v>745</v>
      </c>
      <c r="B70" s="94" t="s">
        <v>747</v>
      </c>
      <c r="C70" s="38"/>
      <c r="D70" s="151"/>
      <c r="E70" s="151"/>
      <c r="F70" s="69">
        <f>SUM(F71)</f>
        <v>6573.7</v>
      </c>
      <c r="G70" s="29"/>
      <c r="H70" s="29"/>
      <c r="I70" s="69">
        <f>SUM(I71)</f>
        <v>7600.4</v>
      </c>
      <c r="J70" s="114">
        <f>SUM(Ведомственная!G224)</f>
        <v>6573.7</v>
      </c>
      <c r="K70" s="114">
        <f>SUM(Ведомственная!H224)</f>
        <v>7600.4</v>
      </c>
    </row>
    <row r="71" spans="1:11" ht="42.75">
      <c r="A71" s="81" t="s">
        <v>563</v>
      </c>
      <c r="B71" s="54" t="s">
        <v>748</v>
      </c>
      <c r="C71" s="35"/>
      <c r="D71" s="73"/>
      <c r="E71" s="73"/>
      <c r="F71" s="45">
        <f>SUM(F72)</f>
        <v>6573.7</v>
      </c>
      <c r="G71" s="27"/>
      <c r="H71" s="27"/>
      <c r="I71" s="45">
        <f>SUM(I72)</f>
        <v>7600.4</v>
      </c>
      <c r="J71" s="14"/>
      <c r="K71" s="14"/>
    </row>
    <row r="72" spans="1:11" ht="57">
      <c r="A72" s="56" t="s">
        <v>746</v>
      </c>
      <c r="B72" s="54" t="s">
        <v>749</v>
      </c>
      <c r="C72" s="35"/>
      <c r="D72" s="73"/>
      <c r="E72" s="73"/>
      <c r="F72" s="45">
        <f>SUM(F73)</f>
        <v>6573.7</v>
      </c>
      <c r="G72" s="27"/>
      <c r="H72" s="27"/>
      <c r="I72" s="45">
        <f>SUM(I73)</f>
        <v>7600.4</v>
      </c>
      <c r="J72" s="14"/>
      <c r="K72" s="14"/>
    </row>
    <row r="73" spans="1:11" ht="28.5">
      <c r="A73" s="56" t="s">
        <v>53</v>
      </c>
      <c r="B73" s="54" t="s">
        <v>749</v>
      </c>
      <c r="C73" s="35" t="s">
        <v>97</v>
      </c>
      <c r="D73" s="73" t="s">
        <v>188</v>
      </c>
      <c r="E73" s="73" t="s">
        <v>45</v>
      </c>
      <c r="F73" s="42">
        <v>6573.7</v>
      </c>
      <c r="G73" s="27">
        <f>SUM(Ведомственная!G227)</f>
        <v>6573.7</v>
      </c>
      <c r="H73" s="27">
        <f>SUM(Ведомственная!H227)</f>
        <v>7600.4</v>
      </c>
      <c r="I73" s="45">
        <v>7600.4</v>
      </c>
      <c r="J73" s="14"/>
      <c r="K73" s="14"/>
    </row>
    <row r="74" spans="1:11" s="115" customFormat="1" ht="45">
      <c r="A74" s="152" t="s">
        <v>686</v>
      </c>
      <c r="B74" s="151" t="s">
        <v>665</v>
      </c>
      <c r="C74" s="151"/>
      <c r="D74" s="151"/>
      <c r="E74" s="151"/>
      <c r="F74" s="142">
        <f>SUM(F75+F80+F85)</f>
        <v>4971.1</v>
      </c>
      <c r="G74" s="29"/>
      <c r="H74" s="29"/>
      <c r="I74" s="142">
        <f>SUM(I75+I80+I85)</f>
        <v>4971.1</v>
      </c>
      <c r="J74" s="114">
        <f>SUM(Ведомственная!G578+Ведомственная!G590)</f>
        <v>4971.1</v>
      </c>
      <c r="K74" s="114">
        <f>SUM(Ведомственная!H578+Ведомственная!H590)</f>
        <v>4971.1</v>
      </c>
    </row>
    <row r="75" spans="1:11" ht="28.5">
      <c r="A75" s="72" t="s">
        <v>649</v>
      </c>
      <c r="B75" s="73" t="s">
        <v>650</v>
      </c>
      <c r="C75" s="73"/>
      <c r="D75" s="73"/>
      <c r="E75" s="73"/>
      <c r="F75" s="74">
        <f>+F76</f>
        <v>1585.7</v>
      </c>
      <c r="G75" s="27"/>
      <c r="H75" s="27"/>
      <c r="I75" s="74">
        <f>+I76</f>
        <v>1585.7</v>
      </c>
      <c r="J75" s="14"/>
      <c r="K75" s="14"/>
    </row>
    <row r="76" spans="1:11" ht="42.75">
      <c r="A76" s="72" t="s">
        <v>563</v>
      </c>
      <c r="B76" s="73" t="s">
        <v>651</v>
      </c>
      <c r="C76" s="73"/>
      <c r="D76" s="73"/>
      <c r="E76" s="73"/>
      <c r="F76" s="74">
        <f>F77</f>
        <v>1585.7</v>
      </c>
      <c r="G76" s="27"/>
      <c r="H76" s="27"/>
      <c r="I76" s="74">
        <f>I77</f>
        <v>1585.7</v>
      </c>
      <c r="J76" s="14"/>
      <c r="K76" s="14"/>
    </row>
    <row r="77" spans="1:11" ht="28.5">
      <c r="A77" s="72" t="s">
        <v>652</v>
      </c>
      <c r="B77" s="73" t="s">
        <v>653</v>
      </c>
      <c r="C77" s="73"/>
      <c r="D77" s="73"/>
      <c r="E77" s="73"/>
      <c r="F77" s="74">
        <f>F78</f>
        <v>1585.7</v>
      </c>
      <c r="G77" s="27"/>
      <c r="H77" s="27"/>
      <c r="I77" s="74">
        <f>I78</f>
        <v>1585.7</v>
      </c>
      <c r="J77" s="14"/>
      <c r="K77" s="14"/>
    </row>
    <row r="78" spans="1:11" ht="42.75">
      <c r="A78" s="72" t="s">
        <v>668</v>
      </c>
      <c r="B78" s="73" t="s">
        <v>654</v>
      </c>
      <c r="C78" s="73"/>
      <c r="D78" s="73"/>
      <c r="E78" s="73"/>
      <c r="F78" s="74">
        <f>F79</f>
        <v>1585.7</v>
      </c>
      <c r="G78" s="27"/>
      <c r="H78" s="27"/>
      <c r="I78" s="74">
        <f>I79</f>
        <v>1585.7</v>
      </c>
      <c r="J78" s="14"/>
      <c r="K78" s="14"/>
    </row>
    <row r="79" spans="1:11" ht="28.5">
      <c r="A79" s="72" t="s">
        <v>73</v>
      </c>
      <c r="B79" s="73" t="s">
        <v>654</v>
      </c>
      <c r="C79" s="73" t="s">
        <v>130</v>
      </c>
      <c r="D79" s="73" t="s">
        <v>189</v>
      </c>
      <c r="E79" s="73" t="s">
        <v>45</v>
      </c>
      <c r="F79" s="74">
        <v>1585.7</v>
      </c>
      <c r="G79" s="27">
        <f>SUM(Ведомственная!G583)</f>
        <v>1585.7</v>
      </c>
      <c r="H79" s="27">
        <f>SUM(Ведомственная!H583)</f>
        <v>1585.7</v>
      </c>
      <c r="I79" s="74">
        <v>1585.7</v>
      </c>
      <c r="J79" s="14"/>
      <c r="K79" s="14"/>
    </row>
    <row r="80" spans="1:11" ht="28.5">
      <c r="A80" s="72" t="s">
        <v>655</v>
      </c>
      <c r="B80" s="73" t="s">
        <v>656</v>
      </c>
      <c r="C80" s="73"/>
      <c r="D80" s="73"/>
      <c r="E80" s="73"/>
      <c r="F80" s="74">
        <f>F81</f>
        <v>880.4</v>
      </c>
      <c r="G80" s="27"/>
      <c r="H80" s="27"/>
      <c r="I80" s="74">
        <f>I81</f>
        <v>880.4</v>
      </c>
      <c r="J80" s="14"/>
      <c r="K80" s="14"/>
    </row>
    <row r="81" spans="1:11" ht="42.75">
      <c r="A81" s="72" t="s">
        <v>563</v>
      </c>
      <c r="B81" s="73" t="s">
        <v>657</v>
      </c>
      <c r="C81" s="73"/>
      <c r="D81" s="73"/>
      <c r="E81" s="73"/>
      <c r="F81" s="74">
        <f>F82</f>
        <v>880.4</v>
      </c>
      <c r="G81" s="27"/>
      <c r="H81" s="27"/>
      <c r="I81" s="74">
        <f>I82</f>
        <v>880.4</v>
      </c>
      <c r="J81" s="14"/>
      <c r="K81" s="14"/>
    </row>
    <row r="82" spans="1:11" ht="28.5">
      <c r="A82" s="72" t="s">
        <v>652</v>
      </c>
      <c r="B82" s="73" t="s">
        <v>658</v>
      </c>
      <c r="C82" s="73"/>
      <c r="D82" s="73"/>
      <c r="E82" s="73"/>
      <c r="F82" s="74">
        <f>F83</f>
        <v>880.4</v>
      </c>
      <c r="G82" s="27"/>
      <c r="H82" s="27"/>
      <c r="I82" s="74">
        <f>I83</f>
        <v>880.4</v>
      </c>
      <c r="J82" s="14"/>
      <c r="K82" s="14"/>
    </row>
    <row r="83" spans="1:11" ht="42.75">
      <c r="A83" s="72" t="s">
        <v>667</v>
      </c>
      <c r="B83" s="73" t="s">
        <v>659</v>
      </c>
      <c r="C83" s="73"/>
      <c r="D83" s="73"/>
      <c r="E83" s="73"/>
      <c r="F83" s="74">
        <f>F84</f>
        <v>880.4</v>
      </c>
      <c r="G83" s="27"/>
      <c r="H83" s="27"/>
      <c r="I83" s="74">
        <f>I84</f>
        <v>880.4</v>
      </c>
      <c r="J83" s="14"/>
      <c r="K83" s="14"/>
    </row>
    <row r="84" spans="1:11" ht="28.5">
      <c r="A84" s="72" t="s">
        <v>73</v>
      </c>
      <c r="B84" s="73" t="s">
        <v>659</v>
      </c>
      <c r="C84" s="73" t="s">
        <v>130</v>
      </c>
      <c r="D84" s="73" t="s">
        <v>189</v>
      </c>
      <c r="E84" s="73" t="s">
        <v>45</v>
      </c>
      <c r="F84" s="74">
        <v>880.4</v>
      </c>
      <c r="G84" s="27">
        <f>SUM(Ведомственная!G588)</f>
        <v>880.4</v>
      </c>
      <c r="H84" s="27">
        <f>SUM(Ведомственная!H588)</f>
        <v>880.4</v>
      </c>
      <c r="I84" s="74">
        <v>880.4</v>
      </c>
      <c r="J84" s="14"/>
      <c r="K84" s="14"/>
    </row>
    <row r="85" spans="1:11" ht="14.25">
      <c r="A85" s="72" t="s">
        <v>660</v>
      </c>
      <c r="B85" s="73" t="s">
        <v>661</v>
      </c>
      <c r="C85" s="73"/>
      <c r="D85" s="73"/>
      <c r="E85" s="73"/>
      <c r="F85" s="74">
        <f>F86</f>
        <v>2505</v>
      </c>
      <c r="G85" s="27"/>
      <c r="H85" s="27"/>
      <c r="I85" s="74">
        <f>I86</f>
        <v>2505</v>
      </c>
      <c r="J85" s="14"/>
      <c r="K85" s="14"/>
    </row>
    <row r="86" spans="1:11" ht="42.75">
      <c r="A86" s="72" t="s">
        <v>563</v>
      </c>
      <c r="B86" s="73" t="s">
        <v>662</v>
      </c>
      <c r="C86" s="73"/>
      <c r="D86" s="73"/>
      <c r="E86" s="73"/>
      <c r="F86" s="74">
        <f>+F88</f>
        <v>2505</v>
      </c>
      <c r="G86" s="27"/>
      <c r="H86" s="27"/>
      <c r="I86" s="74">
        <f>+I88</f>
        <v>2505</v>
      </c>
      <c r="J86" s="14"/>
      <c r="K86" s="14"/>
    </row>
    <row r="87" spans="1:11" ht="28.5">
      <c r="A87" s="72" t="s">
        <v>652</v>
      </c>
      <c r="B87" s="73" t="s">
        <v>663</v>
      </c>
      <c r="C87" s="73"/>
      <c r="D87" s="73"/>
      <c r="E87" s="73"/>
      <c r="F87" s="74">
        <f>+F89</f>
        <v>2505</v>
      </c>
      <c r="G87" s="27"/>
      <c r="H87" s="27"/>
      <c r="I87" s="74">
        <f>+I89</f>
        <v>2505</v>
      </c>
      <c r="J87" s="14"/>
      <c r="K87" s="14"/>
    </row>
    <row r="88" spans="1:11" ht="28.5">
      <c r="A88" s="72" t="s">
        <v>666</v>
      </c>
      <c r="B88" s="73" t="s">
        <v>664</v>
      </c>
      <c r="C88" s="73"/>
      <c r="D88" s="73"/>
      <c r="E88" s="73"/>
      <c r="F88" s="74">
        <f>F89</f>
        <v>2505</v>
      </c>
      <c r="G88" s="27"/>
      <c r="H88" s="27"/>
      <c r="I88" s="74">
        <f>I89</f>
        <v>2505</v>
      </c>
      <c r="J88" s="14"/>
      <c r="K88" s="14"/>
    </row>
    <row r="89" spans="1:11" ht="28.5">
      <c r="A89" s="72" t="s">
        <v>73</v>
      </c>
      <c r="B89" s="73" t="s">
        <v>664</v>
      </c>
      <c r="C89" s="73" t="s">
        <v>130</v>
      </c>
      <c r="D89" s="73" t="s">
        <v>189</v>
      </c>
      <c r="E89" s="73" t="s">
        <v>55</v>
      </c>
      <c r="F89" s="74">
        <v>2505</v>
      </c>
      <c r="G89" s="27">
        <f>SUM(Ведомственная!G595)</f>
        <v>2505</v>
      </c>
      <c r="H89" s="27">
        <f>SUM(Ведомственная!H595)</f>
        <v>2505</v>
      </c>
      <c r="I89" s="74">
        <v>2505</v>
      </c>
      <c r="J89" s="14"/>
      <c r="K89" s="14"/>
    </row>
    <row r="90" spans="1:11" s="115" customFormat="1" ht="45">
      <c r="A90" s="185" t="s">
        <v>713</v>
      </c>
      <c r="B90" s="186" t="s">
        <v>714</v>
      </c>
      <c r="C90" s="151"/>
      <c r="D90" s="151"/>
      <c r="E90" s="151"/>
      <c r="F90" s="142">
        <f>F91</f>
        <v>338.6</v>
      </c>
      <c r="G90" s="29"/>
      <c r="H90" s="29"/>
      <c r="I90" s="142">
        <f>I91</f>
        <v>338.6</v>
      </c>
      <c r="J90" s="114">
        <f>SUM(Ведомственная!G722)</f>
        <v>338.6</v>
      </c>
      <c r="K90" s="114">
        <f>SUM(Ведомственная!H722)</f>
        <v>338.6</v>
      </c>
    </row>
    <row r="91" spans="1:11" ht="42.75">
      <c r="A91" s="109" t="s">
        <v>563</v>
      </c>
      <c r="B91" s="110" t="s">
        <v>715</v>
      </c>
      <c r="C91" s="73"/>
      <c r="D91" s="73"/>
      <c r="E91" s="73"/>
      <c r="F91" s="74">
        <f>F92</f>
        <v>338.6</v>
      </c>
      <c r="G91" s="27"/>
      <c r="H91" s="27"/>
      <c r="I91" s="74">
        <f>I92</f>
        <v>338.6</v>
      </c>
      <c r="J91" s="14"/>
      <c r="K91" s="14"/>
    </row>
    <row r="92" spans="1:11" ht="14.25">
      <c r="A92" s="109" t="s">
        <v>716</v>
      </c>
      <c r="B92" s="110" t="s">
        <v>717</v>
      </c>
      <c r="C92" s="73"/>
      <c r="D92" s="73"/>
      <c r="E92" s="73"/>
      <c r="F92" s="74">
        <f>F94+F93</f>
        <v>338.6</v>
      </c>
      <c r="G92" s="27"/>
      <c r="H92" s="27"/>
      <c r="I92" s="74">
        <f>I94+I93</f>
        <v>338.6</v>
      </c>
      <c r="J92" s="14"/>
      <c r="K92" s="14"/>
    </row>
    <row r="93" spans="1:11" ht="42.75">
      <c r="A93" s="109" t="s">
        <v>563</v>
      </c>
      <c r="B93" s="110" t="s">
        <v>717</v>
      </c>
      <c r="C93" s="73" t="s">
        <v>95</v>
      </c>
      <c r="D93" s="73" t="s">
        <v>121</v>
      </c>
      <c r="E93" s="73" t="s">
        <v>121</v>
      </c>
      <c r="F93" s="74">
        <v>35</v>
      </c>
      <c r="G93" s="27">
        <f>SUM(Ведомственная!G725)</f>
        <v>35</v>
      </c>
      <c r="H93" s="27">
        <f>SUM(Ведомственная!H725)</f>
        <v>35</v>
      </c>
      <c r="I93" s="74">
        <v>35</v>
      </c>
      <c r="J93" s="14"/>
      <c r="K93" s="14"/>
    </row>
    <row r="94" spans="1:11" ht="28.5">
      <c r="A94" s="109" t="s">
        <v>53</v>
      </c>
      <c r="B94" s="110" t="s">
        <v>717</v>
      </c>
      <c r="C94" s="73" t="s">
        <v>97</v>
      </c>
      <c r="D94" s="73" t="s">
        <v>121</v>
      </c>
      <c r="E94" s="73" t="s">
        <v>121</v>
      </c>
      <c r="F94" s="74">
        <v>303.6</v>
      </c>
      <c r="G94" s="27">
        <f>SUM(Ведомственная!G726)</f>
        <v>303.6</v>
      </c>
      <c r="H94" s="27">
        <f>SUM(Ведомственная!H726)</f>
        <v>303.6</v>
      </c>
      <c r="I94" s="74">
        <v>303.6</v>
      </c>
      <c r="J94" s="14"/>
      <c r="K94" s="14"/>
    </row>
    <row r="95" spans="1:11" s="115" customFormat="1" ht="45">
      <c r="A95" s="46" t="s">
        <v>602</v>
      </c>
      <c r="B95" s="68" t="s">
        <v>493</v>
      </c>
      <c r="C95" s="68"/>
      <c r="D95" s="68"/>
      <c r="E95" s="68"/>
      <c r="F95" s="69">
        <f>SUM(F96)+F180+F129</f>
        <v>1090127.6</v>
      </c>
      <c r="G95" s="29"/>
      <c r="H95" s="29"/>
      <c r="I95" s="69">
        <f>SUM(I96)+I180+I129</f>
        <v>1109860.7000000002</v>
      </c>
      <c r="J95" s="114">
        <f>SUM(Ведомственная!G395+Ведомственная!G414+Ведомственная!G498+Ведомственная!G530+Ведомственная!G777+Ведомственная!G841)</f>
        <v>1090127.6</v>
      </c>
      <c r="K95" s="114">
        <f>SUM(Ведомственная!H395+Ведомственная!H414+Ведомственная!H498+Ведомственная!H530+Ведомственная!H777+Ведомственная!H841)</f>
        <v>1109860.7000000002</v>
      </c>
    </row>
    <row r="96" spans="1:11" ht="14.25">
      <c r="A96" s="49" t="s">
        <v>603</v>
      </c>
      <c r="B96" s="50" t="s">
        <v>494</v>
      </c>
      <c r="C96" s="50"/>
      <c r="D96" s="50"/>
      <c r="E96" s="50"/>
      <c r="F96" s="45">
        <f>SUM(F97)</f>
        <v>313373.3</v>
      </c>
      <c r="G96" s="27"/>
      <c r="H96" s="27"/>
      <c r="I96" s="45">
        <f>SUM(I97)</f>
        <v>320546.79999999993</v>
      </c>
      <c r="J96" s="14">
        <f>SUM(F95-J95)</f>
        <v>0</v>
      </c>
      <c r="K96" s="14"/>
    </row>
    <row r="97" spans="1:12" ht="85.5">
      <c r="A97" s="49" t="s">
        <v>490</v>
      </c>
      <c r="B97" s="50" t="s">
        <v>495</v>
      </c>
      <c r="C97" s="50"/>
      <c r="D97" s="50"/>
      <c r="E97" s="50"/>
      <c r="F97" s="45">
        <f>SUM(F98+F103+F106+F109+F112+F115+F121+F123)+F118+F126</f>
        <v>313373.3</v>
      </c>
      <c r="G97" s="27"/>
      <c r="H97" s="27"/>
      <c r="I97" s="45">
        <f>SUM(I98+I103+I106+I109+I112+I115+I121+I123)+I118+I126</f>
        <v>320546.79999999993</v>
      </c>
      <c r="J97" s="14"/>
      <c r="K97" s="14"/>
      <c r="L97" s="14">
        <f>SUM(G96:G190)-J95</f>
        <v>0</v>
      </c>
    </row>
    <row r="98" spans="1:11" ht="42.75">
      <c r="A98" s="49" t="s">
        <v>547</v>
      </c>
      <c r="B98" s="34" t="s">
        <v>548</v>
      </c>
      <c r="C98" s="34"/>
      <c r="D98" s="50"/>
      <c r="E98" s="50"/>
      <c r="F98" s="45">
        <f>SUM(F99:F102)</f>
        <v>67079.59999999999</v>
      </c>
      <c r="G98" s="27"/>
      <c r="H98" s="27"/>
      <c r="I98" s="45">
        <f>SUM(I99:I102)</f>
        <v>67511.29999999999</v>
      </c>
      <c r="J98" s="14"/>
      <c r="K98" s="14"/>
    </row>
    <row r="99" spans="1:11" ht="57">
      <c r="A99" s="49" t="s">
        <v>52</v>
      </c>
      <c r="B99" s="34" t="s">
        <v>548</v>
      </c>
      <c r="C99" s="34">
        <v>100</v>
      </c>
      <c r="D99" s="50" t="s">
        <v>32</v>
      </c>
      <c r="E99" s="50" t="s">
        <v>14</v>
      </c>
      <c r="F99" s="45">
        <v>46740.1</v>
      </c>
      <c r="G99" s="27">
        <f>SUM(Ведомственная!G502)</f>
        <v>46740.1</v>
      </c>
      <c r="H99" s="27">
        <f>SUM(Ведомственная!H502)</f>
        <v>46740.1</v>
      </c>
      <c r="I99" s="45">
        <v>46740.1</v>
      </c>
      <c r="J99" s="14">
        <f>SUM(F99-G99)</f>
        <v>0</v>
      </c>
      <c r="K99" s="14"/>
    </row>
    <row r="100" spans="1:11" ht="28.5">
      <c r="A100" s="49" t="s">
        <v>53</v>
      </c>
      <c r="B100" s="34" t="s">
        <v>548</v>
      </c>
      <c r="C100" s="34">
        <v>200</v>
      </c>
      <c r="D100" s="50" t="s">
        <v>32</v>
      </c>
      <c r="E100" s="50" t="s">
        <v>14</v>
      </c>
      <c r="F100" s="45">
        <v>19419.6</v>
      </c>
      <c r="G100" s="27">
        <f>SUM(Ведомственная!G503)</f>
        <v>19419.6</v>
      </c>
      <c r="H100" s="27">
        <f>SUM(Ведомственная!H503)</f>
        <v>19851.3</v>
      </c>
      <c r="I100" s="45">
        <v>19851.3</v>
      </c>
      <c r="J100" s="14">
        <f aca="true" t="shared" si="0" ref="J100:J163">SUM(F100-G100)</f>
        <v>0</v>
      </c>
      <c r="K100" s="14"/>
    </row>
    <row r="101" spans="1:11" ht="14.25">
      <c r="A101" s="49" t="s">
        <v>43</v>
      </c>
      <c r="B101" s="34" t="s">
        <v>548</v>
      </c>
      <c r="C101" s="34">
        <v>300</v>
      </c>
      <c r="D101" s="50" t="s">
        <v>32</v>
      </c>
      <c r="E101" s="50" t="s">
        <v>14</v>
      </c>
      <c r="F101" s="45">
        <v>246</v>
      </c>
      <c r="G101" s="27">
        <f>SUM(Ведомственная!G504)</f>
        <v>246</v>
      </c>
      <c r="H101" s="27">
        <f>SUM(Ведомственная!H504)</f>
        <v>246</v>
      </c>
      <c r="I101" s="45">
        <v>246</v>
      </c>
      <c r="J101" s="14">
        <f t="shared" si="0"/>
        <v>0</v>
      </c>
      <c r="K101" s="14"/>
    </row>
    <row r="102" spans="1:11" ht="14.25">
      <c r="A102" s="49" t="s">
        <v>23</v>
      </c>
      <c r="B102" s="34" t="s">
        <v>548</v>
      </c>
      <c r="C102" s="34">
        <v>800</v>
      </c>
      <c r="D102" s="50" t="s">
        <v>32</v>
      </c>
      <c r="E102" s="50" t="s">
        <v>14</v>
      </c>
      <c r="F102" s="45">
        <v>673.9</v>
      </c>
      <c r="G102" s="27">
        <f>SUM(Ведомственная!G505)</f>
        <v>673.9</v>
      </c>
      <c r="H102" s="27">
        <f>SUM(Ведомственная!H505)</f>
        <v>673.9</v>
      </c>
      <c r="I102" s="45">
        <v>673.9</v>
      </c>
      <c r="J102" s="14">
        <f t="shared" si="0"/>
        <v>0</v>
      </c>
      <c r="K102" s="14"/>
    </row>
    <row r="103" spans="1:11" ht="57">
      <c r="A103" s="49" t="s">
        <v>549</v>
      </c>
      <c r="B103" s="34" t="s">
        <v>550</v>
      </c>
      <c r="C103" s="34"/>
      <c r="D103" s="50"/>
      <c r="E103" s="50"/>
      <c r="F103" s="45">
        <f>F104+F105</f>
        <v>0</v>
      </c>
      <c r="G103" s="27"/>
      <c r="H103" s="27"/>
      <c r="I103" s="45">
        <f>I104+I105</f>
        <v>0</v>
      </c>
      <c r="J103" s="14">
        <f t="shared" si="0"/>
        <v>0</v>
      </c>
      <c r="K103" s="14"/>
    </row>
    <row r="104" spans="1:11" ht="28.5">
      <c r="A104" s="49" t="s">
        <v>53</v>
      </c>
      <c r="B104" s="34" t="s">
        <v>550</v>
      </c>
      <c r="C104" s="34">
        <v>200</v>
      </c>
      <c r="D104" s="50" t="s">
        <v>32</v>
      </c>
      <c r="E104" s="50" t="s">
        <v>14</v>
      </c>
      <c r="F104" s="45"/>
      <c r="G104" s="27">
        <f>SUM(Ведомственная!G507)</f>
        <v>0</v>
      </c>
      <c r="H104" s="27">
        <f>SUM(Ведомственная!H507)</f>
        <v>0</v>
      </c>
      <c r="I104" s="45"/>
      <c r="J104" s="14">
        <f t="shared" si="0"/>
        <v>0</v>
      </c>
      <c r="K104" s="14"/>
    </row>
    <row r="105" spans="1:11" ht="14.25">
      <c r="A105" s="49" t="s">
        <v>43</v>
      </c>
      <c r="B105" s="34" t="s">
        <v>550</v>
      </c>
      <c r="C105" s="34">
        <v>300</v>
      </c>
      <c r="D105" s="50" t="s">
        <v>32</v>
      </c>
      <c r="E105" s="50" t="s">
        <v>14</v>
      </c>
      <c r="F105" s="45"/>
      <c r="G105" s="27">
        <f>SUM(Ведомственная!G508)</f>
        <v>0</v>
      </c>
      <c r="H105" s="27">
        <f>SUM(Ведомственная!H508)</f>
        <v>0</v>
      </c>
      <c r="I105" s="45"/>
      <c r="J105" s="14">
        <f t="shared" si="0"/>
        <v>0</v>
      </c>
      <c r="K105" s="14"/>
    </row>
    <row r="106" spans="1:11" ht="28.5">
      <c r="A106" s="49" t="s">
        <v>551</v>
      </c>
      <c r="B106" s="34" t="s">
        <v>552</v>
      </c>
      <c r="C106" s="34"/>
      <c r="D106" s="50"/>
      <c r="E106" s="50"/>
      <c r="F106" s="45">
        <f>F107+F108</f>
        <v>54871</v>
      </c>
      <c r="G106" s="27"/>
      <c r="H106" s="27"/>
      <c r="I106" s="45">
        <f>I107+I108</f>
        <v>57065.799999999996</v>
      </c>
      <c r="J106" s="14">
        <f t="shared" si="0"/>
        <v>54871</v>
      </c>
      <c r="K106" s="14"/>
    </row>
    <row r="107" spans="1:11" ht="28.5">
      <c r="A107" s="49" t="s">
        <v>53</v>
      </c>
      <c r="B107" s="34" t="s">
        <v>552</v>
      </c>
      <c r="C107" s="34">
        <v>200</v>
      </c>
      <c r="D107" s="50" t="s">
        <v>32</v>
      </c>
      <c r="E107" s="50" t="s">
        <v>14</v>
      </c>
      <c r="F107" s="45">
        <v>813.5</v>
      </c>
      <c r="G107" s="27">
        <f>SUM(Ведомственная!G510)</f>
        <v>813.5</v>
      </c>
      <c r="H107" s="27">
        <f>SUM(Ведомственная!H510)</f>
        <v>846.7</v>
      </c>
      <c r="I107" s="45">
        <v>846.7</v>
      </c>
      <c r="J107" s="14">
        <f t="shared" si="0"/>
        <v>0</v>
      </c>
      <c r="K107" s="14"/>
    </row>
    <row r="108" spans="1:11" ht="14.25">
      <c r="A108" s="49" t="s">
        <v>43</v>
      </c>
      <c r="B108" s="34" t="s">
        <v>552</v>
      </c>
      <c r="C108" s="34">
        <v>300</v>
      </c>
      <c r="D108" s="50" t="s">
        <v>32</v>
      </c>
      <c r="E108" s="50" t="s">
        <v>14</v>
      </c>
      <c r="F108" s="45">
        <v>54057.5</v>
      </c>
      <c r="G108" s="27">
        <f>SUM(Ведомственная!G511)</f>
        <v>54057.5</v>
      </c>
      <c r="H108" s="27">
        <f>SUM(Ведомственная!H511)</f>
        <v>56219.1</v>
      </c>
      <c r="I108" s="45">
        <v>56219.1</v>
      </c>
      <c r="J108" s="14">
        <f t="shared" si="0"/>
        <v>0</v>
      </c>
      <c r="K108" s="14"/>
    </row>
    <row r="109" spans="1:11" ht="42.75">
      <c r="A109" s="49" t="s">
        <v>553</v>
      </c>
      <c r="B109" s="34" t="s">
        <v>554</v>
      </c>
      <c r="C109" s="34"/>
      <c r="D109" s="50"/>
      <c r="E109" s="50"/>
      <c r="F109" s="45">
        <f>F110+F111</f>
        <v>5901.6</v>
      </c>
      <c r="G109" s="27"/>
      <c r="H109" s="27"/>
      <c r="I109" s="45">
        <f>I110+I111</f>
        <v>5901.6</v>
      </c>
      <c r="J109" s="14">
        <f t="shared" si="0"/>
        <v>5901.6</v>
      </c>
      <c r="K109" s="14"/>
    </row>
    <row r="110" spans="1:11" ht="28.5">
      <c r="A110" s="49" t="s">
        <v>53</v>
      </c>
      <c r="B110" s="34" t="s">
        <v>554</v>
      </c>
      <c r="C110" s="34">
        <v>200</v>
      </c>
      <c r="D110" s="50" t="s">
        <v>32</v>
      </c>
      <c r="E110" s="50" t="s">
        <v>14</v>
      </c>
      <c r="F110" s="45">
        <v>87.6</v>
      </c>
      <c r="G110" s="27">
        <f>SUM(Ведомственная!G513)</f>
        <v>87.6</v>
      </c>
      <c r="H110" s="27">
        <f>SUM(Ведомственная!H513)</f>
        <v>87.6</v>
      </c>
      <c r="I110" s="45">
        <v>87.6</v>
      </c>
      <c r="J110" s="14">
        <f t="shared" si="0"/>
        <v>0</v>
      </c>
      <c r="K110" s="14"/>
    </row>
    <row r="111" spans="1:11" ht="14.25">
      <c r="A111" s="49" t="s">
        <v>43</v>
      </c>
      <c r="B111" s="34" t="s">
        <v>554</v>
      </c>
      <c r="C111" s="34">
        <v>300</v>
      </c>
      <c r="D111" s="50" t="s">
        <v>32</v>
      </c>
      <c r="E111" s="50" t="s">
        <v>14</v>
      </c>
      <c r="F111" s="45">
        <v>5814</v>
      </c>
      <c r="G111" s="27">
        <f>SUM(Ведомственная!G514)</f>
        <v>5814</v>
      </c>
      <c r="H111" s="27">
        <f>SUM(Ведомственная!H514)</f>
        <v>5814</v>
      </c>
      <c r="I111" s="45">
        <v>5814</v>
      </c>
      <c r="J111" s="14">
        <f t="shared" si="0"/>
        <v>0</v>
      </c>
      <c r="K111" s="14"/>
    </row>
    <row r="112" spans="1:11" ht="85.5">
      <c r="A112" s="49" t="s">
        <v>555</v>
      </c>
      <c r="B112" s="34" t="s">
        <v>556</v>
      </c>
      <c r="C112" s="34"/>
      <c r="D112" s="50"/>
      <c r="E112" s="50"/>
      <c r="F112" s="45">
        <f>F113+F114</f>
        <v>57016.9</v>
      </c>
      <c r="G112" s="27"/>
      <c r="H112" s="27"/>
      <c r="I112" s="45">
        <f>I113+I114</f>
        <v>57154</v>
      </c>
      <c r="J112" s="14">
        <f t="shared" si="0"/>
        <v>57016.9</v>
      </c>
      <c r="K112" s="14"/>
    </row>
    <row r="113" spans="1:11" ht="28.5">
      <c r="A113" s="49" t="s">
        <v>53</v>
      </c>
      <c r="B113" s="34" t="s">
        <v>556</v>
      </c>
      <c r="C113" s="34">
        <v>200</v>
      </c>
      <c r="D113" s="50" t="s">
        <v>32</v>
      </c>
      <c r="E113" s="50" t="s">
        <v>14</v>
      </c>
      <c r="F113" s="45">
        <v>842.4</v>
      </c>
      <c r="G113" s="27">
        <f>SUM(Ведомственная!G516)</f>
        <v>842.4</v>
      </c>
      <c r="H113" s="27">
        <f>SUM(Ведомственная!H516)</f>
        <v>844.4</v>
      </c>
      <c r="I113" s="45">
        <v>844.4</v>
      </c>
      <c r="J113" s="14">
        <f t="shared" si="0"/>
        <v>0</v>
      </c>
      <c r="K113" s="14"/>
    </row>
    <row r="114" spans="1:11" ht="14.25">
      <c r="A114" s="49" t="s">
        <v>43</v>
      </c>
      <c r="B114" s="34" t="s">
        <v>556</v>
      </c>
      <c r="C114" s="34">
        <v>300</v>
      </c>
      <c r="D114" s="50" t="s">
        <v>32</v>
      </c>
      <c r="E114" s="50" t="s">
        <v>14</v>
      </c>
      <c r="F114" s="45">
        <v>56174.5</v>
      </c>
      <c r="G114" s="27">
        <f>SUM(Ведомственная!G517)</f>
        <v>56174.5</v>
      </c>
      <c r="H114" s="27">
        <f>SUM(Ведомственная!H517)</f>
        <v>56309.6</v>
      </c>
      <c r="I114" s="45">
        <v>56309.6</v>
      </c>
      <c r="J114" s="14">
        <f t="shared" si="0"/>
        <v>0</v>
      </c>
      <c r="K114" s="14"/>
    </row>
    <row r="115" spans="1:11" ht="57">
      <c r="A115" s="49" t="s">
        <v>557</v>
      </c>
      <c r="B115" s="34" t="s">
        <v>558</v>
      </c>
      <c r="C115" s="34"/>
      <c r="D115" s="50"/>
      <c r="E115" s="50"/>
      <c r="F115" s="45">
        <f>F116+F117</f>
        <v>15740.5</v>
      </c>
      <c r="G115" s="27"/>
      <c r="H115" s="27"/>
      <c r="I115" s="45">
        <f>I116+I117</f>
        <v>16370.1</v>
      </c>
      <c r="J115" s="14">
        <f t="shared" si="0"/>
        <v>15740.5</v>
      </c>
      <c r="K115" s="14"/>
    </row>
    <row r="116" spans="1:11" ht="28.5">
      <c r="A116" s="49" t="s">
        <v>53</v>
      </c>
      <c r="B116" s="34" t="s">
        <v>558</v>
      </c>
      <c r="C116" s="34">
        <v>200</v>
      </c>
      <c r="D116" s="50" t="s">
        <v>32</v>
      </c>
      <c r="E116" s="50" t="s">
        <v>14</v>
      </c>
      <c r="F116" s="45">
        <v>233.7</v>
      </c>
      <c r="G116" s="27">
        <f>SUM(Ведомственная!G519)</f>
        <v>233.7</v>
      </c>
      <c r="H116" s="27">
        <f>SUM(Ведомственная!H519)</f>
        <v>243.1</v>
      </c>
      <c r="I116" s="45">
        <v>243.1</v>
      </c>
      <c r="J116" s="14">
        <f t="shared" si="0"/>
        <v>0</v>
      </c>
      <c r="K116" s="14"/>
    </row>
    <row r="117" spans="1:11" ht="14.25">
      <c r="A117" s="49" t="s">
        <v>43</v>
      </c>
      <c r="B117" s="34" t="s">
        <v>558</v>
      </c>
      <c r="C117" s="34">
        <v>300</v>
      </c>
      <c r="D117" s="50" t="s">
        <v>32</v>
      </c>
      <c r="E117" s="50" t="s">
        <v>14</v>
      </c>
      <c r="F117" s="45">
        <v>15506.8</v>
      </c>
      <c r="G117" s="27">
        <f>SUM(Ведомственная!G520)</f>
        <v>15506.8</v>
      </c>
      <c r="H117" s="27">
        <f>SUM(Ведомственная!H520)</f>
        <v>16127</v>
      </c>
      <c r="I117" s="45">
        <v>16127</v>
      </c>
      <c r="J117" s="14">
        <f t="shared" si="0"/>
        <v>0</v>
      </c>
      <c r="K117" s="14"/>
    </row>
    <row r="118" spans="1:11" ht="28.5">
      <c r="A118" s="49" t="s">
        <v>559</v>
      </c>
      <c r="B118" s="34" t="s">
        <v>560</v>
      </c>
      <c r="C118" s="34"/>
      <c r="D118" s="50"/>
      <c r="E118" s="50"/>
      <c r="F118" s="45">
        <f>F119+F120</f>
        <v>5528</v>
      </c>
      <c r="G118" s="27"/>
      <c r="H118" s="27"/>
      <c r="I118" s="45">
        <f>I119+I120</f>
        <v>5528</v>
      </c>
      <c r="J118" s="14">
        <f t="shared" si="0"/>
        <v>5528</v>
      </c>
      <c r="K118" s="14"/>
    </row>
    <row r="119" spans="1:11" ht="57">
      <c r="A119" s="49" t="s">
        <v>52</v>
      </c>
      <c r="B119" s="34" t="s">
        <v>560</v>
      </c>
      <c r="C119" s="34">
        <v>100</v>
      </c>
      <c r="D119" s="50" t="s">
        <v>32</v>
      </c>
      <c r="E119" s="50" t="s">
        <v>79</v>
      </c>
      <c r="F119" s="45">
        <v>4948.6</v>
      </c>
      <c r="G119" s="27">
        <f>SUM(Ведомственная!G534)</f>
        <v>4948.6</v>
      </c>
      <c r="H119" s="27">
        <f>SUM(Ведомственная!H534)</f>
        <v>4948.6</v>
      </c>
      <c r="I119" s="45">
        <v>4948.6</v>
      </c>
      <c r="J119" s="14">
        <f t="shared" si="0"/>
        <v>0</v>
      </c>
      <c r="K119" s="14"/>
    </row>
    <row r="120" spans="1:11" ht="29.25" customHeight="1">
      <c r="A120" s="49" t="s">
        <v>53</v>
      </c>
      <c r="B120" s="34" t="s">
        <v>560</v>
      </c>
      <c r="C120" s="34">
        <v>200</v>
      </c>
      <c r="D120" s="50" t="s">
        <v>32</v>
      </c>
      <c r="E120" s="50" t="s">
        <v>79</v>
      </c>
      <c r="F120" s="45">
        <v>579.4</v>
      </c>
      <c r="G120" s="27">
        <f>SUM(Ведомственная!G535)</f>
        <v>579.4</v>
      </c>
      <c r="H120" s="27">
        <f>SUM(Ведомственная!H535)</f>
        <v>579.4</v>
      </c>
      <c r="I120" s="45">
        <v>579.4</v>
      </c>
      <c r="J120" s="14">
        <f t="shared" si="0"/>
        <v>0</v>
      </c>
      <c r="K120" s="14"/>
    </row>
    <row r="121" spans="1:11" ht="28.5" hidden="1">
      <c r="A121" s="49" t="s">
        <v>491</v>
      </c>
      <c r="B121" s="50" t="s">
        <v>496</v>
      </c>
      <c r="C121" s="50"/>
      <c r="D121" s="50"/>
      <c r="E121" s="50"/>
      <c r="F121" s="45">
        <f>SUM(F122)</f>
        <v>0</v>
      </c>
      <c r="G121" s="27"/>
      <c r="H121" s="27"/>
      <c r="I121" s="45">
        <f>SUM(I122)</f>
        <v>0</v>
      </c>
      <c r="J121" s="14">
        <f t="shared" si="0"/>
        <v>0</v>
      </c>
      <c r="K121" s="14"/>
    </row>
    <row r="122" spans="1:11" ht="28.5" hidden="1">
      <c r="A122" s="49" t="s">
        <v>302</v>
      </c>
      <c r="B122" s="50" t="s">
        <v>496</v>
      </c>
      <c r="C122" s="50" t="s">
        <v>303</v>
      </c>
      <c r="D122" s="50" t="s">
        <v>32</v>
      </c>
      <c r="E122" s="50" t="s">
        <v>14</v>
      </c>
      <c r="F122" s="45"/>
      <c r="G122" s="27">
        <f>SUM(Ведомственная!G315)</f>
        <v>0</v>
      </c>
      <c r="H122" s="27">
        <f>SUM(Ведомственная!H315)</f>
        <v>0</v>
      </c>
      <c r="I122" s="45"/>
      <c r="J122" s="14">
        <f t="shared" si="0"/>
        <v>0</v>
      </c>
      <c r="K122" s="14"/>
    </row>
    <row r="123" spans="1:11" ht="114">
      <c r="A123" s="70" t="s">
        <v>512</v>
      </c>
      <c r="B123" s="50" t="s">
        <v>513</v>
      </c>
      <c r="C123" s="34"/>
      <c r="D123" s="50"/>
      <c r="E123" s="50"/>
      <c r="F123" s="45">
        <f>SUM(F124:F125)</f>
        <v>95003.09999999999</v>
      </c>
      <c r="G123" s="27"/>
      <c r="H123" s="27"/>
      <c r="I123" s="45">
        <f>SUM(I124:I125)</f>
        <v>98783.4</v>
      </c>
      <c r="J123" s="14">
        <f t="shared" si="0"/>
        <v>95003.09999999999</v>
      </c>
      <c r="K123" s="14"/>
    </row>
    <row r="124" spans="1:11" ht="28.5">
      <c r="A124" s="49" t="s">
        <v>53</v>
      </c>
      <c r="B124" s="50" t="s">
        <v>513</v>
      </c>
      <c r="C124" s="34">
        <v>200</v>
      </c>
      <c r="D124" s="50" t="s">
        <v>32</v>
      </c>
      <c r="E124" s="50" t="s">
        <v>55</v>
      </c>
      <c r="F124" s="45">
        <v>1293.2</v>
      </c>
      <c r="G124" s="27">
        <f>SUM(Ведомственная!G418)</f>
        <v>1293.2</v>
      </c>
      <c r="H124" s="27">
        <f>SUM(Ведомственная!H418)</f>
        <v>1344.7</v>
      </c>
      <c r="I124" s="45">
        <v>1344.7</v>
      </c>
      <c r="J124" s="14">
        <f t="shared" si="0"/>
        <v>0</v>
      </c>
      <c r="K124" s="14"/>
    </row>
    <row r="125" spans="1:11" ht="14.25">
      <c r="A125" s="49" t="s">
        <v>43</v>
      </c>
      <c r="B125" s="50" t="s">
        <v>513</v>
      </c>
      <c r="C125" s="34">
        <v>300</v>
      </c>
      <c r="D125" s="50" t="s">
        <v>32</v>
      </c>
      <c r="E125" s="50" t="s">
        <v>55</v>
      </c>
      <c r="F125" s="45">
        <v>93709.9</v>
      </c>
      <c r="G125" s="27">
        <f>SUM(Ведомственная!G419)</f>
        <v>93709.9</v>
      </c>
      <c r="H125" s="27">
        <f>SUM(Ведомственная!H419)</f>
        <v>97438.7</v>
      </c>
      <c r="I125" s="45">
        <v>97438.7</v>
      </c>
      <c r="J125" s="14">
        <f t="shared" si="0"/>
        <v>0</v>
      </c>
      <c r="K125" s="14"/>
    </row>
    <row r="126" spans="1:11" ht="42.75">
      <c r="A126" s="49" t="s">
        <v>750</v>
      </c>
      <c r="B126" s="34" t="s">
        <v>751</v>
      </c>
      <c r="C126" s="34"/>
      <c r="D126" s="173"/>
      <c r="E126" s="173"/>
      <c r="F126" s="45">
        <f>SUM(F127:F128)</f>
        <v>12232.599999999999</v>
      </c>
      <c r="G126" s="27"/>
      <c r="H126" s="27"/>
      <c r="I126" s="45">
        <f>SUM(I127:I128)</f>
        <v>12232.599999999999</v>
      </c>
      <c r="J126" s="14">
        <f t="shared" si="0"/>
        <v>12232.599999999999</v>
      </c>
      <c r="K126" s="14"/>
    </row>
    <row r="127" spans="1:11" ht="28.5">
      <c r="A127" s="49" t="s">
        <v>53</v>
      </c>
      <c r="B127" s="34" t="s">
        <v>751</v>
      </c>
      <c r="C127" s="34">
        <v>200</v>
      </c>
      <c r="D127" s="173" t="s">
        <v>32</v>
      </c>
      <c r="E127" s="173" t="s">
        <v>14</v>
      </c>
      <c r="F127" s="45">
        <v>177.8</v>
      </c>
      <c r="G127" s="27">
        <f>SUM(Ведомственная!G522)</f>
        <v>177.8</v>
      </c>
      <c r="H127" s="27">
        <f>SUM(Ведомственная!H522)</f>
        <v>177.8</v>
      </c>
      <c r="I127" s="45">
        <v>177.8</v>
      </c>
      <c r="J127" s="14">
        <f t="shared" si="0"/>
        <v>0</v>
      </c>
      <c r="K127" s="14"/>
    </row>
    <row r="128" spans="1:11" ht="14.25">
      <c r="A128" s="49" t="s">
        <v>43</v>
      </c>
      <c r="B128" s="34" t="s">
        <v>751</v>
      </c>
      <c r="C128" s="34">
        <v>300</v>
      </c>
      <c r="D128" s="173" t="s">
        <v>32</v>
      </c>
      <c r="E128" s="173" t="s">
        <v>14</v>
      </c>
      <c r="F128" s="45">
        <v>12054.8</v>
      </c>
      <c r="G128" s="27">
        <f>SUM(Ведомственная!G523)</f>
        <v>12054.8</v>
      </c>
      <c r="H128" s="27">
        <f>SUM(Ведомственная!H523)</f>
        <v>12054.8</v>
      </c>
      <c r="I128" s="45">
        <v>12054.8</v>
      </c>
      <c r="J128" s="14">
        <f t="shared" si="0"/>
        <v>0</v>
      </c>
      <c r="K128" s="14"/>
    </row>
    <row r="129" spans="1:11" ht="28.5">
      <c r="A129" s="41" t="s">
        <v>514</v>
      </c>
      <c r="B129" s="50" t="s">
        <v>515</v>
      </c>
      <c r="C129" s="34"/>
      <c r="D129" s="50"/>
      <c r="E129" s="50"/>
      <c r="F129" s="45">
        <f>F133+F130</f>
        <v>696769.9</v>
      </c>
      <c r="G129" s="27"/>
      <c r="H129" s="27"/>
      <c r="I129" s="45">
        <f>I133+I130</f>
        <v>709190.0000000001</v>
      </c>
      <c r="J129" s="14">
        <f t="shared" si="0"/>
        <v>696769.9</v>
      </c>
      <c r="K129" s="14"/>
    </row>
    <row r="130" spans="1:11" ht="42.75">
      <c r="A130" s="49" t="s">
        <v>561</v>
      </c>
      <c r="B130" s="34" t="s">
        <v>562</v>
      </c>
      <c r="C130" s="34"/>
      <c r="D130" s="50"/>
      <c r="E130" s="50"/>
      <c r="F130" s="45">
        <f>F131+F132</f>
        <v>4237.2</v>
      </c>
      <c r="G130" s="27"/>
      <c r="H130" s="27"/>
      <c r="I130" s="45">
        <f>I131+I132</f>
        <v>4237.2</v>
      </c>
      <c r="J130" s="14">
        <f t="shared" si="0"/>
        <v>4237.2</v>
      </c>
      <c r="K130" s="14"/>
    </row>
    <row r="131" spans="1:11" ht="57">
      <c r="A131" s="49" t="s">
        <v>52</v>
      </c>
      <c r="B131" s="34" t="s">
        <v>562</v>
      </c>
      <c r="C131" s="34">
        <v>100</v>
      </c>
      <c r="D131" s="50" t="s">
        <v>32</v>
      </c>
      <c r="E131" s="50" t="s">
        <v>79</v>
      </c>
      <c r="F131" s="45">
        <v>3602.4</v>
      </c>
      <c r="G131" s="27">
        <f>SUM(Ведомственная!G538)</f>
        <v>3602.4</v>
      </c>
      <c r="H131" s="27">
        <f>SUM(Ведомственная!H538)</f>
        <v>3602.4</v>
      </c>
      <c r="I131" s="45">
        <v>3602.4</v>
      </c>
      <c r="J131" s="14">
        <f t="shared" si="0"/>
        <v>0</v>
      </c>
      <c r="K131" s="14"/>
    </row>
    <row r="132" spans="1:11" ht="28.5">
      <c r="A132" s="49" t="s">
        <v>53</v>
      </c>
      <c r="B132" s="34" t="s">
        <v>562</v>
      </c>
      <c r="C132" s="34">
        <v>200</v>
      </c>
      <c r="D132" s="50" t="s">
        <v>32</v>
      </c>
      <c r="E132" s="50" t="s">
        <v>79</v>
      </c>
      <c r="F132" s="45">
        <v>634.8</v>
      </c>
      <c r="G132" s="27">
        <f>SUM(Ведомственная!G539)</f>
        <v>634.8</v>
      </c>
      <c r="H132" s="27">
        <f>SUM(Ведомственная!H539)</f>
        <v>634.8</v>
      </c>
      <c r="I132" s="45">
        <v>634.8</v>
      </c>
      <c r="J132" s="14">
        <f t="shared" si="0"/>
        <v>0</v>
      </c>
      <c r="K132" s="14"/>
    </row>
    <row r="133" spans="1:11" ht="85.5">
      <c r="A133" s="41" t="s">
        <v>307</v>
      </c>
      <c r="B133" s="50" t="s">
        <v>516</v>
      </c>
      <c r="C133" s="34"/>
      <c r="D133" s="50"/>
      <c r="E133" s="50"/>
      <c r="F133" s="45">
        <f>F134+F137+F140+F143+F146+F149+F152+F155+F158+F161+F164+F167+F171+F174+F177</f>
        <v>692532.7000000001</v>
      </c>
      <c r="G133" s="27"/>
      <c r="H133" s="27"/>
      <c r="I133" s="45">
        <f>I134+I137+I140+I143+I146+I149+I152+I155+I158+I161+I164+I167+I171+I174+I177</f>
        <v>704952.8000000002</v>
      </c>
      <c r="J133" s="14">
        <f t="shared" si="0"/>
        <v>692532.7000000001</v>
      </c>
      <c r="K133" s="14"/>
    </row>
    <row r="134" spans="1:11" ht="42.75">
      <c r="A134" s="41" t="s">
        <v>517</v>
      </c>
      <c r="B134" s="50" t="s">
        <v>518</v>
      </c>
      <c r="C134" s="34"/>
      <c r="D134" s="50"/>
      <c r="E134" s="50"/>
      <c r="F134" s="45">
        <f>F135+F136</f>
        <v>198592.40000000002</v>
      </c>
      <c r="G134" s="27"/>
      <c r="H134" s="27"/>
      <c r="I134" s="45">
        <f>I135+I136</f>
        <v>206536.1</v>
      </c>
      <c r="J134" s="14">
        <f t="shared" si="0"/>
        <v>198592.40000000002</v>
      </c>
      <c r="K134" s="14"/>
    </row>
    <row r="135" spans="1:11" ht="28.5">
      <c r="A135" s="49" t="s">
        <v>53</v>
      </c>
      <c r="B135" s="50" t="s">
        <v>518</v>
      </c>
      <c r="C135" s="34">
        <v>200</v>
      </c>
      <c r="D135" s="50" t="s">
        <v>32</v>
      </c>
      <c r="E135" s="50" t="s">
        <v>55</v>
      </c>
      <c r="F135" s="45">
        <v>2976.2</v>
      </c>
      <c r="G135" s="27">
        <f>SUM(Ведомственная!G423)</f>
        <v>2976.2</v>
      </c>
      <c r="H135" s="27">
        <f>SUM(Ведомственная!H423)</f>
        <v>3095</v>
      </c>
      <c r="I135" s="45">
        <v>3095</v>
      </c>
      <c r="J135" s="14">
        <f t="shared" si="0"/>
        <v>0</v>
      </c>
      <c r="K135" s="14"/>
    </row>
    <row r="136" spans="1:11" ht="14.25">
      <c r="A136" s="49" t="s">
        <v>43</v>
      </c>
      <c r="B136" s="50" t="s">
        <v>518</v>
      </c>
      <c r="C136" s="34">
        <v>300</v>
      </c>
      <c r="D136" s="50" t="s">
        <v>32</v>
      </c>
      <c r="E136" s="50" t="s">
        <v>55</v>
      </c>
      <c r="F136" s="45">
        <v>195616.2</v>
      </c>
      <c r="G136" s="27">
        <f>SUM(Ведомственная!G424)</f>
        <v>195616.2</v>
      </c>
      <c r="H136" s="27">
        <f>SUM(Ведомственная!H424)</f>
        <v>203441.1</v>
      </c>
      <c r="I136" s="45">
        <v>203441.1</v>
      </c>
      <c r="J136" s="14">
        <f t="shared" si="0"/>
        <v>0</v>
      </c>
      <c r="K136" s="14"/>
    </row>
    <row r="137" spans="1:11" ht="42.75">
      <c r="A137" s="41" t="s">
        <v>519</v>
      </c>
      <c r="B137" s="50" t="s">
        <v>520</v>
      </c>
      <c r="C137" s="50"/>
      <c r="D137" s="50"/>
      <c r="E137" s="50"/>
      <c r="F137" s="45">
        <f>F138+F139</f>
        <v>10230.3</v>
      </c>
      <c r="G137" s="27"/>
      <c r="H137" s="27"/>
      <c r="I137" s="45">
        <f>I138+I139</f>
        <v>10625.800000000001</v>
      </c>
      <c r="J137" s="14">
        <f t="shared" si="0"/>
        <v>10230.3</v>
      </c>
      <c r="K137" s="14"/>
    </row>
    <row r="138" spans="1:11" ht="28.5">
      <c r="A138" s="49" t="s">
        <v>53</v>
      </c>
      <c r="B138" s="50" t="s">
        <v>520</v>
      </c>
      <c r="C138" s="50" t="s">
        <v>97</v>
      </c>
      <c r="D138" s="50" t="s">
        <v>32</v>
      </c>
      <c r="E138" s="50" t="s">
        <v>55</v>
      </c>
      <c r="F138" s="45">
        <v>154</v>
      </c>
      <c r="G138" s="27">
        <f>SUM(Ведомственная!G426)</f>
        <v>154</v>
      </c>
      <c r="H138" s="27">
        <f>SUM(Ведомственная!H426)</f>
        <v>159.6</v>
      </c>
      <c r="I138" s="45">
        <v>159.6</v>
      </c>
      <c r="J138" s="14">
        <f t="shared" si="0"/>
        <v>0</v>
      </c>
      <c r="K138" s="14"/>
    </row>
    <row r="139" spans="1:11" ht="14.25">
      <c r="A139" s="49" t="s">
        <v>43</v>
      </c>
      <c r="B139" s="50" t="s">
        <v>520</v>
      </c>
      <c r="C139" s="50" t="s">
        <v>105</v>
      </c>
      <c r="D139" s="50" t="s">
        <v>32</v>
      </c>
      <c r="E139" s="50" t="s">
        <v>55</v>
      </c>
      <c r="F139" s="45">
        <v>10076.3</v>
      </c>
      <c r="G139" s="27">
        <f>SUM(Ведомственная!G427)</f>
        <v>10076.3</v>
      </c>
      <c r="H139" s="27">
        <f>SUM(Ведомственная!H427)</f>
        <v>10466.2</v>
      </c>
      <c r="I139" s="45">
        <v>10466.2</v>
      </c>
      <c r="J139" s="14">
        <f t="shared" si="0"/>
        <v>0</v>
      </c>
      <c r="K139" s="14"/>
    </row>
    <row r="140" spans="1:11" ht="42.75">
      <c r="A140" s="41" t="s">
        <v>521</v>
      </c>
      <c r="B140" s="50" t="s">
        <v>522</v>
      </c>
      <c r="C140" s="50"/>
      <c r="D140" s="50"/>
      <c r="E140" s="50"/>
      <c r="F140" s="45">
        <f>F141+F142</f>
        <v>114851.9</v>
      </c>
      <c r="G140" s="27"/>
      <c r="H140" s="27"/>
      <c r="I140" s="45">
        <f>I141+I142</f>
        <v>114851.9</v>
      </c>
      <c r="J140" s="14">
        <f t="shared" si="0"/>
        <v>114851.9</v>
      </c>
      <c r="K140" s="14"/>
    </row>
    <row r="141" spans="1:11" ht="28.5">
      <c r="A141" s="49" t="s">
        <v>53</v>
      </c>
      <c r="B141" s="50" t="s">
        <v>522</v>
      </c>
      <c r="C141" s="50" t="s">
        <v>97</v>
      </c>
      <c r="D141" s="50" t="s">
        <v>32</v>
      </c>
      <c r="E141" s="50" t="s">
        <v>55</v>
      </c>
      <c r="F141" s="45">
        <v>1709.4</v>
      </c>
      <c r="G141" s="27">
        <f>SUM(Ведомственная!G429)</f>
        <v>1709.4</v>
      </c>
      <c r="H141" s="27">
        <f>SUM(Ведомственная!H429)</f>
        <v>1709.4</v>
      </c>
      <c r="I141" s="45">
        <v>1709.4</v>
      </c>
      <c r="J141" s="14">
        <f t="shared" si="0"/>
        <v>0</v>
      </c>
      <c r="K141" s="14"/>
    </row>
    <row r="142" spans="1:11" ht="14.25">
      <c r="A142" s="49" t="s">
        <v>43</v>
      </c>
      <c r="B142" s="50" t="s">
        <v>522</v>
      </c>
      <c r="C142" s="50" t="s">
        <v>105</v>
      </c>
      <c r="D142" s="50" t="s">
        <v>32</v>
      </c>
      <c r="E142" s="50" t="s">
        <v>55</v>
      </c>
      <c r="F142" s="45">
        <v>113142.5</v>
      </c>
      <c r="G142" s="27">
        <f>SUM(Ведомственная!G430)</f>
        <v>113142.5</v>
      </c>
      <c r="H142" s="27">
        <f>SUM(Ведомственная!H430)</f>
        <v>113142.5</v>
      </c>
      <c r="I142" s="45">
        <v>113142.5</v>
      </c>
      <c r="J142" s="14">
        <f t="shared" si="0"/>
        <v>0</v>
      </c>
      <c r="K142" s="14"/>
    </row>
    <row r="143" spans="1:11" ht="57">
      <c r="A143" s="41" t="s">
        <v>523</v>
      </c>
      <c r="B143" s="50" t="s">
        <v>524</v>
      </c>
      <c r="C143" s="50"/>
      <c r="D143" s="50"/>
      <c r="E143" s="50"/>
      <c r="F143" s="45">
        <f>F144+F145</f>
        <v>580.1999999999999</v>
      </c>
      <c r="G143" s="27"/>
      <c r="H143" s="27"/>
      <c r="I143" s="45">
        <f>I144+I145</f>
        <v>603.4000000000001</v>
      </c>
      <c r="J143" s="14">
        <f t="shared" si="0"/>
        <v>580.1999999999999</v>
      </c>
      <c r="K143" s="14"/>
    </row>
    <row r="144" spans="1:11" ht="28.5">
      <c r="A144" s="49" t="s">
        <v>53</v>
      </c>
      <c r="B144" s="50" t="s">
        <v>524</v>
      </c>
      <c r="C144" s="50" t="s">
        <v>97</v>
      </c>
      <c r="D144" s="50" t="s">
        <v>32</v>
      </c>
      <c r="E144" s="50" t="s">
        <v>55</v>
      </c>
      <c r="F144" s="45">
        <v>8.8</v>
      </c>
      <c r="G144" s="27">
        <f>SUM(Ведомственная!G432)</f>
        <v>8.8</v>
      </c>
      <c r="H144" s="27">
        <f>SUM(Ведомственная!H432)</f>
        <v>9.2</v>
      </c>
      <c r="I144" s="45">
        <v>9.2</v>
      </c>
      <c r="J144" s="14">
        <f t="shared" si="0"/>
        <v>0</v>
      </c>
      <c r="K144" s="14"/>
    </row>
    <row r="145" spans="1:11" ht="14.25">
      <c r="A145" s="49" t="s">
        <v>43</v>
      </c>
      <c r="B145" s="50" t="s">
        <v>524</v>
      </c>
      <c r="C145" s="50" t="s">
        <v>105</v>
      </c>
      <c r="D145" s="50" t="s">
        <v>32</v>
      </c>
      <c r="E145" s="50" t="s">
        <v>55</v>
      </c>
      <c r="F145" s="45">
        <v>571.4</v>
      </c>
      <c r="G145" s="27">
        <f>SUM(Ведомственная!G433)</f>
        <v>571.4</v>
      </c>
      <c r="H145" s="27">
        <f>SUM(Ведомственная!H433)</f>
        <v>594.2</v>
      </c>
      <c r="I145" s="45">
        <v>594.2</v>
      </c>
      <c r="J145" s="14">
        <f t="shared" si="0"/>
        <v>0</v>
      </c>
      <c r="K145" s="14"/>
    </row>
    <row r="146" spans="1:11" ht="57">
      <c r="A146" s="41" t="s">
        <v>525</v>
      </c>
      <c r="B146" s="50" t="s">
        <v>526</v>
      </c>
      <c r="C146" s="50"/>
      <c r="D146" s="50"/>
      <c r="E146" s="50"/>
      <c r="F146" s="45">
        <f>F147+F148</f>
        <v>73.8</v>
      </c>
      <c r="G146" s="27"/>
      <c r="H146" s="27"/>
      <c r="I146" s="45">
        <f>I147+I148</f>
        <v>73.8</v>
      </c>
      <c r="J146" s="14">
        <f t="shared" si="0"/>
        <v>73.8</v>
      </c>
      <c r="K146" s="14"/>
    </row>
    <row r="147" spans="1:11" ht="28.5">
      <c r="A147" s="49" t="s">
        <v>53</v>
      </c>
      <c r="B147" s="50" t="s">
        <v>526</v>
      </c>
      <c r="C147" s="50" t="s">
        <v>97</v>
      </c>
      <c r="D147" s="50" t="s">
        <v>32</v>
      </c>
      <c r="E147" s="50" t="s">
        <v>55</v>
      </c>
      <c r="F147" s="45">
        <v>1.3</v>
      </c>
      <c r="G147" s="27">
        <f>SUM(Ведомственная!G435)</f>
        <v>1.3</v>
      </c>
      <c r="H147" s="27">
        <f>SUM(Ведомственная!H435)</f>
        <v>1.3</v>
      </c>
      <c r="I147" s="45">
        <v>1.3</v>
      </c>
      <c r="J147" s="14">
        <f t="shared" si="0"/>
        <v>0</v>
      </c>
      <c r="K147" s="14"/>
    </row>
    <row r="148" spans="1:11" ht="14.25">
      <c r="A148" s="49" t="s">
        <v>43</v>
      </c>
      <c r="B148" s="50" t="s">
        <v>526</v>
      </c>
      <c r="C148" s="50" t="s">
        <v>105</v>
      </c>
      <c r="D148" s="50" t="s">
        <v>32</v>
      </c>
      <c r="E148" s="50" t="s">
        <v>55</v>
      </c>
      <c r="F148" s="45">
        <v>72.5</v>
      </c>
      <c r="G148" s="27">
        <f>SUM(Ведомственная!G436)</f>
        <v>72.5</v>
      </c>
      <c r="H148" s="27">
        <f>SUM(Ведомственная!H436)</f>
        <v>72.5</v>
      </c>
      <c r="I148" s="45">
        <v>72.5</v>
      </c>
      <c r="J148" s="14">
        <f t="shared" si="0"/>
        <v>0</v>
      </c>
      <c r="K148" s="14"/>
    </row>
    <row r="149" spans="1:11" ht="71.25">
      <c r="A149" s="41" t="s">
        <v>527</v>
      </c>
      <c r="B149" s="50" t="s">
        <v>528</v>
      </c>
      <c r="C149" s="50"/>
      <c r="D149" s="50"/>
      <c r="E149" s="50"/>
      <c r="F149" s="45">
        <f>F150+F151</f>
        <v>20139.300000000003</v>
      </c>
      <c r="G149" s="27"/>
      <c r="H149" s="27"/>
      <c r="I149" s="45">
        <f>I150+I151</f>
        <v>20139.300000000003</v>
      </c>
      <c r="J149" s="14">
        <f t="shared" si="0"/>
        <v>20139.300000000003</v>
      </c>
      <c r="K149" s="14"/>
    </row>
    <row r="150" spans="1:11" ht="28.5">
      <c r="A150" s="49" t="s">
        <v>53</v>
      </c>
      <c r="B150" s="50" t="s">
        <v>528</v>
      </c>
      <c r="C150" s="50" t="s">
        <v>97</v>
      </c>
      <c r="D150" s="50" t="s">
        <v>32</v>
      </c>
      <c r="E150" s="50" t="s">
        <v>55</v>
      </c>
      <c r="F150" s="45">
        <v>499.4</v>
      </c>
      <c r="G150" s="27">
        <f>SUM(Ведомственная!G438)</f>
        <v>499.4</v>
      </c>
      <c r="H150" s="27">
        <f>SUM(Ведомственная!H438)</f>
        <v>499.4</v>
      </c>
      <c r="I150" s="45">
        <v>499.4</v>
      </c>
      <c r="J150" s="14">
        <f t="shared" si="0"/>
        <v>0</v>
      </c>
      <c r="K150" s="14"/>
    </row>
    <row r="151" spans="1:11" ht="14.25">
      <c r="A151" s="49" t="s">
        <v>43</v>
      </c>
      <c r="B151" s="50" t="s">
        <v>528</v>
      </c>
      <c r="C151" s="50" t="s">
        <v>105</v>
      </c>
      <c r="D151" s="50" t="s">
        <v>32</v>
      </c>
      <c r="E151" s="50" t="s">
        <v>55</v>
      </c>
      <c r="F151" s="45">
        <v>19639.9</v>
      </c>
      <c r="G151" s="27">
        <f>SUM(Ведомственная!G439)</f>
        <v>19639.9</v>
      </c>
      <c r="H151" s="27">
        <f>SUM(Ведомственная!H439)</f>
        <v>19639.9</v>
      </c>
      <c r="I151" s="45">
        <v>19639.9</v>
      </c>
      <c r="J151" s="14">
        <f t="shared" si="0"/>
        <v>0</v>
      </c>
      <c r="K151" s="14"/>
    </row>
    <row r="152" spans="1:11" ht="28.5">
      <c r="A152" s="41" t="s">
        <v>529</v>
      </c>
      <c r="B152" s="50" t="s">
        <v>530</v>
      </c>
      <c r="C152" s="50"/>
      <c r="D152" s="50"/>
      <c r="E152" s="50"/>
      <c r="F152" s="45">
        <f>F153+F154</f>
        <v>212502.8</v>
      </c>
      <c r="G152" s="27"/>
      <c r="H152" s="27"/>
      <c r="I152" s="45">
        <f>I153+I154</f>
        <v>215516</v>
      </c>
      <c r="J152" s="14">
        <f t="shared" si="0"/>
        <v>212502.8</v>
      </c>
      <c r="K152" s="14"/>
    </row>
    <row r="153" spans="1:11" ht="28.5">
      <c r="A153" s="49" t="s">
        <v>53</v>
      </c>
      <c r="B153" s="50" t="s">
        <v>530</v>
      </c>
      <c r="C153" s="50" t="s">
        <v>97</v>
      </c>
      <c r="D153" s="50" t="s">
        <v>32</v>
      </c>
      <c r="E153" s="50" t="s">
        <v>55</v>
      </c>
      <c r="F153" s="45">
        <v>3153.4</v>
      </c>
      <c r="G153" s="27">
        <f>SUM(Ведомственная!G441)</f>
        <v>3153.4</v>
      </c>
      <c r="H153" s="27">
        <f>SUM(Ведомственная!H441)</f>
        <v>3198.1</v>
      </c>
      <c r="I153" s="45">
        <v>3198.1</v>
      </c>
      <c r="J153" s="14">
        <f t="shared" si="0"/>
        <v>0</v>
      </c>
      <c r="K153" s="14"/>
    </row>
    <row r="154" spans="1:11" ht="14.25">
      <c r="A154" s="49" t="s">
        <v>43</v>
      </c>
      <c r="B154" s="50" t="s">
        <v>530</v>
      </c>
      <c r="C154" s="50" t="s">
        <v>105</v>
      </c>
      <c r="D154" s="50" t="s">
        <v>32</v>
      </c>
      <c r="E154" s="50" t="s">
        <v>55</v>
      </c>
      <c r="F154" s="45">
        <v>209349.4</v>
      </c>
      <c r="G154" s="27">
        <f>SUM(Ведомственная!G442)</f>
        <v>209349.4</v>
      </c>
      <c r="H154" s="27">
        <f>SUM(Ведомственная!H442)</f>
        <v>212317.9</v>
      </c>
      <c r="I154" s="45">
        <v>212317.9</v>
      </c>
      <c r="J154" s="14">
        <f t="shared" si="0"/>
        <v>0</v>
      </c>
      <c r="K154" s="14"/>
    </row>
    <row r="155" spans="1:11" ht="42.75">
      <c r="A155" s="41" t="s">
        <v>531</v>
      </c>
      <c r="B155" s="50" t="s">
        <v>532</v>
      </c>
      <c r="C155" s="50"/>
      <c r="D155" s="50"/>
      <c r="E155" s="50"/>
      <c r="F155" s="45">
        <f>F156+F157</f>
        <v>2442.3999999999996</v>
      </c>
      <c r="G155" s="27"/>
      <c r="H155" s="27"/>
      <c r="I155" s="45">
        <f>I156+I157</f>
        <v>2540</v>
      </c>
      <c r="J155" s="14">
        <f t="shared" si="0"/>
        <v>2442.3999999999996</v>
      </c>
      <c r="K155" s="14"/>
    </row>
    <row r="156" spans="1:11" ht="28.5">
      <c r="A156" s="49" t="s">
        <v>53</v>
      </c>
      <c r="B156" s="50" t="s">
        <v>532</v>
      </c>
      <c r="C156" s="50" t="s">
        <v>97</v>
      </c>
      <c r="D156" s="50" t="s">
        <v>32</v>
      </c>
      <c r="E156" s="50" t="s">
        <v>55</v>
      </c>
      <c r="F156" s="45">
        <v>38.2</v>
      </c>
      <c r="G156" s="27">
        <f>SUM(Ведомственная!G444)</f>
        <v>38.2</v>
      </c>
      <c r="H156" s="27">
        <f>SUM(Ведомственная!H444)</f>
        <v>39.8</v>
      </c>
      <c r="I156" s="45">
        <v>39.8</v>
      </c>
      <c r="J156" s="14">
        <f t="shared" si="0"/>
        <v>0</v>
      </c>
      <c r="K156" s="14"/>
    </row>
    <row r="157" spans="1:11" ht="14.25">
      <c r="A157" s="49" t="s">
        <v>43</v>
      </c>
      <c r="B157" s="50" t="s">
        <v>532</v>
      </c>
      <c r="C157" s="50" t="s">
        <v>105</v>
      </c>
      <c r="D157" s="50" t="s">
        <v>32</v>
      </c>
      <c r="E157" s="50" t="s">
        <v>55</v>
      </c>
      <c r="F157" s="45">
        <v>2404.2</v>
      </c>
      <c r="G157" s="27">
        <f>SUM(Ведомственная!G445)</f>
        <v>2404.2</v>
      </c>
      <c r="H157" s="27">
        <f>SUM(Ведомственная!H445)</f>
        <v>2500.2</v>
      </c>
      <c r="I157" s="45">
        <v>2500.2</v>
      </c>
      <c r="J157" s="14">
        <f t="shared" si="0"/>
        <v>0</v>
      </c>
      <c r="K157" s="14"/>
    </row>
    <row r="158" spans="1:11" ht="42.75">
      <c r="A158" s="41" t="s">
        <v>533</v>
      </c>
      <c r="B158" s="50" t="s">
        <v>534</v>
      </c>
      <c r="C158" s="50"/>
      <c r="D158" s="50"/>
      <c r="E158" s="50"/>
      <c r="F158" s="45">
        <f>F159+F160</f>
        <v>14433.099999999999</v>
      </c>
      <c r="G158" s="27"/>
      <c r="H158" s="27"/>
      <c r="I158" s="45">
        <f>I159+I160</f>
        <v>15011</v>
      </c>
      <c r="J158" s="14">
        <f t="shared" si="0"/>
        <v>14433.099999999999</v>
      </c>
      <c r="K158" s="14"/>
    </row>
    <row r="159" spans="1:11" ht="28.5">
      <c r="A159" s="49" t="s">
        <v>53</v>
      </c>
      <c r="B159" s="50" t="s">
        <v>534</v>
      </c>
      <c r="C159" s="50" t="s">
        <v>97</v>
      </c>
      <c r="D159" s="50" t="s">
        <v>32</v>
      </c>
      <c r="E159" s="50" t="s">
        <v>55</v>
      </c>
      <c r="F159" s="45">
        <v>219.3</v>
      </c>
      <c r="G159" s="27">
        <f>SUM(Ведомственная!G447)</f>
        <v>219.3</v>
      </c>
      <c r="H159" s="27">
        <f>SUM(Ведомственная!H447)</f>
        <v>228.1</v>
      </c>
      <c r="I159" s="45">
        <v>228.1</v>
      </c>
      <c r="J159" s="14">
        <f t="shared" si="0"/>
        <v>0</v>
      </c>
      <c r="K159" s="14"/>
    </row>
    <row r="160" spans="1:11" ht="14.25">
      <c r="A160" s="49" t="s">
        <v>43</v>
      </c>
      <c r="B160" s="50" t="s">
        <v>534</v>
      </c>
      <c r="C160" s="50" t="s">
        <v>105</v>
      </c>
      <c r="D160" s="50" t="s">
        <v>32</v>
      </c>
      <c r="E160" s="50" t="s">
        <v>55</v>
      </c>
      <c r="F160" s="45">
        <v>14213.8</v>
      </c>
      <c r="G160" s="27">
        <f>SUM(Ведомственная!G448)</f>
        <v>14213.8</v>
      </c>
      <c r="H160" s="27">
        <f>SUM(Ведомственная!H448)</f>
        <v>14782.9</v>
      </c>
      <c r="I160" s="45">
        <v>14782.9</v>
      </c>
      <c r="J160" s="14">
        <f t="shared" si="0"/>
        <v>0</v>
      </c>
      <c r="K160" s="14"/>
    </row>
    <row r="161" spans="1:11" ht="28.5">
      <c r="A161" s="41" t="s">
        <v>535</v>
      </c>
      <c r="B161" s="50" t="s">
        <v>536</v>
      </c>
      <c r="C161" s="50"/>
      <c r="D161" s="50"/>
      <c r="E161" s="50"/>
      <c r="F161" s="45">
        <f>F162+F163</f>
        <v>108736.79999999999</v>
      </c>
      <c r="G161" s="27"/>
      <c r="H161" s="27"/>
      <c r="I161" s="45">
        <f>I162+I163</f>
        <v>108736.79999999999</v>
      </c>
      <c r="J161" s="14">
        <f t="shared" si="0"/>
        <v>108736.79999999999</v>
      </c>
      <c r="K161" s="14"/>
    </row>
    <row r="162" spans="1:11" ht="28.5">
      <c r="A162" s="49" t="s">
        <v>53</v>
      </c>
      <c r="B162" s="50" t="s">
        <v>536</v>
      </c>
      <c r="C162" s="50" t="s">
        <v>97</v>
      </c>
      <c r="D162" s="50" t="s">
        <v>32</v>
      </c>
      <c r="E162" s="50" t="s">
        <v>55</v>
      </c>
      <c r="F162" s="45">
        <v>1606.9</v>
      </c>
      <c r="G162" s="27">
        <f>SUM(Ведомственная!G450)</f>
        <v>1606.9</v>
      </c>
      <c r="H162" s="27">
        <f>SUM(Ведомственная!H450)</f>
        <v>1606.9</v>
      </c>
      <c r="I162" s="45">
        <v>1606.9</v>
      </c>
      <c r="J162" s="14">
        <f t="shared" si="0"/>
        <v>0</v>
      </c>
      <c r="K162" s="14"/>
    </row>
    <row r="163" spans="1:11" ht="14.25">
      <c r="A163" s="49" t="s">
        <v>43</v>
      </c>
      <c r="B163" s="50" t="s">
        <v>536</v>
      </c>
      <c r="C163" s="50" t="s">
        <v>105</v>
      </c>
      <c r="D163" s="50" t="s">
        <v>32</v>
      </c>
      <c r="E163" s="50" t="s">
        <v>55</v>
      </c>
      <c r="F163" s="45">
        <v>107129.9</v>
      </c>
      <c r="G163" s="27">
        <f>SUM(Ведомственная!G451)</f>
        <v>107129.9</v>
      </c>
      <c r="H163" s="27">
        <f>SUM(Ведомственная!H451)</f>
        <v>107129.9</v>
      </c>
      <c r="I163" s="45">
        <v>107129.9</v>
      </c>
      <c r="J163" s="14">
        <f t="shared" si="0"/>
        <v>0</v>
      </c>
      <c r="K163" s="14"/>
    </row>
    <row r="164" spans="1:11" ht="99.75">
      <c r="A164" s="41" t="s">
        <v>537</v>
      </c>
      <c r="B164" s="50" t="s">
        <v>538</v>
      </c>
      <c r="C164" s="50"/>
      <c r="D164" s="50"/>
      <c r="E164" s="50"/>
      <c r="F164" s="45">
        <f>F165+F166</f>
        <v>31.9</v>
      </c>
      <c r="G164" s="27"/>
      <c r="H164" s="27"/>
      <c r="I164" s="45">
        <f>I165+I166</f>
        <v>36.8</v>
      </c>
      <c r="J164" s="14">
        <f aca="true" t="shared" si="1" ref="J164:J190">SUM(F164-G164)</f>
        <v>31.9</v>
      </c>
      <c r="K164" s="14"/>
    </row>
    <row r="165" spans="1:11" ht="28.5">
      <c r="A165" s="49" t="s">
        <v>53</v>
      </c>
      <c r="B165" s="50" t="s">
        <v>538</v>
      </c>
      <c r="C165" s="50" t="s">
        <v>97</v>
      </c>
      <c r="D165" s="50" t="s">
        <v>32</v>
      </c>
      <c r="E165" s="50" t="s">
        <v>55</v>
      </c>
      <c r="F165" s="45">
        <v>0.5</v>
      </c>
      <c r="G165" s="27">
        <f>SUM(Ведомственная!G453)</f>
        <v>0.5</v>
      </c>
      <c r="H165" s="27">
        <f>SUM(Ведомственная!H453)</f>
        <v>0.5</v>
      </c>
      <c r="I165" s="45">
        <v>0.5</v>
      </c>
      <c r="J165" s="14">
        <f t="shared" si="1"/>
        <v>0</v>
      </c>
      <c r="K165" s="14"/>
    </row>
    <row r="166" spans="1:11" ht="14.25">
      <c r="A166" s="49" t="s">
        <v>43</v>
      </c>
      <c r="B166" s="50" t="s">
        <v>538</v>
      </c>
      <c r="C166" s="50" t="s">
        <v>105</v>
      </c>
      <c r="D166" s="50" t="s">
        <v>32</v>
      </c>
      <c r="E166" s="50" t="s">
        <v>55</v>
      </c>
      <c r="F166" s="45">
        <v>31.4</v>
      </c>
      <c r="G166" s="27">
        <f>SUM(Ведомственная!G454)</f>
        <v>31.4</v>
      </c>
      <c r="H166" s="27">
        <f>SUM(Ведомственная!H454)</f>
        <v>36.3</v>
      </c>
      <c r="I166" s="45">
        <v>36.3</v>
      </c>
      <c r="J166" s="14">
        <f t="shared" si="1"/>
        <v>0</v>
      </c>
      <c r="K166" s="14"/>
    </row>
    <row r="167" spans="1:11" ht="42.75">
      <c r="A167" s="41" t="s">
        <v>539</v>
      </c>
      <c r="B167" s="50" t="s">
        <v>540</v>
      </c>
      <c r="C167" s="50"/>
      <c r="D167" s="50"/>
      <c r="E167" s="50"/>
      <c r="F167" s="45">
        <f>SUM(F168:F170)</f>
        <v>6719.2</v>
      </c>
      <c r="G167" s="27"/>
      <c r="H167" s="27"/>
      <c r="I167" s="45">
        <f>SUM(I168:I170)</f>
        <v>6988.000000000001</v>
      </c>
      <c r="J167" s="14">
        <f t="shared" si="1"/>
        <v>6719.2</v>
      </c>
      <c r="K167" s="14"/>
    </row>
    <row r="168" spans="1:11" ht="28.5">
      <c r="A168" s="49" t="s">
        <v>53</v>
      </c>
      <c r="B168" s="50" t="s">
        <v>540</v>
      </c>
      <c r="C168" s="50" t="s">
        <v>97</v>
      </c>
      <c r="D168" s="50" t="s">
        <v>32</v>
      </c>
      <c r="E168" s="50" t="s">
        <v>55</v>
      </c>
      <c r="F168" s="45">
        <v>27</v>
      </c>
      <c r="G168" s="27">
        <f>SUM(Ведомственная!G456)</f>
        <v>27</v>
      </c>
      <c r="H168" s="27">
        <f>SUM(Ведомственная!H456)</f>
        <v>28.6</v>
      </c>
      <c r="I168" s="45">
        <v>28.6</v>
      </c>
      <c r="J168" s="14">
        <f t="shared" si="1"/>
        <v>0</v>
      </c>
      <c r="K168" s="14"/>
    </row>
    <row r="169" spans="1:11" ht="14.25">
      <c r="A169" s="49" t="s">
        <v>43</v>
      </c>
      <c r="B169" s="50" t="s">
        <v>540</v>
      </c>
      <c r="C169" s="50" t="s">
        <v>105</v>
      </c>
      <c r="D169" s="50" t="s">
        <v>32</v>
      </c>
      <c r="E169" s="50" t="s">
        <v>55</v>
      </c>
      <c r="F169" s="45">
        <v>6307.2</v>
      </c>
      <c r="G169" s="27">
        <f>SUM(Ведомственная!G457+Ведомственная!G845+Ведомственная!G781)</f>
        <v>6307.2</v>
      </c>
      <c r="H169" s="27">
        <f>SUM(Ведомственная!H457+Ведомственная!H845+Ведомственная!H781)</f>
        <v>6560.1</v>
      </c>
      <c r="I169" s="45">
        <v>6560.1</v>
      </c>
      <c r="J169" s="14">
        <f t="shared" si="1"/>
        <v>0</v>
      </c>
      <c r="K169" s="14"/>
    </row>
    <row r="170" spans="1:11" ht="28.5">
      <c r="A170" s="49" t="s">
        <v>274</v>
      </c>
      <c r="B170" s="50" t="s">
        <v>540</v>
      </c>
      <c r="C170" s="50" t="s">
        <v>130</v>
      </c>
      <c r="D170" s="50" t="s">
        <v>32</v>
      </c>
      <c r="E170" s="50" t="s">
        <v>55</v>
      </c>
      <c r="F170" s="45">
        <v>385</v>
      </c>
      <c r="G170" s="27">
        <f>SUM(Ведомственная!G782)</f>
        <v>385</v>
      </c>
      <c r="H170" s="27">
        <f>SUM(Ведомственная!H782)</f>
        <v>399.3</v>
      </c>
      <c r="I170" s="45">
        <v>399.3</v>
      </c>
      <c r="J170" s="14">
        <f t="shared" si="1"/>
        <v>0</v>
      </c>
      <c r="K170" s="14"/>
    </row>
    <row r="171" spans="1:11" ht="57">
      <c r="A171" s="41" t="s">
        <v>541</v>
      </c>
      <c r="B171" s="50" t="s">
        <v>542</v>
      </c>
      <c r="C171" s="50"/>
      <c r="D171" s="50"/>
      <c r="E171" s="50"/>
      <c r="F171" s="45">
        <f>F172+F173</f>
        <v>2382.3</v>
      </c>
      <c r="G171" s="27"/>
      <c r="H171" s="27"/>
      <c r="I171" s="45">
        <f>I172+I173</f>
        <v>2477.6</v>
      </c>
      <c r="J171" s="14">
        <f t="shared" si="1"/>
        <v>2382.3</v>
      </c>
      <c r="K171" s="14"/>
    </row>
    <row r="172" spans="1:11" ht="28.5">
      <c r="A172" s="49" t="s">
        <v>53</v>
      </c>
      <c r="B172" s="50" t="s">
        <v>542</v>
      </c>
      <c r="C172" s="50" t="s">
        <v>97</v>
      </c>
      <c r="D172" s="50" t="s">
        <v>32</v>
      </c>
      <c r="E172" s="50" t="s">
        <v>55</v>
      </c>
      <c r="F172" s="45">
        <v>41.4</v>
      </c>
      <c r="G172" s="27">
        <f>SUM(Ведомственная!G459)</f>
        <v>41.4</v>
      </c>
      <c r="H172" s="27">
        <f>SUM(Ведомственная!H459)</f>
        <v>43.1</v>
      </c>
      <c r="I172" s="45">
        <v>43.1</v>
      </c>
      <c r="J172" s="14">
        <f t="shared" si="1"/>
        <v>0</v>
      </c>
      <c r="K172" s="14"/>
    </row>
    <row r="173" spans="1:11" ht="14.25">
      <c r="A173" s="49" t="s">
        <v>43</v>
      </c>
      <c r="B173" s="50" t="s">
        <v>542</v>
      </c>
      <c r="C173" s="50" t="s">
        <v>105</v>
      </c>
      <c r="D173" s="50" t="s">
        <v>32</v>
      </c>
      <c r="E173" s="50" t="s">
        <v>55</v>
      </c>
      <c r="F173" s="45">
        <v>2340.9</v>
      </c>
      <c r="G173" s="27">
        <f>SUM(Ведомственная!G460)</f>
        <v>2340.9</v>
      </c>
      <c r="H173" s="27">
        <f>SUM(Ведомственная!H460)</f>
        <v>2434.5</v>
      </c>
      <c r="I173" s="45">
        <v>2434.5</v>
      </c>
      <c r="J173" s="14">
        <f t="shared" si="1"/>
        <v>0</v>
      </c>
      <c r="K173" s="14"/>
    </row>
    <row r="174" spans="1:11" ht="28.5">
      <c r="A174" s="41" t="s">
        <v>543</v>
      </c>
      <c r="B174" s="50" t="s">
        <v>544</v>
      </c>
      <c r="C174" s="50"/>
      <c r="D174" s="50"/>
      <c r="E174" s="50"/>
      <c r="F174" s="45">
        <f>F175+F176</f>
        <v>69.3</v>
      </c>
      <c r="G174" s="27"/>
      <c r="H174" s="27"/>
      <c r="I174" s="45">
        <f>I175+I176</f>
        <v>69.3</v>
      </c>
      <c r="J174" s="14">
        <f t="shared" si="1"/>
        <v>69.3</v>
      </c>
      <c r="K174" s="14"/>
    </row>
    <row r="175" spans="1:11" ht="28.5">
      <c r="A175" s="49" t="s">
        <v>53</v>
      </c>
      <c r="B175" s="50" t="s">
        <v>544</v>
      </c>
      <c r="C175" s="50" t="s">
        <v>97</v>
      </c>
      <c r="D175" s="50" t="s">
        <v>32</v>
      </c>
      <c r="E175" s="50" t="s">
        <v>55</v>
      </c>
      <c r="F175" s="45">
        <v>1</v>
      </c>
      <c r="G175" s="27">
        <f>SUM(Ведомственная!G462)</f>
        <v>1</v>
      </c>
      <c r="H175" s="27">
        <f>SUM(Ведомственная!H462)</f>
        <v>1</v>
      </c>
      <c r="I175" s="45">
        <v>1</v>
      </c>
      <c r="J175" s="14">
        <f t="shared" si="1"/>
        <v>0</v>
      </c>
      <c r="K175" s="14"/>
    </row>
    <row r="176" spans="1:11" ht="14.25">
      <c r="A176" s="49" t="s">
        <v>43</v>
      </c>
      <c r="B176" s="50" t="s">
        <v>544</v>
      </c>
      <c r="C176" s="50" t="s">
        <v>105</v>
      </c>
      <c r="D176" s="50" t="s">
        <v>32</v>
      </c>
      <c r="E176" s="50" t="s">
        <v>55</v>
      </c>
      <c r="F176" s="45">
        <v>68.3</v>
      </c>
      <c r="G176" s="27">
        <f>SUM(Ведомственная!G463)</f>
        <v>68.3</v>
      </c>
      <c r="H176" s="27">
        <f>SUM(Ведомственная!H463)</f>
        <v>68.3</v>
      </c>
      <c r="I176" s="45">
        <v>68.3</v>
      </c>
      <c r="J176" s="14">
        <f t="shared" si="1"/>
        <v>0</v>
      </c>
      <c r="K176" s="14"/>
    </row>
    <row r="177" spans="1:11" ht="57">
      <c r="A177" s="41" t="s">
        <v>545</v>
      </c>
      <c r="B177" s="50" t="s">
        <v>546</v>
      </c>
      <c r="C177" s="50"/>
      <c r="D177" s="50"/>
      <c r="E177" s="50"/>
      <c r="F177" s="45">
        <f>F178+F179</f>
        <v>747</v>
      </c>
      <c r="G177" s="27"/>
      <c r="H177" s="27"/>
      <c r="I177" s="45">
        <f>I178+I179</f>
        <v>747</v>
      </c>
      <c r="J177" s="14">
        <f t="shared" si="1"/>
        <v>747</v>
      </c>
      <c r="K177" s="14"/>
    </row>
    <row r="178" spans="1:11" ht="28.5">
      <c r="A178" s="49" t="s">
        <v>53</v>
      </c>
      <c r="B178" s="50" t="s">
        <v>546</v>
      </c>
      <c r="C178" s="50" t="s">
        <v>97</v>
      </c>
      <c r="D178" s="50" t="s">
        <v>32</v>
      </c>
      <c r="E178" s="50" t="s">
        <v>55</v>
      </c>
      <c r="F178" s="45">
        <v>9.1</v>
      </c>
      <c r="G178" s="27">
        <f>SUM(Ведомственная!G465)</f>
        <v>9.1</v>
      </c>
      <c r="H178" s="27">
        <f>SUM(Ведомственная!H465)</f>
        <v>9.1</v>
      </c>
      <c r="I178" s="45">
        <v>9.1</v>
      </c>
      <c r="J178" s="14">
        <f t="shared" si="1"/>
        <v>0</v>
      </c>
      <c r="K178" s="14"/>
    </row>
    <row r="179" spans="1:11" ht="14.25">
      <c r="A179" s="49" t="s">
        <v>43</v>
      </c>
      <c r="B179" s="50" t="s">
        <v>546</v>
      </c>
      <c r="C179" s="50" t="s">
        <v>105</v>
      </c>
      <c r="D179" s="50" t="s">
        <v>32</v>
      </c>
      <c r="E179" s="50" t="s">
        <v>55</v>
      </c>
      <c r="F179" s="45">
        <v>737.9</v>
      </c>
      <c r="G179" s="27">
        <f>SUM(Ведомственная!G466)</f>
        <v>737.9</v>
      </c>
      <c r="H179" s="27">
        <f>SUM(Ведомственная!H466)</f>
        <v>737.9</v>
      </c>
      <c r="I179" s="45">
        <v>737.9</v>
      </c>
      <c r="J179" s="14">
        <f t="shared" si="1"/>
        <v>0</v>
      </c>
      <c r="K179" s="14"/>
    </row>
    <row r="180" spans="1:11" ht="42.75">
      <c r="A180" s="70" t="s">
        <v>506</v>
      </c>
      <c r="B180" s="50" t="s">
        <v>507</v>
      </c>
      <c r="C180" s="34"/>
      <c r="D180" s="50"/>
      <c r="E180" s="50"/>
      <c r="F180" s="45">
        <f>F186+F181</f>
        <v>79984.40000000001</v>
      </c>
      <c r="G180" s="27"/>
      <c r="H180" s="27"/>
      <c r="I180" s="45">
        <f>I186+I181</f>
        <v>80123.90000000001</v>
      </c>
      <c r="J180" s="14">
        <f t="shared" si="1"/>
        <v>79984.40000000001</v>
      </c>
      <c r="K180" s="14"/>
    </row>
    <row r="181" spans="1:11" ht="42.75">
      <c r="A181" s="49" t="s">
        <v>563</v>
      </c>
      <c r="B181" s="34" t="s">
        <v>564</v>
      </c>
      <c r="C181" s="34"/>
      <c r="D181" s="50"/>
      <c r="E181" s="50"/>
      <c r="F181" s="45">
        <f>F182</f>
        <v>17319.100000000002</v>
      </c>
      <c r="G181" s="27"/>
      <c r="H181" s="27"/>
      <c r="I181" s="45">
        <f>I182</f>
        <v>17319.100000000002</v>
      </c>
      <c r="J181" s="14">
        <f t="shared" si="1"/>
        <v>17319.100000000002</v>
      </c>
      <c r="K181" s="14"/>
    </row>
    <row r="182" spans="1:11" ht="28.5">
      <c r="A182" s="49" t="s">
        <v>565</v>
      </c>
      <c r="B182" s="34" t="s">
        <v>566</v>
      </c>
      <c r="C182" s="34"/>
      <c r="D182" s="50"/>
      <c r="E182" s="50"/>
      <c r="F182" s="45">
        <f>F183+F184+F185</f>
        <v>17319.100000000002</v>
      </c>
      <c r="G182" s="27"/>
      <c r="H182" s="27"/>
      <c r="I182" s="45">
        <f>I183+I184+I185</f>
        <v>17319.100000000002</v>
      </c>
      <c r="J182" s="14">
        <f t="shared" si="1"/>
        <v>17319.100000000002</v>
      </c>
      <c r="K182" s="14"/>
    </row>
    <row r="183" spans="1:11" ht="57">
      <c r="A183" s="49" t="s">
        <v>52</v>
      </c>
      <c r="B183" s="34" t="s">
        <v>566</v>
      </c>
      <c r="C183" s="34">
        <v>100</v>
      </c>
      <c r="D183" s="50" t="s">
        <v>32</v>
      </c>
      <c r="E183" s="50" t="s">
        <v>79</v>
      </c>
      <c r="F183" s="45">
        <v>14583.1</v>
      </c>
      <c r="G183" s="27">
        <f>SUM(Ведомственная!G543)</f>
        <v>14583.1</v>
      </c>
      <c r="H183" s="27">
        <f>SUM(Ведомственная!H543)</f>
        <v>14583.1</v>
      </c>
      <c r="I183" s="45">
        <v>14583.1</v>
      </c>
      <c r="J183" s="14">
        <f t="shared" si="1"/>
        <v>0</v>
      </c>
      <c r="K183" s="14"/>
    </row>
    <row r="184" spans="1:11" ht="28.5">
      <c r="A184" s="49" t="s">
        <v>53</v>
      </c>
      <c r="B184" s="34" t="s">
        <v>566</v>
      </c>
      <c r="C184" s="34">
        <v>200</v>
      </c>
      <c r="D184" s="50" t="s">
        <v>32</v>
      </c>
      <c r="E184" s="50" t="s">
        <v>79</v>
      </c>
      <c r="F184" s="45">
        <v>2682.3</v>
      </c>
      <c r="G184" s="27">
        <f>SUM(Ведомственная!G544)</f>
        <v>2682.3</v>
      </c>
      <c r="H184" s="27">
        <f>SUM(Ведомственная!H544)</f>
        <v>2682.3</v>
      </c>
      <c r="I184" s="45">
        <v>2682.3</v>
      </c>
      <c r="J184" s="14">
        <f t="shared" si="1"/>
        <v>0</v>
      </c>
      <c r="K184" s="14"/>
    </row>
    <row r="185" spans="1:11" ht="14.25">
      <c r="A185" s="49" t="s">
        <v>23</v>
      </c>
      <c r="B185" s="34" t="s">
        <v>566</v>
      </c>
      <c r="C185" s="34">
        <v>800</v>
      </c>
      <c r="D185" s="50" t="s">
        <v>32</v>
      </c>
      <c r="E185" s="50" t="s">
        <v>79</v>
      </c>
      <c r="F185" s="45">
        <v>53.7</v>
      </c>
      <c r="G185" s="27">
        <f>SUM(Ведомственная!G545)</f>
        <v>53.7</v>
      </c>
      <c r="H185" s="27">
        <f>SUM(Ведомственная!H545)</f>
        <v>53.7</v>
      </c>
      <c r="I185" s="45">
        <v>53.7</v>
      </c>
      <c r="J185" s="14">
        <f t="shared" si="1"/>
        <v>0</v>
      </c>
      <c r="K185" s="14"/>
    </row>
    <row r="186" spans="1:11" ht="85.5">
      <c r="A186" s="70" t="s">
        <v>307</v>
      </c>
      <c r="B186" s="50" t="s">
        <v>508</v>
      </c>
      <c r="C186" s="34"/>
      <c r="D186" s="50"/>
      <c r="E186" s="50"/>
      <c r="F186" s="45">
        <f>F187</f>
        <v>62665.3</v>
      </c>
      <c r="G186" s="27"/>
      <c r="H186" s="27"/>
      <c r="I186" s="45">
        <f>I187</f>
        <v>62804.8</v>
      </c>
      <c r="J186" s="14">
        <f t="shared" si="1"/>
        <v>62665.3</v>
      </c>
      <c r="K186" s="14"/>
    </row>
    <row r="187" spans="1:11" ht="28.5">
      <c r="A187" s="41" t="s">
        <v>509</v>
      </c>
      <c r="B187" s="50" t="s">
        <v>510</v>
      </c>
      <c r="C187" s="34"/>
      <c r="D187" s="50"/>
      <c r="E187" s="50"/>
      <c r="F187" s="45">
        <f>F188+F189+F190</f>
        <v>62665.3</v>
      </c>
      <c r="G187" s="27"/>
      <c r="H187" s="27"/>
      <c r="I187" s="45">
        <f>I188+I189+I190</f>
        <v>62804.8</v>
      </c>
      <c r="J187" s="14">
        <f t="shared" si="1"/>
        <v>62665.3</v>
      </c>
      <c r="K187" s="14"/>
    </row>
    <row r="188" spans="1:11" ht="57">
      <c r="A188" s="49" t="s">
        <v>52</v>
      </c>
      <c r="B188" s="50" t="s">
        <v>510</v>
      </c>
      <c r="C188" s="34">
        <v>100</v>
      </c>
      <c r="D188" s="50" t="s">
        <v>32</v>
      </c>
      <c r="E188" s="50" t="s">
        <v>45</v>
      </c>
      <c r="F188" s="45">
        <v>54421.3</v>
      </c>
      <c r="G188" s="27">
        <f>SUM(Ведомственная!G399)</f>
        <v>54421.3</v>
      </c>
      <c r="H188" s="27">
        <f>SUM(Ведомственная!H399)</f>
        <v>54421.3</v>
      </c>
      <c r="I188" s="45">
        <v>54421.3</v>
      </c>
      <c r="J188" s="14">
        <f t="shared" si="1"/>
        <v>0</v>
      </c>
      <c r="K188" s="14"/>
    </row>
    <row r="189" spans="1:11" ht="28.5">
      <c r="A189" s="49" t="s">
        <v>53</v>
      </c>
      <c r="B189" s="50" t="s">
        <v>510</v>
      </c>
      <c r="C189" s="34">
        <v>200</v>
      </c>
      <c r="D189" s="50" t="s">
        <v>32</v>
      </c>
      <c r="E189" s="50" t="s">
        <v>45</v>
      </c>
      <c r="F189" s="45">
        <v>8079.3</v>
      </c>
      <c r="G189" s="27">
        <f>SUM(Ведомственная!G400)</f>
        <v>8079.3</v>
      </c>
      <c r="H189" s="27">
        <f>SUM(Ведомственная!H400)</f>
        <v>8218.8</v>
      </c>
      <c r="I189" s="45">
        <v>8218.8</v>
      </c>
      <c r="J189" s="14">
        <f t="shared" si="1"/>
        <v>0</v>
      </c>
      <c r="K189" s="14"/>
    </row>
    <row r="190" spans="1:11" ht="14.25">
      <c r="A190" s="49" t="s">
        <v>23</v>
      </c>
      <c r="B190" s="50" t="s">
        <v>510</v>
      </c>
      <c r="C190" s="34">
        <v>800</v>
      </c>
      <c r="D190" s="50" t="s">
        <v>32</v>
      </c>
      <c r="E190" s="50" t="s">
        <v>45</v>
      </c>
      <c r="F190" s="45">
        <v>164.7</v>
      </c>
      <c r="G190" s="27">
        <f>SUM(Ведомственная!G401)</f>
        <v>164.7</v>
      </c>
      <c r="H190" s="27">
        <f>SUM(Ведомственная!H401)</f>
        <v>164.7</v>
      </c>
      <c r="I190" s="45">
        <v>164.7</v>
      </c>
      <c r="J190" s="14">
        <f t="shared" si="1"/>
        <v>0</v>
      </c>
      <c r="K190" s="14"/>
    </row>
    <row r="191" spans="1:11" s="115" customFormat="1" ht="45">
      <c r="A191" s="153" t="s">
        <v>670</v>
      </c>
      <c r="B191" s="154" t="s">
        <v>671</v>
      </c>
      <c r="C191" s="154"/>
      <c r="D191" s="68"/>
      <c r="E191" s="68"/>
      <c r="F191" s="155">
        <f>SUM(F192)</f>
        <v>198.4</v>
      </c>
      <c r="G191" s="29"/>
      <c r="H191" s="29"/>
      <c r="I191" s="155">
        <f>SUM(I192)</f>
        <v>198.4</v>
      </c>
      <c r="J191" s="114">
        <f>SUM(Ведомственная!G166)</f>
        <v>198.4</v>
      </c>
      <c r="K191" s="114">
        <f>SUM(Ведомственная!H166)</f>
        <v>198.4</v>
      </c>
    </row>
    <row r="192" spans="1:11" ht="42.75">
      <c r="A192" s="57" t="s">
        <v>672</v>
      </c>
      <c r="B192" s="58" t="s">
        <v>673</v>
      </c>
      <c r="C192" s="58"/>
      <c r="D192" s="50"/>
      <c r="E192" s="50"/>
      <c r="F192" s="59">
        <f>SUM(F193)</f>
        <v>198.4</v>
      </c>
      <c r="G192" s="27"/>
      <c r="H192" s="27"/>
      <c r="I192" s="59">
        <f>SUM(I193)</f>
        <v>198.4</v>
      </c>
      <c r="J192" s="14"/>
      <c r="K192" s="14"/>
    </row>
    <row r="193" spans="1:11" ht="85.5">
      <c r="A193" s="60" t="s">
        <v>307</v>
      </c>
      <c r="B193" s="58" t="s">
        <v>674</v>
      </c>
      <c r="C193" s="58"/>
      <c r="D193" s="50"/>
      <c r="E193" s="50"/>
      <c r="F193" s="59">
        <f>SUM(F194)</f>
        <v>198.4</v>
      </c>
      <c r="G193" s="27"/>
      <c r="H193" s="27"/>
      <c r="I193" s="59">
        <f>SUM(I194)</f>
        <v>198.4</v>
      </c>
      <c r="J193" s="14"/>
      <c r="K193" s="14"/>
    </row>
    <row r="194" spans="1:11" ht="57">
      <c r="A194" s="60" t="s">
        <v>675</v>
      </c>
      <c r="B194" s="58" t="s">
        <v>676</v>
      </c>
      <c r="C194" s="58"/>
      <c r="D194" s="50"/>
      <c r="E194" s="50"/>
      <c r="F194" s="59">
        <f>SUM(F195)</f>
        <v>198.4</v>
      </c>
      <c r="G194" s="27"/>
      <c r="H194" s="27"/>
      <c r="I194" s="59">
        <f>SUM(I195)</f>
        <v>198.4</v>
      </c>
      <c r="J194" s="14"/>
      <c r="K194" s="14"/>
    </row>
    <row r="195" spans="1:11" ht="28.5">
      <c r="A195" s="57" t="s">
        <v>53</v>
      </c>
      <c r="B195" s="58" t="s">
        <v>676</v>
      </c>
      <c r="C195" s="58" t="s">
        <v>97</v>
      </c>
      <c r="D195" s="50" t="s">
        <v>14</v>
      </c>
      <c r="E195" s="50" t="s">
        <v>188</v>
      </c>
      <c r="F195" s="59">
        <v>198.4</v>
      </c>
      <c r="G195" s="27">
        <f>SUM(Ведомственная!G170)</f>
        <v>198.4</v>
      </c>
      <c r="H195" s="27">
        <f>SUM(Ведомственная!H170)</f>
        <v>198.4</v>
      </c>
      <c r="I195" s="59">
        <v>198.4</v>
      </c>
      <c r="J195" s="14"/>
      <c r="K195" s="14"/>
    </row>
    <row r="196" spans="1:11" s="115" customFormat="1" ht="60">
      <c r="A196" s="46" t="s">
        <v>681</v>
      </c>
      <c r="B196" s="68" t="s">
        <v>503</v>
      </c>
      <c r="C196" s="68"/>
      <c r="D196" s="68"/>
      <c r="E196" s="68"/>
      <c r="F196" s="69">
        <f>SUM(F197)</f>
        <v>6875.5</v>
      </c>
      <c r="G196" s="29"/>
      <c r="H196" s="29"/>
      <c r="I196" s="69">
        <f>SUM(I197)</f>
        <v>5144.8</v>
      </c>
      <c r="J196" s="114">
        <f>SUM(Ведомственная!G133)</f>
        <v>6875.5</v>
      </c>
      <c r="K196" s="114">
        <f>SUM(Ведомственная!H133)</f>
        <v>5144.8</v>
      </c>
    </row>
    <row r="197" spans="1:11" ht="85.5">
      <c r="A197" s="51" t="s">
        <v>242</v>
      </c>
      <c r="B197" s="50" t="s">
        <v>504</v>
      </c>
      <c r="C197" s="50"/>
      <c r="D197" s="50"/>
      <c r="E197" s="50"/>
      <c r="F197" s="45">
        <f>SUM(F198)</f>
        <v>6875.5</v>
      </c>
      <c r="G197" s="27"/>
      <c r="H197" s="27"/>
      <c r="I197" s="45">
        <f>SUM(I198)</f>
        <v>5144.8</v>
      </c>
      <c r="J197" s="14"/>
      <c r="K197" s="14"/>
    </row>
    <row r="198" spans="1:11" ht="28.5">
      <c r="A198" s="49" t="s">
        <v>276</v>
      </c>
      <c r="B198" s="50" t="s">
        <v>505</v>
      </c>
      <c r="C198" s="50"/>
      <c r="D198" s="50"/>
      <c r="E198" s="50"/>
      <c r="F198" s="45">
        <f>SUM(F199:F201)</f>
        <v>6875.5</v>
      </c>
      <c r="G198" s="27"/>
      <c r="H198" s="27"/>
      <c r="I198" s="45">
        <f>SUM(I199:I201)</f>
        <v>5144.8</v>
      </c>
      <c r="J198" s="14"/>
      <c r="K198" s="14"/>
    </row>
    <row r="199" spans="1:11" ht="57">
      <c r="A199" s="49" t="s">
        <v>52</v>
      </c>
      <c r="B199" s="50" t="s">
        <v>505</v>
      </c>
      <c r="C199" s="50" t="s">
        <v>95</v>
      </c>
      <c r="D199" s="50" t="s">
        <v>55</v>
      </c>
      <c r="E199" s="50" t="s">
        <v>14</v>
      </c>
      <c r="F199" s="45">
        <v>4099.3</v>
      </c>
      <c r="G199" s="27">
        <f>SUM(Ведомственная!G137)</f>
        <v>4099.3</v>
      </c>
      <c r="H199" s="27">
        <f>SUM(Ведомственная!H137)</f>
        <v>4099.3</v>
      </c>
      <c r="I199" s="45">
        <v>4099.3</v>
      </c>
      <c r="J199" s="14"/>
      <c r="K199" s="14"/>
    </row>
    <row r="200" spans="1:11" ht="28.5">
      <c r="A200" s="49" t="s">
        <v>53</v>
      </c>
      <c r="B200" s="50" t="s">
        <v>505</v>
      </c>
      <c r="C200" s="50" t="s">
        <v>97</v>
      </c>
      <c r="D200" s="50" t="s">
        <v>55</v>
      </c>
      <c r="E200" s="50" t="s">
        <v>14</v>
      </c>
      <c r="F200" s="45">
        <v>2678.2</v>
      </c>
      <c r="G200" s="27">
        <f>SUM(Ведомственная!G138)</f>
        <v>2678.2</v>
      </c>
      <c r="H200" s="27">
        <f>SUM(Ведомственная!H138)</f>
        <v>947.5</v>
      </c>
      <c r="I200" s="45">
        <v>947.5</v>
      </c>
      <c r="J200" s="14"/>
      <c r="K200" s="14"/>
    </row>
    <row r="201" spans="1:11" ht="14.25">
      <c r="A201" s="49" t="s">
        <v>23</v>
      </c>
      <c r="B201" s="50" t="s">
        <v>505</v>
      </c>
      <c r="C201" s="50" t="s">
        <v>102</v>
      </c>
      <c r="D201" s="50" t="s">
        <v>55</v>
      </c>
      <c r="E201" s="50" t="s">
        <v>14</v>
      </c>
      <c r="F201" s="45">
        <v>98</v>
      </c>
      <c r="G201" s="27">
        <f>SUM(Ведомственная!G139)</f>
        <v>98</v>
      </c>
      <c r="H201" s="27">
        <f>SUM(Ведомственная!H139)</f>
        <v>98</v>
      </c>
      <c r="I201" s="45">
        <v>98</v>
      </c>
      <c r="J201" s="14"/>
      <c r="K201" s="14"/>
    </row>
    <row r="202" spans="1:11" s="115" customFormat="1" ht="30">
      <c r="A202" s="46" t="s">
        <v>634</v>
      </c>
      <c r="B202" s="47" t="s">
        <v>277</v>
      </c>
      <c r="C202" s="47"/>
      <c r="D202" s="68"/>
      <c r="E202" s="68"/>
      <c r="F202" s="69">
        <f>SUM(F203+F207)</f>
        <v>3000</v>
      </c>
      <c r="G202" s="29"/>
      <c r="H202" s="29"/>
      <c r="I202" s="69">
        <f>SUM(I203+I207)</f>
        <v>3000</v>
      </c>
      <c r="J202" s="114">
        <f>SUM(Ведомственная!G190)</f>
        <v>3000</v>
      </c>
      <c r="K202" s="114">
        <f>SUM(Ведомственная!H190)</f>
        <v>3000</v>
      </c>
    </row>
    <row r="203" spans="1:11" ht="28.5">
      <c r="A203" s="49" t="s">
        <v>306</v>
      </c>
      <c r="B203" s="50" t="s">
        <v>278</v>
      </c>
      <c r="C203" s="34"/>
      <c r="D203" s="50"/>
      <c r="E203" s="50"/>
      <c r="F203" s="45">
        <f>SUM(F204)</f>
        <v>1500</v>
      </c>
      <c r="G203" s="27"/>
      <c r="H203" s="27"/>
      <c r="I203" s="45">
        <f>SUM(I204)</f>
        <v>1500</v>
      </c>
      <c r="J203" s="14"/>
      <c r="K203" s="14"/>
    </row>
    <row r="204" spans="1:11" ht="42.75">
      <c r="A204" s="61" t="s">
        <v>19</v>
      </c>
      <c r="B204" s="50" t="s">
        <v>327</v>
      </c>
      <c r="C204" s="34"/>
      <c r="D204" s="50"/>
      <c r="E204" s="50"/>
      <c r="F204" s="45">
        <f>SUM(F205)</f>
        <v>1500</v>
      </c>
      <c r="G204" s="27"/>
      <c r="H204" s="27"/>
      <c r="I204" s="45">
        <f>SUM(I205)</f>
        <v>1500</v>
      </c>
      <c r="J204" s="14"/>
      <c r="K204" s="14"/>
    </row>
    <row r="205" spans="1:11" ht="28.5">
      <c r="A205" s="49" t="s">
        <v>279</v>
      </c>
      <c r="B205" s="50" t="s">
        <v>328</v>
      </c>
      <c r="C205" s="50"/>
      <c r="D205" s="50"/>
      <c r="E205" s="50"/>
      <c r="F205" s="45">
        <f>SUM(F206)</f>
        <v>1500</v>
      </c>
      <c r="G205" s="27"/>
      <c r="H205" s="27"/>
      <c r="I205" s="45">
        <f>SUM(I206)</f>
        <v>1500</v>
      </c>
      <c r="J205" s="14"/>
      <c r="K205" s="14"/>
    </row>
    <row r="206" spans="1:11" ht="14.25">
      <c r="A206" s="49" t="s">
        <v>23</v>
      </c>
      <c r="B206" s="50" t="s">
        <v>328</v>
      </c>
      <c r="C206" s="50" t="s">
        <v>102</v>
      </c>
      <c r="D206" s="50" t="s">
        <v>14</v>
      </c>
      <c r="E206" s="50" t="s">
        <v>25</v>
      </c>
      <c r="F206" s="45">
        <v>1500</v>
      </c>
      <c r="G206" s="27">
        <f>SUM(Ведомственная!G194)</f>
        <v>1500</v>
      </c>
      <c r="H206" s="27">
        <f>SUM(Ведомственная!H194)</f>
        <v>1500</v>
      </c>
      <c r="I206" s="45">
        <v>1500</v>
      </c>
      <c r="J206" s="14"/>
      <c r="K206" s="14"/>
    </row>
    <row r="207" spans="1:11" ht="28.5">
      <c r="A207" s="49" t="s">
        <v>280</v>
      </c>
      <c r="B207" s="50" t="s">
        <v>281</v>
      </c>
      <c r="C207" s="34"/>
      <c r="D207" s="50"/>
      <c r="E207" s="50"/>
      <c r="F207" s="45">
        <f>SUM(F208)</f>
        <v>1500</v>
      </c>
      <c r="G207" s="27"/>
      <c r="H207" s="27"/>
      <c r="I207" s="45">
        <f>SUM(I208)</f>
        <v>1500</v>
      </c>
      <c r="J207" s="14"/>
      <c r="K207" s="14"/>
    </row>
    <row r="208" spans="1:11" ht="28.5">
      <c r="A208" s="61" t="s">
        <v>70</v>
      </c>
      <c r="B208" s="50" t="s">
        <v>601</v>
      </c>
      <c r="C208" s="34"/>
      <c r="D208" s="50"/>
      <c r="E208" s="50"/>
      <c r="F208" s="45">
        <f>SUM(F209)</f>
        <v>1500</v>
      </c>
      <c r="G208" s="27"/>
      <c r="H208" s="27"/>
      <c r="I208" s="45">
        <f>SUM(I209)</f>
        <v>1500</v>
      </c>
      <c r="J208" s="14"/>
      <c r="K208" s="14"/>
    </row>
    <row r="209" spans="1:11" ht="42.75">
      <c r="A209" s="49" t="s">
        <v>282</v>
      </c>
      <c r="B209" s="50" t="s">
        <v>326</v>
      </c>
      <c r="C209" s="50"/>
      <c r="D209" s="50"/>
      <c r="E209" s="50"/>
      <c r="F209" s="45">
        <f>SUM(F210)</f>
        <v>1500</v>
      </c>
      <c r="G209" s="27"/>
      <c r="H209" s="27"/>
      <c r="I209" s="45">
        <f>SUM(I210)</f>
        <v>1500</v>
      </c>
      <c r="J209" s="14"/>
      <c r="K209" s="14"/>
    </row>
    <row r="210" spans="1:11" ht="28.5">
      <c r="A210" s="49" t="s">
        <v>274</v>
      </c>
      <c r="B210" s="50" t="s">
        <v>326</v>
      </c>
      <c r="C210" s="50" t="s">
        <v>130</v>
      </c>
      <c r="D210" s="50" t="s">
        <v>14</v>
      </c>
      <c r="E210" s="50" t="s">
        <v>25</v>
      </c>
      <c r="F210" s="45">
        <v>1500</v>
      </c>
      <c r="G210" s="27">
        <f>SUM(Ведомственная!G198)</f>
        <v>1500</v>
      </c>
      <c r="H210" s="27">
        <f>SUM(Ведомственная!H198)</f>
        <v>1500</v>
      </c>
      <c r="I210" s="45">
        <v>1500</v>
      </c>
      <c r="J210" s="14"/>
      <c r="K210" s="14"/>
    </row>
    <row r="211" spans="1:11" s="115" customFormat="1" ht="30">
      <c r="A211" s="46" t="s">
        <v>635</v>
      </c>
      <c r="B211" s="68" t="s">
        <v>254</v>
      </c>
      <c r="C211" s="47"/>
      <c r="D211" s="68"/>
      <c r="E211" s="68"/>
      <c r="F211" s="69">
        <f>SUM(F212)</f>
        <v>357.7</v>
      </c>
      <c r="G211" s="29"/>
      <c r="H211" s="29"/>
      <c r="I211" s="69">
        <f>SUM(I212)</f>
        <v>357.7</v>
      </c>
      <c r="J211" s="114">
        <f>SUM(Ведомственная!G68)</f>
        <v>357.7</v>
      </c>
      <c r="K211" s="114">
        <f>SUM(Ведомственная!H68)</f>
        <v>357.7</v>
      </c>
    </row>
    <row r="212" spans="1:11" ht="85.5">
      <c r="A212" s="51" t="s">
        <v>242</v>
      </c>
      <c r="B212" s="34" t="s">
        <v>483</v>
      </c>
      <c r="C212" s="34"/>
      <c r="D212" s="50"/>
      <c r="E212" s="50"/>
      <c r="F212" s="45">
        <f>SUM(F213)</f>
        <v>357.7</v>
      </c>
      <c r="G212" s="27"/>
      <c r="H212" s="27"/>
      <c r="I212" s="45">
        <f>SUM(I213)</f>
        <v>357.7</v>
      </c>
      <c r="J212" s="14"/>
      <c r="K212" s="14"/>
    </row>
    <row r="213" spans="1:11" ht="28.5">
      <c r="A213" s="49" t="s">
        <v>251</v>
      </c>
      <c r="B213" s="34" t="s">
        <v>484</v>
      </c>
      <c r="C213" s="34"/>
      <c r="D213" s="50"/>
      <c r="E213" s="50"/>
      <c r="F213" s="45">
        <f>SUM(F214:F215)</f>
        <v>357.7</v>
      </c>
      <c r="G213" s="27"/>
      <c r="H213" s="27"/>
      <c r="I213" s="45">
        <f>SUM(I214:I215)</f>
        <v>357.7</v>
      </c>
      <c r="J213" s="14"/>
      <c r="K213" s="14"/>
    </row>
    <row r="214" spans="1:11" ht="57">
      <c r="A214" s="44" t="s">
        <v>52</v>
      </c>
      <c r="B214" s="34" t="s">
        <v>484</v>
      </c>
      <c r="C214" s="34">
        <v>100</v>
      </c>
      <c r="D214" s="50" t="s">
        <v>35</v>
      </c>
      <c r="E214" s="50" t="s">
        <v>14</v>
      </c>
      <c r="F214" s="45">
        <v>332.2</v>
      </c>
      <c r="G214" s="27">
        <f>SUM(Ведомственная!G71)</f>
        <v>332.2</v>
      </c>
      <c r="H214" s="27">
        <f>SUM(Ведомственная!H71)</f>
        <v>332.2</v>
      </c>
      <c r="I214" s="45">
        <v>332.2</v>
      </c>
      <c r="J214" s="14"/>
      <c r="K214" s="14"/>
    </row>
    <row r="215" spans="1:11" ht="28.5">
      <c r="A215" s="41" t="s">
        <v>53</v>
      </c>
      <c r="B215" s="34" t="s">
        <v>484</v>
      </c>
      <c r="C215" s="50" t="s">
        <v>97</v>
      </c>
      <c r="D215" s="50" t="s">
        <v>35</v>
      </c>
      <c r="E215" s="50" t="s">
        <v>14</v>
      </c>
      <c r="F215" s="45">
        <v>25.5</v>
      </c>
      <c r="G215" s="27">
        <f>SUM(Ведомственная!G72)</f>
        <v>25.5</v>
      </c>
      <c r="H215" s="27">
        <f>SUM(Ведомственная!H72)</f>
        <v>25.5</v>
      </c>
      <c r="I215" s="45">
        <v>25.5</v>
      </c>
      <c r="J215" s="14"/>
      <c r="K215" s="14"/>
    </row>
    <row r="216" spans="1:11" s="115" customFormat="1" ht="45">
      <c r="A216" s="46" t="s">
        <v>619</v>
      </c>
      <c r="B216" s="68" t="s">
        <v>255</v>
      </c>
      <c r="C216" s="47"/>
      <c r="D216" s="68"/>
      <c r="E216" s="68"/>
      <c r="F216" s="69">
        <f>SUM(F217:F218)</f>
        <v>150</v>
      </c>
      <c r="G216" s="29"/>
      <c r="H216" s="29"/>
      <c r="I216" s="69">
        <f>SUM(I217:I218)</f>
        <v>150</v>
      </c>
      <c r="J216" s="114">
        <f>SUM(Ведомственная!G95)</f>
        <v>150</v>
      </c>
      <c r="K216" s="114">
        <f>SUM(Ведомственная!H95)</f>
        <v>150</v>
      </c>
    </row>
    <row r="217" spans="1:11" ht="29.25" customHeight="1">
      <c r="A217" s="41" t="s">
        <v>53</v>
      </c>
      <c r="B217" s="34" t="s">
        <v>255</v>
      </c>
      <c r="C217" s="34">
        <v>200</v>
      </c>
      <c r="D217" s="50" t="s">
        <v>35</v>
      </c>
      <c r="E217" s="50" t="s">
        <v>100</v>
      </c>
      <c r="F217" s="45">
        <v>150</v>
      </c>
      <c r="G217" s="27">
        <f>SUM(Ведомственная!G96)</f>
        <v>150</v>
      </c>
      <c r="H217" s="27">
        <f>SUM(Ведомственная!H96)</f>
        <v>150</v>
      </c>
      <c r="I217" s="45">
        <v>150</v>
      </c>
      <c r="J217" s="14"/>
      <c r="K217" s="14"/>
    </row>
    <row r="218" spans="1:11" ht="14.25" hidden="1">
      <c r="A218" s="49" t="s">
        <v>23</v>
      </c>
      <c r="B218" s="34" t="s">
        <v>255</v>
      </c>
      <c r="C218" s="34">
        <v>800</v>
      </c>
      <c r="D218" s="50"/>
      <c r="E218" s="50"/>
      <c r="F218" s="45"/>
      <c r="G218" s="27"/>
      <c r="H218" s="27"/>
      <c r="I218" s="45"/>
      <c r="J218" s="14"/>
      <c r="K218" s="14"/>
    </row>
    <row r="219" spans="1:11" s="115" customFormat="1" ht="30">
      <c r="A219" s="156" t="s">
        <v>608</v>
      </c>
      <c r="B219" s="47" t="s">
        <v>237</v>
      </c>
      <c r="C219" s="47"/>
      <c r="D219" s="68"/>
      <c r="E219" s="68"/>
      <c r="F219" s="69">
        <f>SUM(F220)</f>
        <v>147492.8</v>
      </c>
      <c r="G219" s="29"/>
      <c r="H219" s="29"/>
      <c r="I219" s="69">
        <f>SUM(I220)</f>
        <v>147492.8</v>
      </c>
      <c r="J219" s="114">
        <f>SUM(Ведомственная!G57+Ведомственная!G73+Ведомственная!G98)</f>
        <v>147492.8</v>
      </c>
      <c r="K219" s="114">
        <f>SUM(Ведомственная!H57+Ведомственная!H73+Ведомственная!H98)</f>
        <v>147492.8</v>
      </c>
    </row>
    <row r="220" spans="1:11" ht="42.75">
      <c r="A220" s="49" t="s">
        <v>81</v>
      </c>
      <c r="B220" s="50" t="s">
        <v>238</v>
      </c>
      <c r="C220" s="50"/>
      <c r="D220" s="50"/>
      <c r="E220" s="50"/>
      <c r="F220" s="45">
        <f>SUM(F221)+F223+F227+F230+F232</f>
        <v>147492.8</v>
      </c>
      <c r="G220" s="27"/>
      <c r="H220" s="27"/>
      <c r="I220" s="45">
        <f>SUM(I221)+I223+I227+I230+I232</f>
        <v>147492.8</v>
      </c>
      <c r="J220" s="14"/>
      <c r="K220" s="14"/>
    </row>
    <row r="221" spans="1:11" ht="14.25">
      <c r="A221" s="49" t="s">
        <v>239</v>
      </c>
      <c r="B221" s="50" t="s">
        <v>240</v>
      </c>
      <c r="C221" s="50"/>
      <c r="D221" s="50"/>
      <c r="E221" s="50"/>
      <c r="F221" s="45">
        <f>SUM(F222)</f>
        <v>1836</v>
      </c>
      <c r="G221" s="27"/>
      <c r="H221" s="27"/>
      <c r="I221" s="45">
        <f>SUM(I222)</f>
        <v>1836</v>
      </c>
      <c r="J221" s="14"/>
      <c r="K221" s="14"/>
    </row>
    <row r="222" spans="1:11" ht="57">
      <c r="A222" s="44" t="s">
        <v>52</v>
      </c>
      <c r="B222" s="50" t="s">
        <v>240</v>
      </c>
      <c r="C222" s="50" t="s">
        <v>95</v>
      </c>
      <c r="D222" s="50" t="s">
        <v>35</v>
      </c>
      <c r="E222" s="50" t="s">
        <v>45</v>
      </c>
      <c r="F222" s="45">
        <v>1836</v>
      </c>
      <c r="G222" s="27">
        <f>SUM(Ведомственная!G60)</f>
        <v>1836</v>
      </c>
      <c r="H222" s="27">
        <f>SUM(Ведомственная!H60)</f>
        <v>1836</v>
      </c>
      <c r="I222" s="45">
        <v>1836</v>
      </c>
      <c r="J222" s="14"/>
      <c r="K222" s="14"/>
    </row>
    <row r="223" spans="1:11" ht="14.25">
      <c r="A223" s="49" t="s">
        <v>83</v>
      </c>
      <c r="B223" s="50" t="s">
        <v>247</v>
      </c>
      <c r="C223" s="50"/>
      <c r="D223" s="50"/>
      <c r="E223" s="50"/>
      <c r="F223" s="45">
        <f>SUM(F224:F226)</f>
        <v>106204</v>
      </c>
      <c r="G223" s="27"/>
      <c r="H223" s="27"/>
      <c r="I223" s="45">
        <f>SUM(I224:I226)</f>
        <v>106204</v>
      </c>
      <c r="J223" s="14"/>
      <c r="K223" s="14"/>
    </row>
    <row r="224" spans="1:11" ht="57">
      <c r="A224" s="44" t="s">
        <v>52</v>
      </c>
      <c r="B224" s="50" t="s">
        <v>247</v>
      </c>
      <c r="C224" s="50" t="s">
        <v>95</v>
      </c>
      <c r="D224" s="50" t="s">
        <v>35</v>
      </c>
      <c r="E224" s="50" t="s">
        <v>14</v>
      </c>
      <c r="F224" s="45">
        <v>106110.9</v>
      </c>
      <c r="G224" s="27">
        <f>SUM(Ведомственная!G76)</f>
        <v>106110.9</v>
      </c>
      <c r="H224" s="27">
        <f>SUM(Ведомственная!H76)</f>
        <v>106110.9</v>
      </c>
      <c r="I224" s="45">
        <v>106110.9</v>
      </c>
      <c r="J224" s="14"/>
      <c r="K224" s="14"/>
    </row>
    <row r="225" spans="1:11" ht="28.5">
      <c r="A225" s="41" t="s">
        <v>53</v>
      </c>
      <c r="B225" s="50" t="s">
        <v>247</v>
      </c>
      <c r="C225" s="50" t="s">
        <v>97</v>
      </c>
      <c r="D225" s="50" t="s">
        <v>35</v>
      </c>
      <c r="E225" s="50" t="s">
        <v>14</v>
      </c>
      <c r="F225" s="45">
        <v>93.1</v>
      </c>
      <c r="G225" s="27">
        <f>SUM(Ведомственная!G77)</f>
        <v>93.1</v>
      </c>
      <c r="H225" s="27">
        <f>SUM(Ведомственная!H77)</f>
        <v>93.1</v>
      </c>
      <c r="I225" s="45">
        <v>93.1</v>
      </c>
      <c r="J225" s="14"/>
      <c r="K225" s="14"/>
    </row>
    <row r="226" spans="1:11" ht="14.25" hidden="1">
      <c r="A226" s="49" t="s">
        <v>43</v>
      </c>
      <c r="B226" s="50" t="s">
        <v>247</v>
      </c>
      <c r="C226" s="50" t="s">
        <v>105</v>
      </c>
      <c r="D226" s="50" t="s">
        <v>35</v>
      </c>
      <c r="E226" s="50" t="s">
        <v>14</v>
      </c>
      <c r="F226" s="45"/>
      <c r="G226" s="27">
        <f>SUM(Ведомственная!G78)</f>
        <v>0</v>
      </c>
      <c r="H226" s="27">
        <f>SUM(Ведомственная!H78)</f>
        <v>0</v>
      </c>
      <c r="I226" s="45"/>
      <c r="J226" s="14"/>
      <c r="K226" s="14"/>
    </row>
    <row r="227" spans="1:11" ht="14.25">
      <c r="A227" s="49" t="s">
        <v>101</v>
      </c>
      <c r="B227" s="34" t="s">
        <v>256</v>
      </c>
      <c r="C227" s="34"/>
      <c r="D227" s="50"/>
      <c r="E227" s="50"/>
      <c r="F227" s="45">
        <f>SUM(F228:F229)</f>
        <v>4978.2</v>
      </c>
      <c r="G227" s="27"/>
      <c r="H227" s="27"/>
      <c r="I227" s="45">
        <f>SUM(I228:I229)</f>
        <v>4978.2</v>
      </c>
      <c r="J227" s="14"/>
      <c r="K227" s="14"/>
    </row>
    <row r="228" spans="1:11" ht="28.5">
      <c r="A228" s="41" t="s">
        <v>53</v>
      </c>
      <c r="B228" s="34" t="s">
        <v>256</v>
      </c>
      <c r="C228" s="34">
        <v>200</v>
      </c>
      <c r="D228" s="50" t="s">
        <v>35</v>
      </c>
      <c r="E228" s="50" t="s">
        <v>100</v>
      </c>
      <c r="F228" s="45">
        <v>4931.9</v>
      </c>
      <c r="G228" s="27">
        <f>SUM(Ведомственная!G101)</f>
        <v>4931.9</v>
      </c>
      <c r="H228" s="27">
        <f>SUM(Ведомственная!H101)</f>
        <v>4931.9</v>
      </c>
      <c r="I228" s="45">
        <v>4931.9</v>
      </c>
      <c r="J228" s="14"/>
      <c r="K228" s="14"/>
    </row>
    <row r="229" spans="1:11" ht="14.25">
      <c r="A229" s="49" t="s">
        <v>23</v>
      </c>
      <c r="B229" s="34" t="s">
        <v>256</v>
      </c>
      <c r="C229" s="34">
        <v>800</v>
      </c>
      <c r="D229" s="50" t="s">
        <v>35</v>
      </c>
      <c r="E229" s="50" t="s">
        <v>100</v>
      </c>
      <c r="F229" s="45">
        <v>46.3</v>
      </c>
      <c r="G229" s="27">
        <f>SUM(Ведомственная!G102)</f>
        <v>46.3</v>
      </c>
      <c r="H229" s="27">
        <f>SUM(Ведомственная!H102)</f>
        <v>46.3</v>
      </c>
      <c r="I229" s="45">
        <v>46.3</v>
      </c>
      <c r="J229" s="14"/>
      <c r="K229" s="14"/>
    </row>
    <row r="230" spans="1:11" ht="28.5">
      <c r="A230" s="49" t="s">
        <v>103</v>
      </c>
      <c r="B230" s="34" t="s">
        <v>257</v>
      </c>
      <c r="C230" s="34"/>
      <c r="D230" s="50"/>
      <c r="E230" s="50"/>
      <c r="F230" s="45">
        <f>SUM(F231)</f>
        <v>10824.2</v>
      </c>
      <c r="G230" s="27"/>
      <c r="H230" s="27"/>
      <c r="I230" s="45">
        <f>SUM(I231)</f>
        <v>10824.2</v>
      </c>
      <c r="J230" s="14"/>
      <c r="K230" s="14"/>
    </row>
    <row r="231" spans="1:11" ht="28.5">
      <c r="A231" s="41" t="s">
        <v>53</v>
      </c>
      <c r="B231" s="34" t="s">
        <v>257</v>
      </c>
      <c r="C231" s="34">
        <v>200</v>
      </c>
      <c r="D231" s="50" t="s">
        <v>35</v>
      </c>
      <c r="E231" s="50" t="s">
        <v>100</v>
      </c>
      <c r="F231" s="45">
        <v>10824.2</v>
      </c>
      <c r="G231" s="27">
        <f>SUM(Ведомственная!G104)</f>
        <v>10824.2</v>
      </c>
      <c r="H231" s="27">
        <f>SUM(Ведомственная!H104)</f>
        <v>10824.2</v>
      </c>
      <c r="I231" s="45">
        <v>10824.2</v>
      </c>
      <c r="J231" s="14"/>
      <c r="K231" s="14"/>
    </row>
    <row r="232" spans="1:11" ht="28.5">
      <c r="A232" s="49" t="s">
        <v>104</v>
      </c>
      <c r="B232" s="34" t="s">
        <v>258</v>
      </c>
      <c r="C232" s="34"/>
      <c r="D232" s="50"/>
      <c r="E232" s="50"/>
      <c r="F232" s="45">
        <f>SUM(F233:F234)</f>
        <v>23650.4</v>
      </c>
      <c r="G232" s="27"/>
      <c r="H232" s="27"/>
      <c r="I232" s="45">
        <f>SUM(I233:I234)</f>
        <v>23650.4</v>
      </c>
      <c r="J232" s="14"/>
      <c r="K232" s="14"/>
    </row>
    <row r="233" spans="1:11" ht="28.5">
      <c r="A233" s="41" t="s">
        <v>53</v>
      </c>
      <c r="B233" s="34" t="s">
        <v>258</v>
      </c>
      <c r="C233" s="34">
        <v>200</v>
      </c>
      <c r="D233" s="50" t="s">
        <v>35</v>
      </c>
      <c r="E233" s="50" t="s">
        <v>100</v>
      </c>
      <c r="F233" s="45">
        <v>17094.2</v>
      </c>
      <c r="G233" s="27">
        <f>SUM(Ведомственная!G106)</f>
        <v>17094.2</v>
      </c>
      <c r="H233" s="27">
        <f>SUM(Ведомственная!H106)</f>
        <v>17094.2</v>
      </c>
      <c r="I233" s="45">
        <v>17094.2</v>
      </c>
      <c r="J233" s="14"/>
      <c r="K233" s="14"/>
    </row>
    <row r="234" spans="1:11" ht="14.25">
      <c r="A234" s="49" t="s">
        <v>23</v>
      </c>
      <c r="B234" s="34" t="s">
        <v>258</v>
      </c>
      <c r="C234" s="34">
        <v>800</v>
      </c>
      <c r="D234" s="50" t="s">
        <v>35</v>
      </c>
      <c r="E234" s="50" t="s">
        <v>100</v>
      </c>
      <c r="F234" s="45">
        <v>6556.2</v>
      </c>
      <c r="G234" s="27">
        <f>SUM(Ведомственная!G107)</f>
        <v>6556.2</v>
      </c>
      <c r="H234" s="27">
        <f>SUM(Ведомственная!H107)</f>
        <v>6556.2</v>
      </c>
      <c r="I234" s="45">
        <v>6556.2</v>
      </c>
      <c r="J234" s="14"/>
      <c r="K234" s="14"/>
    </row>
    <row r="235" spans="1:11" s="115" customFormat="1" ht="30">
      <c r="A235" s="157" t="s">
        <v>628</v>
      </c>
      <c r="B235" s="141" t="s">
        <v>387</v>
      </c>
      <c r="C235" s="141"/>
      <c r="D235" s="141"/>
      <c r="E235" s="141"/>
      <c r="F235" s="158">
        <f>SUM(F236,F243)</f>
        <v>89773.09999999999</v>
      </c>
      <c r="G235" s="29"/>
      <c r="H235" s="29"/>
      <c r="I235" s="158">
        <f>SUM(I236,I243)</f>
        <v>90776.09999999999</v>
      </c>
      <c r="J235" s="114">
        <f>SUM(Ведомственная!G250)</f>
        <v>89773.09999999999</v>
      </c>
      <c r="K235" s="114">
        <f>SUM(Ведомственная!H250)</f>
        <v>90776.09999999999</v>
      </c>
    </row>
    <row r="236" spans="1:11" ht="14.25">
      <c r="A236" s="127" t="s">
        <v>36</v>
      </c>
      <c r="B236" s="125" t="s">
        <v>388</v>
      </c>
      <c r="C236" s="125"/>
      <c r="D236" s="125"/>
      <c r="E236" s="125"/>
      <c r="F236" s="126">
        <f>SUM(F237,F239,F241)</f>
        <v>84940.2</v>
      </c>
      <c r="G236" s="27"/>
      <c r="H236" s="27"/>
      <c r="I236" s="126">
        <f>SUM(I237,I239,I241)</f>
        <v>84940.2</v>
      </c>
      <c r="J236" s="14"/>
      <c r="K236" s="14"/>
    </row>
    <row r="237" spans="1:11" ht="14.25">
      <c r="A237" s="127" t="s">
        <v>340</v>
      </c>
      <c r="B237" s="125" t="s">
        <v>389</v>
      </c>
      <c r="C237" s="125"/>
      <c r="D237" s="125"/>
      <c r="E237" s="125"/>
      <c r="F237" s="126">
        <f>SUM(F238)</f>
        <v>54650</v>
      </c>
      <c r="G237" s="27"/>
      <c r="H237" s="27"/>
      <c r="I237" s="126">
        <f>SUM(I238)</f>
        <v>54650</v>
      </c>
      <c r="J237" s="14"/>
      <c r="K237" s="14"/>
    </row>
    <row r="238" spans="1:11" ht="28.5">
      <c r="A238" s="127" t="s">
        <v>53</v>
      </c>
      <c r="B238" s="125" t="s">
        <v>389</v>
      </c>
      <c r="C238" s="125" t="s">
        <v>97</v>
      </c>
      <c r="D238" s="125" t="s">
        <v>188</v>
      </c>
      <c r="E238" s="125" t="s">
        <v>55</v>
      </c>
      <c r="F238" s="126">
        <v>54650</v>
      </c>
      <c r="G238" s="27">
        <f>SUM(Ведомственная!G253)</f>
        <v>54650</v>
      </c>
      <c r="H238" s="27">
        <f>SUM(Ведомственная!H253)</f>
        <v>54650</v>
      </c>
      <c r="I238" s="126">
        <v>54650</v>
      </c>
      <c r="J238" s="14"/>
      <c r="K238" s="14"/>
    </row>
    <row r="239" spans="1:11" ht="14.25">
      <c r="A239" s="127" t="s">
        <v>341</v>
      </c>
      <c r="B239" s="125" t="s">
        <v>390</v>
      </c>
      <c r="C239" s="125"/>
      <c r="D239" s="125"/>
      <c r="E239" s="125"/>
      <c r="F239" s="126">
        <f>SUM(F240)</f>
        <v>0</v>
      </c>
      <c r="G239" s="27"/>
      <c r="H239" s="27"/>
      <c r="I239" s="126">
        <f>SUM(I240)</f>
        <v>0</v>
      </c>
      <c r="J239" s="14"/>
      <c r="K239" s="14"/>
    </row>
    <row r="240" spans="1:11" ht="28.5">
      <c r="A240" s="127" t="s">
        <v>53</v>
      </c>
      <c r="B240" s="125" t="s">
        <v>390</v>
      </c>
      <c r="C240" s="125" t="s">
        <v>97</v>
      </c>
      <c r="D240" s="125"/>
      <c r="E240" s="125"/>
      <c r="F240" s="126"/>
      <c r="G240" s="27"/>
      <c r="H240" s="27"/>
      <c r="I240" s="126"/>
      <c r="J240" s="14"/>
      <c r="K240" s="14"/>
    </row>
    <row r="241" spans="1:11" ht="14.25">
      <c r="A241" s="127" t="s">
        <v>342</v>
      </c>
      <c r="B241" s="125" t="s">
        <v>391</v>
      </c>
      <c r="C241" s="125"/>
      <c r="D241" s="125"/>
      <c r="E241" s="125"/>
      <c r="F241" s="126">
        <f>SUM(F242)</f>
        <v>30290.2</v>
      </c>
      <c r="G241" s="27"/>
      <c r="H241" s="27"/>
      <c r="I241" s="126">
        <f>SUM(I242)</f>
        <v>30290.2</v>
      </c>
      <c r="J241" s="14"/>
      <c r="K241" s="14"/>
    </row>
    <row r="242" spans="1:11" ht="28.5">
      <c r="A242" s="127" t="s">
        <v>53</v>
      </c>
      <c r="B242" s="125" t="s">
        <v>391</v>
      </c>
      <c r="C242" s="125" t="s">
        <v>97</v>
      </c>
      <c r="D242" s="125" t="s">
        <v>188</v>
      </c>
      <c r="E242" s="125" t="s">
        <v>55</v>
      </c>
      <c r="F242" s="126">
        <v>30290.2</v>
      </c>
      <c r="G242" s="27">
        <f>SUM(Ведомственная!G257)</f>
        <v>30290.2</v>
      </c>
      <c r="H242" s="27">
        <f>SUM(Ведомственная!H257)</f>
        <v>30290.2</v>
      </c>
      <c r="I242" s="126">
        <v>30290.2</v>
      </c>
      <c r="J242" s="14"/>
      <c r="K242" s="14"/>
    </row>
    <row r="243" spans="1:11" ht="42.75">
      <c r="A243" s="127" t="s">
        <v>27</v>
      </c>
      <c r="B243" s="125" t="s">
        <v>392</v>
      </c>
      <c r="C243" s="125"/>
      <c r="D243" s="125"/>
      <c r="E243" s="125"/>
      <c r="F243" s="126">
        <f>SUM(F244)</f>
        <v>4832.9</v>
      </c>
      <c r="G243" s="27"/>
      <c r="H243" s="27"/>
      <c r="I243" s="126">
        <f>SUM(I244)</f>
        <v>5835.9</v>
      </c>
      <c r="J243" s="14"/>
      <c r="K243" s="14"/>
    </row>
    <row r="244" spans="1:11" ht="14.25">
      <c r="A244" s="127" t="s">
        <v>342</v>
      </c>
      <c r="B244" s="125" t="s">
        <v>393</v>
      </c>
      <c r="C244" s="125"/>
      <c r="D244" s="125"/>
      <c r="E244" s="125"/>
      <c r="F244" s="126">
        <f>SUM(F245)</f>
        <v>4832.9</v>
      </c>
      <c r="G244" s="27"/>
      <c r="H244" s="27"/>
      <c r="I244" s="126">
        <f>SUM(I245)</f>
        <v>5835.9</v>
      </c>
      <c r="J244" s="14"/>
      <c r="K244" s="14"/>
    </row>
    <row r="245" spans="1:11" ht="28.5">
      <c r="A245" s="127" t="s">
        <v>274</v>
      </c>
      <c r="B245" s="125" t="s">
        <v>393</v>
      </c>
      <c r="C245" s="125" t="s">
        <v>130</v>
      </c>
      <c r="D245" s="125" t="s">
        <v>188</v>
      </c>
      <c r="E245" s="125" t="s">
        <v>55</v>
      </c>
      <c r="F245" s="126">
        <v>4832.9</v>
      </c>
      <c r="G245" s="27">
        <f>SUM(Ведомственная!G260)</f>
        <v>4832.9</v>
      </c>
      <c r="H245" s="27">
        <f>SUM(Ведомственная!H260)</f>
        <v>5835.9</v>
      </c>
      <c r="I245" s="126">
        <v>5835.9</v>
      </c>
      <c r="J245" s="14"/>
      <c r="K245" s="14"/>
    </row>
    <row r="246" spans="1:11" s="115" customFormat="1" ht="45">
      <c r="A246" s="159" t="s">
        <v>626</v>
      </c>
      <c r="B246" s="141" t="s">
        <v>377</v>
      </c>
      <c r="C246" s="141"/>
      <c r="D246" s="141"/>
      <c r="E246" s="141"/>
      <c r="F246" s="158">
        <f>SUM(F247)</f>
        <v>5276.8</v>
      </c>
      <c r="G246" s="29"/>
      <c r="H246" s="29"/>
      <c r="I246" s="158">
        <f>SUM(I247)</f>
        <v>5276.8</v>
      </c>
      <c r="J246" s="114">
        <f>SUM(Ведомственная!G228)</f>
        <v>5276.8</v>
      </c>
      <c r="K246" s="114">
        <f>SUM(Ведомственная!H228)</f>
        <v>5276.8</v>
      </c>
    </row>
    <row r="247" spans="1:11" ht="14.25">
      <c r="A247" s="127" t="s">
        <v>36</v>
      </c>
      <c r="B247" s="125" t="s">
        <v>378</v>
      </c>
      <c r="C247" s="125"/>
      <c r="D247" s="125"/>
      <c r="E247" s="125"/>
      <c r="F247" s="126">
        <f>SUM(F248)</f>
        <v>5276.8</v>
      </c>
      <c r="G247" s="27"/>
      <c r="H247" s="27"/>
      <c r="I247" s="126">
        <f>SUM(I248)</f>
        <v>5276.8</v>
      </c>
      <c r="J247" s="14"/>
      <c r="K247" s="14"/>
    </row>
    <row r="248" spans="1:11" ht="14.25">
      <c r="A248" s="127" t="s">
        <v>335</v>
      </c>
      <c r="B248" s="125" t="s">
        <v>379</v>
      </c>
      <c r="C248" s="125"/>
      <c r="D248" s="125"/>
      <c r="E248" s="125"/>
      <c r="F248" s="126">
        <f>SUM(F249)</f>
        <v>5276.8</v>
      </c>
      <c r="G248" s="27"/>
      <c r="H248" s="27"/>
      <c r="I248" s="126">
        <f>SUM(I249)</f>
        <v>5276.8</v>
      </c>
      <c r="J248" s="14"/>
      <c r="K248" s="14"/>
    </row>
    <row r="249" spans="1:11" ht="28.5">
      <c r="A249" s="127" t="s">
        <v>53</v>
      </c>
      <c r="B249" s="125" t="s">
        <v>379</v>
      </c>
      <c r="C249" s="125" t="s">
        <v>97</v>
      </c>
      <c r="D249" s="125" t="s">
        <v>188</v>
      </c>
      <c r="E249" s="125" t="s">
        <v>45</v>
      </c>
      <c r="F249" s="126">
        <v>5276.8</v>
      </c>
      <c r="G249" s="27">
        <f>SUM(Ведомственная!G231)</f>
        <v>5276.8</v>
      </c>
      <c r="H249" s="27">
        <f>SUM(Ведомственная!H231)</f>
        <v>5276.8</v>
      </c>
      <c r="I249" s="126">
        <v>5276.8</v>
      </c>
      <c r="J249" s="14"/>
      <c r="K249" s="14"/>
    </row>
    <row r="250" spans="1:11" s="115" customFormat="1" ht="45">
      <c r="A250" s="159" t="s">
        <v>729</v>
      </c>
      <c r="B250" s="141" t="s">
        <v>380</v>
      </c>
      <c r="C250" s="141"/>
      <c r="D250" s="141"/>
      <c r="E250" s="141"/>
      <c r="F250" s="158">
        <f>SUM(F251)</f>
        <v>2167</v>
      </c>
      <c r="G250" s="29"/>
      <c r="H250" s="29"/>
      <c r="I250" s="158">
        <f>SUM(I251)</f>
        <v>2167</v>
      </c>
      <c r="J250" s="114">
        <f>SUM(Ведомственная!G261+Ведомственная!G232)</f>
        <v>2167</v>
      </c>
      <c r="K250" s="114">
        <f>SUM(Ведомственная!H261+Ведомственная!H232)</f>
        <v>2167</v>
      </c>
    </row>
    <row r="251" spans="1:11" ht="14.25">
      <c r="A251" s="127" t="s">
        <v>36</v>
      </c>
      <c r="B251" s="125" t="s">
        <v>381</v>
      </c>
      <c r="C251" s="125"/>
      <c r="D251" s="125"/>
      <c r="E251" s="125"/>
      <c r="F251" s="126">
        <f>SUM(F254)+F252</f>
        <v>2167</v>
      </c>
      <c r="G251" s="27"/>
      <c r="H251" s="27"/>
      <c r="I251" s="126">
        <f>SUM(I254)+I252</f>
        <v>2167</v>
      </c>
      <c r="J251" s="14"/>
      <c r="K251" s="14"/>
    </row>
    <row r="252" spans="1:11" ht="14.25">
      <c r="A252" s="127" t="s">
        <v>342</v>
      </c>
      <c r="B252" s="125" t="s">
        <v>394</v>
      </c>
      <c r="C252" s="125"/>
      <c r="D252" s="125"/>
      <c r="E252" s="125"/>
      <c r="F252" s="126">
        <f>SUM(F253)</f>
        <v>1100</v>
      </c>
      <c r="G252" s="27"/>
      <c r="H252" s="27"/>
      <c r="I252" s="126">
        <f>SUM(I253)</f>
        <v>1100</v>
      </c>
      <c r="J252" s="14"/>
      <c r="K252" s="14"/>
    </row>
    <row r="253" spans="1:11" ht="28.5">
      <c r="A253" s="127" t="s">
        <v>53</v>
      </c>
      <c r="B253" s="125" t="s">
        <v>394</v>
      </c>
      <c r="C253" s="125" t="s">
        <v>97</v>
      </c>
      <c r="D253" s="125" t="s">
        <v>188</v>
      </c>
      <c r="E253" s="125" t="s">
        <v>55</v>
      </c>
      <c r="F253" s="126">
        <v>1100</v>
      </c>
      <c r="G253" s="27">
        <f>SUM(Ведомственная!G264)</f>
        <v>1100</v>
      </c>
      <c r="H253" s="27">
        <f>SUM(Ведомственная!H264)</f>
        <v>1100</v>
      </c>
      <c r="I253" s="126">
        <v>1100</v>
      </c>
      <c r="J253" s="14"/>
      <c r="K253" s="14"/>
    </row>
    <row r="254" spans="1:11" ht="14.25">
      <c r="A254" s="127" t="s">
        <v>335</v>
      </c>
      <c r="B254" s="125" t="s">
        <v>382</v>
      </c>
      <c r="C254" s="125"/>
      <c r="D254" s="125"/>
      <c r="E254" s="125"/>
      <c r="F254" s="126">
        <f>SUM(F255)</f>
        <v>1067</v>
      </c>
      <c r="G254" s="27"/>
      <c r="H254" s="27"/>
      <c r="I254" s="126">
        <f>SUM(I255)</f>
        <v>1067</v>
      </c>
      <c r="J254" s="14"/>
      <c r="K254" s="14"/>
    </row>
    <row r="255" spans="1:11" ht="28.5">
      <c r="A255" s="127" t="s">
        <v>53</v>
      </c>
      <c r="B255" s="125" t="s">
        <v>382</v>
      </c>
      <c r="C255" s="125" t="s">
        <v>97</v>
      </c>
      <c r="D255" s="125" t="s">
        <v>188</v>
      </c>
      <c r="E255" s="125" t="s">
        <v>45</v>
      </c>
      <c r="F255" s="126">
        <v>1067</v>
      </c>
      <c r="G255" s="27">
        <f>SUM(Ведомственная!G235)</f>
        <v>1067</v>
      </c>
      <c r="H255" s="27">
        <f>SUM(Ведомственная!H235)</f>
        <v>1067</v>
      </c>
      <c r="I255" s="126">
        <v>1067</v>
      </c>
      <c r="J255" s="14"/>
      <c r="K255" s="14"/>
    </row>
    <row r="256" spans="1:11" s="115" customFormat="1" ht="45">
      <c r="A256" s="159" t="s">
        <v>620</v>
      </c>
      <c r="B256" s="141" t="s">
        <v>363</v>
      </c>
      <c r="C256" s="141"/>
      <c r="D256" s="141"/>
      <c r="E256" s="141"/>
      <c r="F256" s="158">
        <f>SUM(F257)+F261</f>
        <v>158710.4</v>
      </c>
      <c r="G256" s="29"/>
      <c r="H256" s="29"/>
      <c r="I256" s="158">
        <f>SUM(I257)+I261</f>
        <v>156710.4</v>
      </c>
      <c r="J256" s="114">
        <f>SUM(Ведомственная!G172+Ведомственная!G180)</f>
        <v>158710.4</v>
      </c>
      <c r="K256" s="114">
        <f>SUM(Ведомственная!H172+Ведомственная!H180)</f>
        <v>156710.4</v>
      </c>
    </row>
    <row r="257" spans="1:11" ht="28.5">
      <c r="A257" s="127" t="s">
        <v>332</v>
      </c>
      <c r="B257" s="125" t="s">
        <v>368</v>
      </c>
      <c r="C257" s="125"/>
      <c r="D257" s="125"/>
      <c r="E257" s="125"/>
      <c r="F257" s="126">
        <f>SUM(F258)</f>
        <v>65150</v>
      </c>
      <c r="G257" s="27"/>
      <c r="H257" s="27"/>
      <c r="I257" s="126">
        <f>SUM(I258)</f>
        <v>63150</v>
      </c>
      <c r="J257" s="14"/>
      <c r="K257" s="14"/>
    </row>
    <row r="258" spans="1:11" ht="14.25">
      <c r="A258" s="127" t="s">
        <v>36</v>
      </c>
      <c r="B258" s="125" t="s">
        <v>369</v>
      </c>
      <c r="C258" s="125"/>
      <c r="D258" s="125"/>
      <c r="E258" s="125"/>
      <c r="F258" s="126">
        <f>SUM(F259)</f>
        <v>65150</v>
      </c>
      <c r="G258" s="27"/>
      <c r="H258" s="27"/>
      <c r="I258" s="126">
        <f>SUM(I259)</f>
        <v>63150</v>
      </c>
      <c r="J258" s="14"/>
      <c r="K258" s="14"/>
    </row>
    <row r="259" spans="1:11" ht="42.75">
      <c r="A259" s="127" t="s">
        <v>333</v>
      </c>
      <c r="B259" s="125" t="s">
        <v>370</v>
      </c>
      <c r="C259" s="125"/>
      <c r="D259" s="125"/>
      <c r="E259" s="125"/>
      <c r="F259" s="126">
        <f>SUM(F260)</f>
        <v>65150</v>
      </c>
      <c r="G259" s="27"/>
      <c r="H259" s="27"/>
      <c r="I259" s="126">
        <f>SUM(I260)</f>
        <v>63150</v>
      </c>
      <c r="J259" s="14"/>
      <c r="K259" s="14"/>
    </row>
    <row r="260" spans="1:11" ht="28.5">
      <c r="A260" s="127" t="s">
        <v>53</v>
      </c>
      <c r="B260" s="125" t="s">
        <v>370</v>
      </c>
      <c r="C260" s="125" t="s">
        <v>97</v>
      </c>
      <c r="D260" s="125" t="s">
        <v>14</v>
      </c>
      <c r="E260" s="125" t="s">
        <v>192</v>
      </c>
      <c r="F260" s="126">
        <v>65150</v>
      </c>
      <c r="G260" s="27">
        <f>SUM(Ведомственная!G184)</f>
        <v>65150</v>
      </c>
      <c r="H260" s="27">
        <f>SUM(Ведомственная!H184)</f>
        <v>63150</v>
      </c>
      <c r="I260" s="126">
        <v>63150</v>
      </c>
      <c r="J260" s="14"/>
      <c r="K260" s="14"/>
    </row>
    <row r="261" spans="1:11" ht="28.5">
      <c r="A261" s="127" t="s">
        <v>329</v>
      </c>
      <c r="B261" s="125" t="s">
        <v>364</v>
      </c>
      <c r="C261" s="125"/>
      <c r="D261" s="125"/>
      <c r="E261" s="125"/>
      <c r="F261" s="126">
        <f>SUM(F262)</f>
        <v>93560.4</v>
      </c>
      <c r="G261" s="27"/>
      <c r="H261" s="27"/>
      <c r="I261" s="126">
        <f>SUM(I262)</f>
        <v>93560.4</v>
      </c>
      <c r="J261" s="14"/>
      <c r="K261" s="14"/>
    </row>
    <row r="262" spans="1:11" ht="42.75">
      <c r="A262" s="127" t="s">
        <v>19</v>
      </c>
      <c r="B262" s="125" t="s">
        <v>365</v>
      </c>
      <c r="C262" s="125"/>
      <c r="D262" s="125"/>
      <c r="E262" s="125"/>
      <c r="F262" s="126">
        <f>SUM(F263+F265)</f>
        <v>93560.4</v>
      </c>
      <c r="G262" s="27"/>
      <c r="H262" s="27"/>
      <c r="I262" s="126">
        <f>SUM(I263+I265)</f>
        <v>93560.4</v>
      </c>
      <c r="J262" s="14"/>
      <c r="K262" s="14"/>
    </row>
    <row r="263" spans="1:11" ht="14.25">
      <c r="A263" s="127" t="s">
        <v>21</v>
      </c>
      <c r="B263" s="125" t="s">
        <v>366</v>
      </c>
      <c r="C263" s="125"/>
      <c r="D263" s="125"/>
      <c r="E263" s="125"/>
      <c r="F263" s="126">
        <f>SUM(F264)</f>
        <v>47960.4</v>
      </c>
      <c r="G263" s="27"/>
      <c r="H263" s="27"/>
      <c r="I263" s="126">
        <f>SUM(I264)</f>
        <v>47960.4</v>
      </c>
      <c r="J263" s="14"/>
      <c r="K263" s="14"/>
    </row>
    <row r="264" spans="1:11" ht="14.25">
      <c r="A264" s="127" t="s">
        <v>23</v>
      </c>
      <c r="B264" s="125" t="s">
        <v>366</v>
      </c>
      <c r="C264" s="125" t="s">
        <v>102</v>
      </c>
      <c r="D264" s="125" t="s">
        <v>14</v>
      </c>
      <c r="E264" s="125" t="s">
        <v>16</v>
      </c>
      <c r="F264" s="126">
        <v>47960.4</v>
      </c>
      <c r="G264" s="27">
        <f>SUM(Ведомственная!G176)</f>
        <v>47960.4</v>
      </c>
      <c r="H264" s="27">
        <f>SUM(Ведомственная!H176)</f>
        <v>47960.4</v>
      </c>
      <c r="I264" s="126">
        <v>47960.4</v>
      </c>
      <c r="J264" s="14"/>
      <c r="K264" s="14"/>
    </row>
    <row r="265" spans="1:11" ht="14.25">
      <c r="A265" s="127" t="s">
        <v>330</v>
      </c>
      <c r="B265" s="125" t="s">
        <v>367</v>
      </c>
      <c r="C265" s="125"/>
      <c r="D265" s="125"/>
      <c r="E265" s="125"/>
      <c r="F265" s="126">
        <f>SUM(F266)</f>
        <v>45600</v>
      </c>
      <c r="G265" s="27"/>
      <c r="H265" s="27"/>
      <c r="I265" s="126">
        <f>SUM(I266)</f>
        <v>45600</v>
      </c>
      <c r="J265" s="14"/>
      <c r="K265" s="14"/>
    </row>
    <row r="266" spans="1:11" ht="14.25">
      <c r="A266" s="127" t="s">
        <v>23</v>
      </c>
      <c r="B266" s="125" t="s">
        <v>367</v>
      </c>
      <c r="C266" s="125" t="s">
        <v>102</v>
      </c>
      <c r="D266" s="125" t="s">
        <v>14</v>
      </c>
      <c r="E266" s="125" t="s">
        <v>16</v>
      </c>
      <c r="F266" s="126">
        <v>45600</v>
      </c>
      <c r="G266" s="27">
        <f>SUM(Ведомственная!G178)</f>
        <v>45600</v>
      </c>
      <c r="H266" s="27">
        <f>SUM(Ведомственная!H178)</f>
        <v>45600</v>
      </c>
      <c r="I266" s="126">
        <v>45600</v>
      </c>
      <c r="J266" s="14"/>
      <c r="K266" s="14"/>
    </row>
    <row r="267" spans="1:11" s="115" customFormat="1" ht="45">
      <c r="A267" s="159" t="s">
        <v>621</v>
      </c>
      <c r="B267" s="141" t="s">
        <v>371</v>
      </c>
      <c r="C267" s="141"/>
      <c r="D267" s="141"/>
      <c r="E267" s="141"/>
      <c r="F267" s="158">
        <f>SUM(F268)</f>
        <v>4542.6</v>
      </c>
      <c r="G267" s="29"/>
      <c r="H267" s="29"/>
      <c r="I267" s="158">
        <f>SUM(I268)</f>
        <v>4539.6</v>
      </c>
      <c r="J267" s="114">
        <f>SUM(Ведомственная!G185)</f>
        <v>4542.6</v>
      </c>
      <c r="K267" s="114">
        <f>SUM(Ведомственная!H185)</f>
        <v>4539.6</v>
      </c>
    </row>
    <row r="268" spans="1:11" ht="14.25">
      <c r="A268" s="127" t="s">
        <v>36</v>
      </c>
      <c r="B268" s="125" t="s">
        <v>372</v>
      </c>
      <c r="C268" s="125"/>
      <c r="D268" s="125"/>
      <c r="E268" s="125"/>
      <c r="F268" s="126">
        <f>SUM(F269)</f>
        <v>4542.6</v>
      </c>
      <c r="G268" s="27"/>
      <c r="H268" s="27"/>
      <c r="I268" s="126">
        <f>SUM(I269)</f>
        <v>4539.6</v>
      </c>
      <c r="J268" s="14"/>
      <c r="K268" s="14"/>
    </row>
    <row r="269" spans="1:11" ht="42.75">
      <c r="A269" s="127" t="s">
        <v>333</v>
      </c>
      <c r="B269" s="125" t="s">
        <v>373</v>
      </c>
      <c r="C269" s="125"/>
      <c r="D269" s="125"/>
      <c r="E269" s="125"/>
      <c r="F269" s="126">
        <f>SUM(F270)</f>
        <v>4542.6</v>
      </c>
      <c r="G269" s="27"/>
      <c r="H269" s="27"/>
      <c r="I269" s="126">
        <f>SUM(I270)</f>
        <v>4539.6</v>
      </c>
      <c r="J269" s="14"/>
      <c r="K269" s="14"/>
    </row>
    <row r="270" spans="1:11" ht="28.5">
      <c r="A270" s="127" t="s">
        <v>53</v>
      </c>
      <c r="B270" s="125" t="s">
        <v>373</v>
      </c>
      <c r="C270" s="125" t="s">
        <v>97</v>
      </c>
      <c r="D270" s="125" t="s">
        <v>14</v>
      </c>
      <c r="E270" s="125" t="s">
        <v>192</v>
      </c>
      <c r="F270" s="126">
        <v>4542.6</v>
      </c>
      <c r="G270" s="27">
        <f>SUM(Ведомственная!G188)</f>
        <v>4542.6</v>
      </c>
      <c r="H270" s="27">
        <f>SUM(Ведомственная!H188)</f>
        <v>4539.6</v>
      </c>
      <c r="I270" s="126">
        <v>4539.6</v>
      </c>
      <c r="J270" s="14"/>
      <c r="K270" s="14"/>
    </row>
    <row r="271" spans="1:11" s="115" customFormat="1" ht="45">
      <c r="A271" s="159" t="s">
        <v>615</v>
      </c>
      <c r="B271" s="141" t="s">
        <v>352</v>
      </c>
      <c r="C271" s="141"/>
      <c r="D271" s="141"/>
      <c r="E271" s="141"/>
      <c r="F271" s="158">
        <f>SUM(F272,F282,F286)</f>
        <v>15726.4</v>
      </c>
      <c r="G271" s="29"/>
      <c r="H271" s="29"/>
      <c r="I271" s="158">
        <f>SUM(I272,I282,I286)</f>
        <v>15726.4</v>
      </c>
      <c r="J271" s="114">
        <f>SUM(Ведомственная!G141)</f>
        <v>15726.4</v>
      </c>
      <c r="K271" s="114">
        <f>SUM(Ведомственная!H141)</f>
        <v>15726.4</v>
      </c>
    </row>
    <row r="272" spans="1:11" ht="42.75">
      <c r="A272" s="127" t="s">
        <v>616</v>
      </c>
      <c r="B272" s="125" t="s">
        <v>353</v>
      </c>
      <c r="C272" s="125"/>
      <c r="D272" s="125"/>
      <c r="E272" s="125"/>
      <c r="F272" s="126">
        <f>SUM(F273,F278)</f>
        <v>15128.199999999999</v>
      </c>
      <c r="G272" s="27"/>
      <c r="H272" s="27"/>
      <c r="I272" s="126">
        <f>SUM(I273,I278)</f>
        <v>15128.199999999999</v>
      </c>
      <c r="J272" s="14"/>
      <c r="K272" s="14"/>
    </row>
    <row r="273" spans="1:11" ht="14.25">
      <c r="A273" s="127" t="s">
        <v>36</v>
      </c>
      <c r="B273" s="125" t="s">
        <v>354</v>
      </c>
      <c r="C273" s="125"/>
      <c r="D273" s="125"/>
      <c r="E273" s="125"/>
      <c r="F273" s="126">
        <f>SUM(F274)+F276</f>
        <v>1265</v>
      </c>
      <c r="G273" s="27"/>
      <c r="H273" s="27"/>
      <c r="I273" s="126">
        <f>SUM(I274)+I276</f>
        <v>1265</v>
      </c>
      <c r="J273" s="14"/>
      <c r="K273" s="14"/>
    </row>
    <row r="274" spans="1:11" ht="28.5">
      <c r="A274" s="127" t="s">
        <v>348</v>
      </c>
      <c r="B274" s="125" t="s">
        <v>355</v>
      </c>
      <c r="C274" s="125"/>
      <c r="D274" s="125"/>
      <c r="E274" s="125"/>
      <c r="F274" s="126">
        <f>SUM(F275)</f>
        <v>1220</v>
      </c>
      <c r="G274" s="27"/>
      <c r="H274" s="27"/>
      <c r="I274" s="126">
        <f>SUM(I275)</f>
        <v>1220</v>
      </c>
      <c r="J274" s="14"/>
      <c r="K274" s="14"/>
    </row>
    <row r="275" spans="1:11" ht="28.5">
      <c r="A275" s="127" t="s">
        <v>53</v>
      </c>
      <c r="B275" s="125" t="s">
        <v>355</v>
      </c>
      <c r="C275" s="125" t="s">
        <v>97</v>
      </c>
      <c r="D275" s="125" t="s">
        <v>55</v>
      </c>
      <c r="E275" s="125" t="s">
        <v>192</v>
      </c>
      <c r="F275" s="126">
        <v>1220</v>
      </c>
      <c r="G275" s="27">
        <f>SUM(Ведомственная!G145)</f>
        <v>1220</v>
      </c>
      <c r="H275" s="27">
        <f>SUM(Ведомственная!H145)</f>
        <v>1220</v>
      </c>
      <c r="I275" s="126">
        <v>1220</v>
      </c>
      <c r="J275" s="14"/>
      <c r="K275" s="14"/>
    </row>
    <row r="276" spans="1:11" ht="28.5">
      <c r="A276" s="127" t="s">
        <v>349</v>
      </c>
      <c r="B276" s="125" t="s">
        <v>356</v>
      </c>
      <c r="C276" s="125"/>
      <c r="D276" s="125"/>
      <c r="E276" s="125"/>
      <c r="F276" s="126">
        <f>SUM(F277)</f>
        <v>45</v>
      </c>
      <c r="G276" s="27"/>
      <c r="H276" s="27"/>
      <c r="I276" s="126">
        <f>SUM(I277)</f>
        <v>45</v>
      </c>
      <c r="J276" s="14"/>
      <c r="K276" s="14"/>
    </row>
    <row r="277" spans="1:11" ht="28.5">
      <c r="A277" s="127" t="s">
        <v>53</v>
      </c>
      <c r="B277" s="125" t="s">
        <v>356</v>
      </c>
      <c r="C277" s="125" t="s">
        <v>97</v>
      </c>
      <c r="D277" s="125" t="s">
        <v>55</v>
      </c>
      <c r="E277" s="125" t="s">
        <v>192</v>
      </c>
      <c r="F277" s="126">
        <v>45</v>
      </c>
      <c r="G277" s="27">
        <f>SUM(Ведомственная!G147)</f>
        <v>45</v>
      </c>
      <c r="H277" s="27">
        <f>SUM(Ведомственная!H147)</f>
        <v>45</v>
      </c>
      <c r="I277" s="126">
        <v>45</v>
      </c>
      <c r="J277" s="14"/>
      <c r="K277" s="14"/>
    </row>
    <row r="278" spans="1:11" ht="28.5">
      <c r="A278" s="127" t="s">
        <v>46</v>
      </c>
      <c r="B278" s="125" t="s">
        <v>357</v>
      </c>
      <c r="C278" s="125"/>
      <c r="D278" s="125"/>
      <c r="E278" s="125"/>
      <c r="F278" s="126">
        <f>SUM(F279:F281)</f>
        <v>13863.199999999999</v>
      </c>
      <c r="G278" s="27"/>
      <c r="H278" s="27"/>
      <c r="I278" s="126">
        <f>SUM(I279:I281)</f>
        <v>13863.199999999999</v>
      </c>
      <c r="J278" s="14"/>
      <c r="K278" s="14"/>
    </row>
    <row r="279" spans="1:11" ht="57">
      <c r="A279" s="127" t="s">
        <v>52</v>
      </c>
      <c r="B279" s="125" t="s">
        <v>357</v>
      </c>
      <c r="C279" s="125" t="s">
        <v>95</v>
      </c>
      <c r="D279" s="125" t="s">
        <v>55</v>
      </c>
      <c r="E279" s="125" t="s">
        <v>192</v>
      </c>
      <c r="F279" s="126">
        <v>11386.5</v>
      </c>
      <c r="G279" s="27">
        <f>SUM(Ведомственная!G149)</f>
        <v>11386.5</v>
      </c>
      <c r="H279" s="27">
        <f>SUM(Ведомственная!H149)</f>
        <v>11386.5</v>
      </c>
      <c r="I279" s="126">
        <v>11386.5</v>
      </c>
      <c r="J279" s="14"/>
      <c r="K279" s="14"/>
    </row>
    <row r="280" spans="1:11" ht="28.5">
      <c r="A280" s="127" t="s">
        <v>53</v>
      </c>
      <c r="B280" s="125" t="s">
        <v>357</v>
      </c>
      <c r="C280" s="125" t="s">
        <v>97</v>
      </c>
      <c r="D280" s="125" t="s">
        <v>55</v>
      </c>
      <c r="E280" s="125" t="s">
        <v>192</v>
      </c>
      <c r="F280" s="126">
        <v>2356.9</v>
      </c>
      <c r="G280" s="27">
        <f>SUM(Ведомственная!G150)</f>
        <v>2356.9</v>
      </c>
      <c r="H280" s="27">
        <f>SUM(Ведомственная!H150)</f>
        <v>2356.9</v>
      </c>
      <c r="I280" s="126">
        <v>2356.9</v>
      </c>
      <c r="J280" s="14"/>
      <c r="K280" s="14"/>
    </row>
    <row r="281" spans="1:11" ht="14.25">
      <c r="A281" s="127" t="s">
        <v>23</v>
      </c>
      <c r="B281" s="125" t="s">
        <v>357</v>
      </c>
      <c r="C281" s="125" t="s">
        <v>102</v>
      </c>
      <c r="D281" s="125" t="s">
        <v>55</v>
      </c>
      <c r="E281" s="125" t="s">
        <v>192</v>
      </c>
      <c r="F281" s="126">
        <v>119.8</v>
      </c>
      <c r="G281" s="27">
        <f>SUM(Ведомственная!G151)</f>
        <v>119.8</v>
      </c>
      <c r="H281" s="27">
        <f>SUM(Ведомственная!H151)</f>
        <v>119.8</v>
      </c>
      <c r="I281" s="126">
        <v>119.8</v>
      </c>
      <c r="J281" s="14"/>
      <c r="K281" s="14"/>
    </row>
    <row r="282" spans="1:11" ht="42.75">
      <c r="A282" s="127" t="s">
        <v>350</v>
      </c>
      <c r="B282" s="125" t="s">
        <v>358</v>
      </c>
      <c r="C282" s="125"/>
      <c r="D282" s="125"/>
      <c r="E282" s="125"/>
      <c r="F282" s="126">
        <f>SUM(F283)</f>
        <v>150</v>
      </c>
      <c r="G282" s="27"/>
      <c r="H282" s="27"/>
      <c r="I282" s="126">
        <f>SUM(I283)</f>
        <v>150</v>
      </c>
      <c r="J282" s="14"/>
      <c r="K282" s="14"/>
    </row>
    <row r="283" spans="1:11" ht="14.25">
      <c r="A283" s="127" t="s">
        <v>36</v>
      </c>
      <c r="B283" s="125" t="s">
        <v>359</v>
      </c>
      <c r="C283" s="125"/>
      <c r="D283" s="125"/>
      <c r="E283" s="125"/>
      <c r="F283" s="126">
        <f>SUM(F284)</f>
        <v>150</v>
      </c>
      <c r="G283" s="27"/>
      <c r="H283" s="27"/>
      <c r="I283" s="126">
        <f>SUM(I284)</f>
        <v>150</v>
      </c>
      <c r="J283" s="14"/>
      <c r="K283" s="14"/>
    </row>
    <row r="284" spans="1:11" ht="28.5">
      <c r="A284" s="127" t="s">
        <v>349</v>
      </c>
      <c r="B284" s="125" t="s">
        <v>360</v>
      </c>
      <c r="C284" s="125"/>
      <c r="D284" s="125"/>
      <c r="E284" s="125"/>
      <c r="F284" s="126">
        <f>SUM(F285)</f>
        <v>150</v>
      </c>
      <c r="G284" s="27"/>
      <c r="H284" s="27"/>
      <c r="I284" s="126">
        <f>SUM(I285)</f>
        <v>150</v>
      </c>
      <c r="J284" s="14"/>
      <c r="K284" s="14"/>
    </row>
    <row r="285" spans="1:11" ht="28.5">
      <c r="A285" s="127" t="s">
        <v>53</v>
      </c>
      <c r="B285" s="125" t="s">
        <v>360</v>
      </c>
      <c r="C285" s="125" t="s">
        <v>97</v>
      </c>
      <c r="D285" s="125" t="s">
        <v>55</v>
      </c>
      <c r="E285" s="125" t="s">
        <v>192</v>
      </c>
      <c r="F285" s="126">
        <v>150</v>
      </c>
      <c r="G285" s="27">
        <f>SUM(Ведомственная!G155)</f>
        <v>150</v>
      </c>
      <c r="H285" s="27">
        <f>SUM(Ведомственная!H155)</f>
        <v>150</v>
      </c>
      <c r="I285" s="126">
        <v>150</v>
      </c>
      <c r="J285" s="14"/>
      <c r="K285" s="14"/>
    </row>
    <row r="286" spans="1:11" ht="42.75">
      <c r="A286" s="127" t="s">
        <v>351</v>
      </c>
      <c r="B286" s="125" t="s">
        <v>361</v>
      </c>
      <c r="C286" s="125"/>
      <c r="D286" s="125"/>
      <c r="E286" s="125"/>
      <c r="F286" s="126">
        <f>SUM(F287)</f>
        <v>448.2</v>
      </c>
      <c r="G286" s="27"/>
      <c r="H286" s="27"/>
      <c r="I286" s="126">
        <f>SUM(I287)</f>
        <v>448.2</v>
      </c>
      <c r="J286" s="14"/>
      <c r="K286" s="14"/>
    </row>
    <row r="287" spans="1:11" ht="14.25">
      <c r="A287" s="127" t="s">
        <v>36</v>
      </c>
      <c r="B287" s="125" t="s">
        <v>362</v>
      </c>
      <c r="C287" s="125"/>
      <c r="D287" s="125"/>
      <c r="E287" s="125"/>
      <c r="F287" s="126">
        <f>SUM(F288)</f>
        <v>448.2</v>
      </c>
      <c r="G287" s="27"/>
      <c r="H287" s="27"/>
      <c r="I287" s="126">
        <f>SUM(I288)</f>
        <v>448.2</v>
      </c>
      <c r="J287" s="14"/>
      <c r="K287" s="14"/>
    </row>
    <row r="288" spans="1:11" ht="42.75">
      <c r="A288" s="56" t="s">
        <v>344</v>
      </c>
      <c r="B288" s="125" t="s">
        <v>618</v>
      </c>
      <c r="C288" s="125"/>
      <c r="D288" s="125"/>
      <c r="E288" s="125"/>
      <c r="F288" s="126">
        <f>SUM(F289)</f>
        <v>448.2</v>
      </c>
      <c r="G288" s="27"/>
      <c r="H288" s="27"/>
      <c r="I288" s="126">
        <f>SUM(I289)</f>
        <v>448.2</v>
      </c>
      <c r="J288" s="14"/>
      <c r="K288" s="14"/>
    </row>
    <row r="289" spans="1:11" ht="29.25" customHeight="1">
      <c r="A289" s="127" t="s">
        <v>53</v>
      </c>
      <c r="B289" s="125" t="s">
        <v>618</v>
      </c>
      <c r="C289" s="125" t="s">
        <v>97</v>
      </c>
      <c r="D289" s="125" t="s">
        <v>55</v>
      </c>
      <c r="E289" s="125" t="s">
        <v>192</v>
      </c>
      <c r="F289" s="126">
        <v>448.2</v>
      </c>
      <c r="G289" s="27">
        <f>SUM(Ведомственная!G159)</f>
        <v>448.2</v>
      </c>
      <c r="H289" s="27">
        <f>SUM(Ведомственная!H159)</f>
        <v>448.2</v>
      </c>
      <c r="I289" s="126">
        <v>448.2</v>
      </c>
      <c r="J289" s="14"/>
      <c r="K289" s="14"/>
    </row>
    <row r="290" spans="1:11" ht="28.5" hidden="1">
      <c r="A290" s="49" t="s">
        <v>295</v>
      </c>
      <c r="B290" s="34" t="s">
        <v>296</v>
      </c>
      <c r="C290" s="34"/>
      <c r="D290" s="50"/>
      <c r="E290" s="50"/>
      <c r="F290" s="45">
        <f>SUM(F297)+F291+F294</f>
        <v>0</v>
      </c>
      <c r="G290" s="27"/>
      <c r="H290" s="27"/>
      <c r="I290" s="45">
        <f>SUM(I297)+I291+I294</f>
        <v>0</v>
      </c>
      <c r="J290" s="14"/>
      <c r="K290" s="14"/>
    </row>
    <row r="291" spans="1:11" ht="28.5" hidden="1">
      <c r="A291" s="127" t="s">
        <v>336</v>
      </c>
      <c r="B291" s="125" t="s">
        <v>383</v>
      </c>
      <c r="C291" s="125"/>
      <c r="D291" s="125"/>
      <c r="E291" s="125"/>
      <c r="F291" s="126">
        <f>SUM(F292)</f>
        <v>0</v>
      </c>
      <c r="G291" s="27"/>
      <c r="H291" s="27"/>
      <c r="I291" s="126">
        <f>SUM(I292)</f>
        <v>0</v>
      </c>
      <c r="J291" s="14"/>
      <c r="K291" s="14"/>
    </row>
    <row r="292" spans="1:11" ht="28.5" hidden="1">
      <c r="A292" s="127" t="s">
        <v>337</v>
      </c>
      <c r="B292" s="125" t="s">
        <v>384</v>
      </c>
      <c r="C292" s="125"/>
      <c r="D292" s="125"/>
      <c r="E292" s="125"/>
      <c r="F292" s="126">
        <f>SUM(F293)</f>
        <v>0</v>
      </c>
      <c r="G292" s="27"/>
      <c r="H292" s="27"/>
      <c r="I292" s="126">
        <f>SUM(I293)</f>
        <v>0</v>
      </c>
      <c r="J292" s="14"/>
      <c r="K292" s="14"/>
    </row>
    <row r="293" spans="1:11" ht="28.5" hidden="1">
      <c r="A293" s="127" t="s">
        <v>338</v>
      </c>
      <c r="B293" s="125" t="s">
        <v>384</v>
      </c>
      <c r="C293" s="125" t="s">
        <v>303</v>
      </c>
      <c r="D293" s="125"/>
      <c r="E293" s="125"/>
      <c r="F293" s="126"/>
      <c r="G293" s="27"/>
      <c r="H293" s="27"/>
      <c r="I293" s="126"/>
      <c r="J293" s="14"/>
      <c r="K293" s="14"/>
    </row>
    <row r="294" spans="1:11" ht="28.5" hidden="1">
      <c r="A294" s="127" t="s">
        <v>339</v>
      </c>
      <c r="B294" s="125" t="s">
        <v>385</v>
      </c>
      <c r="C294" s="125"/>
      <c r="D294" s="125"/>
      <c r="E294" s="125"/>
      <c r="F294" s="126">
        <f>SUM(F295)</f>
        <v>0</v>
      </c>
      <c r="G294" s="27"/>
      <c r="H294" s="27"/>
      <c r="I294" s="126">
        <f>SUM(I295)</f>
        <v>0</v>
      </c>
      <c r="J294" s="14"/>
      <c r="K294" s="14"/>
    </row>
    <row r="295" spans="1:11" ht="28.5" hidden="1">
      <c r="A295" s="127" t="s">
        <v>337</v>
      </c>
      <c r="B295" s="125" t="s">
        <v>386</v>
      </c>
      <c r="C295" s="125"/>
      <c r="D295" s="125"/>
      <c r="E295" s="125"/>
      <c r="F295" s="126">
        <f>SUM(F296)</f>
        <v>0</v>
      </c>
      <c r="G295" s="27"/>
      <c r="H295" s="27"/>
      <c r="I295" s="126">
        <f>SUM(I296)</f>
        <v>0</v>
      </c>
      <c r="J295" s="14"/>
      <c r="K295" s="14"/>
    </row>
    <row r="296" spans="1:11" ht="28.5" hidden="1">
      <c r="A296" s="127" t="s">
        <v>338</v>
      </c>
      <c r="B296" s="125" t="s">
        <v>386</v>
      </c>
      <c r="C296" s="125" t="s">
        <v>303</v>
      </c>
      <c r="D296" s="125"/>
      <c r="E296" s="125"/>
      <c r="F296" s="126"/>
      <c r="G296" s="27"/>
      <c r="H296" s="27"/>
      <c r="I296" s="126"/>
      <c r="J296" s="14"/>
      <c r="K296" s="14"/>
    </row>
    <row r="297" spans="1:11" ht="28.5" hidden="1">
      <c r="A297" s="49" t="s">
        <v>309</v>
      </c>
      <c r="B297" s="34" t="s">
        <v>297</v>
      </c>
      <c r="C297" s="34"/>
      <c r="D297" s="50"/>
      <c r="E297" s="50"/>
      <c r="F297" s="45">
        <f>SUM(F298)</f>
        <v>0</v>
      </c>
      <c r="G297" s="27"/>
      <c r="H297" s="27"/>
      <c r="I297" s="45">
        <f>SUM(I298)</f>
        <v>0</v>
      </c>
      <c r="J297" s="14"/>
      <c r="K297" s="14"/>
    </row>
    <row r="298" spans="1:11" ht="14.25" hidden="1">
      <c r="A298" s="49" t="s">
        <v>43</v>
      </c>
      <c r="B298" s="34" t="s">
        <v>297</v>
      </c>
      <c r="C298" s="34">
        <v>300</v>
      </c>
      <c r="D298" s="50" t="s">
        <v>32</v>
      </c>
      <c r="E298" s="50" t="s">
        <v>55</v>
      </c>
      <c r="F298" s="45"/>
      <c r="G298" s="27">
        <f>SUM(Ведомственная!G306)</f>
        <v>0</v>
      </c>
      <c r="H298" s="27">
        <f>SUM(Ведомственная!H306)</f>
        <v>0</v>
      </c>
      <c r="I298" s="45"/>
      <c r="J298" s="14"/>
      <c r="K298" s="14"/>
    </row>
    <row r="299" spans="1:11" ht="28.5" hidden="1">
      <c r="A299" s="127" t="s">
        <v>334</v>
      </c>
      <c r="B299" s="125" t="s">
        <v>374</v>
      </c>
      <c r="C299" s="125"/>
      <c r="D299" s="125"/>
      <c r="E299" s="125"/>
      <c r="F299" s="126">
        <f>SUM(F302)+F300</f>
        <v>5426.5</v>
      </c>
      <c r="G299" s="27"/>
      <c r="H299" s="27"/>
      <c r="I299" s="126">
        <f>SUM(I302)+I300</f>
        <v>5426.5</v>
      </c>
      <c r="J299" s="14">
        <f>SUM(Ведомственная!G199)</f>
        <v>5426.5</v>
      </c>
      <c r="K299" s="14">
        <f>SUM(Ведомственная!H199)</f>
        <v>5426.5</v>
      </c>
    </row>
    <row r="300" spans="1:11" ht="28.5" hidden="1">
      <c r="A300" s="127" t="s">
        <v>337</v>
      </c>
      <c r="B300" s="128" t="s">
        <v>397</v>
      </c>
      <c r="C300" s="128"/>
      <c r="D300" s="128"/>
      <c r="E300" s="128"/>
      <c r="F300" s="11">
        <f>SUM(F301)</f>
        <v>0</v>
      </c>
      <c r="G300" s="27"/>
      <c r="H300" s="27"/>
      <c r="I300" s="11">
        <f>SUM(I301)</f>
        <v>0</v>
      </c>
      <c r="J300" s="14"/>
      <c r="K300" s="14"/>
    </row>
    <row r="301" spans="1:11" ht="28.5" hidden="1">
      <c r="A301" s="127" t="s">
        <v>338</v>
      </c>
      <c r="B301" s="128" t="s">
        <v>397</v>
      </c>
      <c r="C301" s="128" t="s">
        <v>303</v>
      </c>
      <c r="D301" s="128"/>
      <c r="E301" s="128"/>
      <c r="F301" s="11"/>
      <c r="G301" s="27"/>
      <c r="H301" s="27"/>
      <c r="I301" s="11"/>
      <c r="J301" s="14"/>
      <c r="K301" s="14"/>
    </row>
    <row r="302" spans="1:11" s="115" customFormat="1" ht="30">
      <c r="A302" s="159" t="s">
        <v>623</v>
      </c>
      <c r="B302" s="141" t="s">
        <v>375</v>
      </c>
      <c r="C302" s="141"/>
      <c r="D302" s="141"/>
      <c r="E302" s="141"/>
      <c r="F302" s="158">
        <f>SUM(F303)</f>
        <v>5426.5</v>
      </c>
      <c r="G302" s="29"/>
      <c r="H302" s="29"/>
      <c r="I302" s="158">
        <f>SUM(I303)</f>
        <v>5426.5</v>
      </c>
      <c r="J302" s="114">
        <f>SUM(Ведомственная!G199)</f>
        <v>5426.5</v>
      </c>
      <c r="K302" s="114">
        <f>SUM(Ведомственная!H199)</f>
        <v>5426.5</v>
      </c>
    </row>
    <row r="303" spans="1:11" ht="28.5">
      <c r="A303" s="127" t="s">
        <v>46</v>
      </c>
      <c r="B303" s="125" t="s">
        <v>376</v>
      </c>
      <c r="C303" s="125"/>
      <c r="D303" s="125"/>
      <c r="E303" s="125"/>
      <c r="F303" s="126">
        <f>SUM(F304:F306)</f>
        <v>5426.5</v>
      </c>
      <c r="G303" s="27"/>
      <c r="H303" s="27"/>
      <c r="I303" s="126">
        <f>SUM(I304:I306)</f>
        <v>5426.5</v>
      </c>
      <c r="J303" s="14"/>
      <c r="K303" s="14"/>
    </row>
    <row r="304" spans="1:11" ht="57">
      <c r="A304" s="127" t="s">
        <v>52</v>
      </c>
      <c r="B304" s="125" t="s">
        <v>376</v>
      </c>
      <c r="C304" s="125" t="s">
        <v>95</v>
      </c>
      <c r="D304" s="125" t="s">
        <v>14</v>
      </c>
      <c r="E304" s="125" t="s">
        <v>25</v>
      </c>
      <c r="F304" s="126">
        <v>4468.5</v>
      </c>
      <c r="G304" s="27">
        <f>SUM(Ведомственная!G202)</f>
        <v>4468.5</v>
      </c>
      <c r="H304" s="27">
        <f>SUM(Ведомственная!H202)</f>
        <v>4468.5</v>
      </c>
      <c r="I304" s="126">
        <v>4468.5</v>
      </c>
      <c r="J304" s="14"/>
      <c r="K304" s="14"/>
    </row>
    <row r="305" spans="1:11" ht="28.5">
      <c r="A305" s="127" t="s">
        <v>53</v>
      </c>
      <c r="B305" s="125" t="s">
        <v>376</v>
      </c>
      <c r="C305" s="125" t="s">
        <v>97</v>
      </c>
      <c r="D305" s="125" t="s">
        <v>14</v>
      </c>
      <c r="E305" s="125" t="s">
        <v>25</v>
      </c>
      <c r="F305" s="126">
        <v>935.2</v>
      </c>
      <c r="G305" s="27">
        <f>SUM(Ведомственная!G203)</f>
        <v>935.2</v>
      </c>
      <c r="H305" s="27">
        <f>SUM(Ведомственная!H203)</f>
        <v>935.2</v>
      </c>
      <c r="I305" s="126">
        <v>935.2</v>
      </c>
      <c r="J305" s="14"/>
      <c r="K305" s="14"/>
    </row>
    <row r="306" spans="1:11" ht="14.25">
      <c r="A306" s="127" t="s">
        <v>23</v>
      </c>
      <c r="B306" s="125" t="s">
        <v>376</v>
      </c>
      <c r="C306" s="125" t="s">
        <v>102</v>
      </c>
      <c r="D306" s="125" t="s">
        <v>14</v>
      </c>
      <c r="E306" s="125" t="s">
        <v>25</v>
      </c>
      <c r="F306" s="126">
        <v>22.8</v>
      </c>
      <c r="G306" s="27">
        <f>SUM(Ведомственная!G204)</f>
        <v>22.8</v>
      </c>
      <c r="H306" s="27">
        <f>SUM(Ведомственная!H204)</f>
        <v>22.8</v>
      </c>
      <c r="I306" s="126">
        <v>22.8</v>
      </c>
      <c r="J306" s="14"/>
      <c r="K306" s="14"/>
    </row>
    <row r="307" spans="1:11" s="115" customFormat="1" ht="30">
      <c r="A307" s="46" t="s">
        <v>630</v>
      </c>
      <c r="B307" s="47" t="s">
        <v>293</v>
      </c>
      <c r="C307" s="47"/>
      <c r="D307" s="68"/>
      <c r="E307" s="68"/>
      <c r="F307" s="69">
        <f>SUM(F308+F314)</f>
        <v>6022.3</v>
      </c>
      <c r="G307" s="29"/>
      <c r="H307" s="29"/>
      <c r="I307" s="69">
        <f>SUM(I308+I314)</f>
        <v>6022.3</v>
      </c>
      <c r="J307" s="114">
        <f>SUM(Ведомственная!G283+Ведомственная!G290)</f>
        <v>6022.3</v>
      </c>
      <c r="K307" s="114">
        <f>SUM(Ведомственная!H283+Ведомственная!H290)</f>
        <v>6022.3</v>
      </c>
    </row>
    <row r="308" spans="1:11" ht="14.25">
      <c r="A308" s="49" t="s">
        <v>36</v>
      </c>
      <c r="B308" s="34" t="s">
        <v>305</v>
      </c>
      <c r="C308" s="34"/>
      <c r="D308" s="50"/>
      <c r="E308" s="50"/>
      <c r="F308" s="45">
        <f>SUM(F309)+F311</f>
        <v>840</v>
      </c>
      <c r="G308" s="27"/>
      <c r="H308" s="27"/>
      <c r="I308" s="45">
        <f>SUM(I309)+I311</f>
        <v>840</v>
      </c>
      <c r="J308" s="14"/>
      <c r="K308" s="14"/>
    </row>
    <row r="309" spans="1:11" ht="42.75" hidden="1">
      <c r="A309" s="49" t="s">
        <v>344</v>
      </c>
      <c r="B309" s="34" t="s">
        <v>345</v>
      </c>
      <c r="C309" s="34"/>
      <c r="D309" s="50"/>
      <c r="E309" s="50"/>
      <c r="F309" s="45">
        <f>SUM(F310)</f>
        <v>0</v>
      </c>
      <c r="G309" s="27"/>
      <c r="H309" s="27"/>
      <c r="I309" s="45">
        <f>SUM(I310)</f>
        <v>0</v>
      </c>
      <c r="J309" s="14"/>
      <c r="K309" s="14"/>
    </row>
    <row r="310" spans="1:11" ht="14.25" hidden="1">
      <c r="A310" s="49" t="s">
        <v>96</v>
      </c>
      <c r="B310" s="34" t="s">
        <v>345</v>
      </c>
      <c r="C310" s="50" t="s">
        <v>97</v>
      </c>
      <c r="D310" s="50"/>
      <c r="E310" s="50"/>
      <c r="F310" s="45"/>
      <c r="G310" s="27"/>
      <c r="H310" s="27"/>
      <c r="I310" s="45"/>
      <c r="J310" s="14"/>
      <c r="K310" s="14"/>
    </row>
    <row r="311" spans="1:11" ht="42.75">
      <c r="A311" s="49" t="s">
        <v>344</v>
      </c>
      <c r="B311" s="34" t="s">
        <v>345</v>
      </c>
      <c r="C311" s="34"/>
      <c r="D311" s="50"/>
      <c r="E311" s="50"/>
      <c r="F311" s="45">
        <f>SUM(F312:F313)</f>
        <v>840</v>
      </c>
      <c r="G311" s="27"/>
      <c r="H311" s="27"/>
      <c r="I311" s="45">
        <f>SUM(I312:I313)</f>
        <v>840</v>
      </c>
      <c r="J311" s="14"/>
      <c r="K311" s="14"/>
    </row>
    <row r="312" spans="1:11" ht="57" hidden="1">
      <c r="A312" s="127" t="s">
        <v>52</v>
      </c>
      <c r="B312" s="34" t="s">
        <v>345</v>
      </c>
      <c r="C312" s="34">
        <v>100</v>
      </c>
      <c r="D312" s="50" t="s">
        <v>79</v>
      </c>
      <c r="E312" s="50" t="s">
        <v>188</v>
      </c>
      <c r="F312" s="45"/>
      <c r="G312" s="27">
        <f>SUM(Ведомственная!G295)</f>
        <v>0</v>
      </c>
      <c r="H312" s="27">
        <f>SUM(Ведомственная!H295)</f>
        <v>0</v>
      </c>
      <c r="I312" s="45"/>
      <c r="J312" s="14"/>
      <c r="K312" s="14"/>
    </row>
    <row r="313" spans="1:11" ht="28.5">
      <c r="A313" s="41" t="s">
        <v>53</v>
      </c>
      <c r="B313" s="34" t="s">
        <v>345</v>
      </c>
      <c r="C313" s="50" t="s">
        <v>97</v>
      </c>
      <c r="D313" s="50" t="s">
        <v>79</v>
      </c>
      <c r="E313" s="50" t="s">
        <v>188</v>
      </c>
      <c r="F313" s="45">
        <v>840</v>
      </c>
      <c r="G313" s="27">
        <f>SUM(Ведомственная!G296)</f>
        <v>840</v>
      </c>
      <c r="H313" s="27">
        <f>SUM(Ведомственная!H296)</f>
        <v>840</v>
      </c>
      <c r="I313" s="45">
        <v>840</v>
      </c>
      <c r="J313" s="14"/>
      <c r="K313" s="14"/>
    </row>
    <row r="314" spans="1:11" ht="28.5">
      <c r="A314" s="49" t="s">
        <v>46</v>
      </c>
      <c r="B314" s="34" t="s">
        <v>294</v>
      </c>
      <c r="C314" s="34"/>
      <c r="D314" s="50"/>
      <c r="E314" s="50"/>
      <c r="F314" s="45">
        <f>SUM(F315:F317)</f>
        <v>5182.3</v>
      </c>
      <c r="G314" s="27"/>
      <c r="H314" s="27"/>
      <c r="I314" s="45">
        <f>SUM(I315:I317)</f>
        <v>5182.3</v>
      </c>
      <c r="J314" s="14"/>
      <c r="K314" s="14"/>
    </row>
    <row r="315" spans="1:11" ht="57">
      <c r="A315" s="127" t="s">
        <v>52</v>
      </c>
      <c r="B315" s="34" t="s">
        <v>294</v>
      </c>
      <c r="C315" s="50" t="s">
        <v>95</v>
      </c>
      <c r="D315" s="50" t="s">
        <v>79</v>
      </c>
      <c r="E315" s="50" t="s">
        <v>35</v>
      </c>
      <c r="F315" s="45">
        <v>4351.6</v>
      </c>
      <c r="G315" s="27">
        <f>SUM(Ведомственная!G286)</f>
        <v>4351.6</v>
      </c>
      <c r="H315" s="27">
        <f>SUM(Ведомственная!H286)</f>
        <v>4351.6</v>
      </c>
      <c r="I315" s="45">
        <v>4351.6</v>
      </c>
      <c r="J315" s="14"/>
      <c r="K315" s="14"/>
    </row>
    <row r="316" spans="1:11" ht="28.5">
      <c r="A316" s="41" t="s">
        <v>53</v>
      </c>
      <c r="B316" s="34" t="s">
        <v>294</v>
      </c>
      <c r="C316" s="50" t="s">
        <v>97</v>
      </c>
      <c r="D316" s="50" t="s">
        <v>79</v>
      </c>
      <c r="E316" s="50" t="s">
        <v>35</v>
      </c>
      <c r="F316" s="45">
        <v>775.9</v>
      </c>
      <c r="G316" s="27">
        <f>SUM(Ведомственная!G287)</f>
        <v>775.9</v>
      </c>
      <c r="H316" s="27">
        <f>SUM(Ведомственная!H287)</f>
        <v>775.9</v>
      </c>
      <c r="I316" s="45">
        <v>775.9</v>
      </c>
      <c r="J316" s="14"/>
      <c r="K316" s="14"/>
    </row>
    <row r="317" spans="1:11" ht="14.25">
      <c r="A317" s="49" t="s">
        <v>23</v>
      </c>
      <c r="B317" s="34" t="s">
        <v>294</v>
      </c>
      <c r="C317" s="50" t="s">
        <v>102</v>
      </c>
      <c r="D317" s="50" t="s">
        <v>79</v>
      </c>
      <c r="E317" s="50" t="s">
        <v>35</v>
      </c>
      <c r="F317" s="45">
        <v>54.8</v>
      </c>
      <c r="G317" s="27">
        <f>SUM(Ведомственная!G288)</f>
        <v>54.8</v>
      </c>
      <c r="H317" s="27">
        <f>SUM(Ведомственная!H288)</f>
        <v>54.8</v>
      </c>
      <c r="I317" s="45">
        <v>54.8</v>
      </c>
      <c r="J317" s="14"/>
      <c r="K317" s="14"/>
    </row>
    <row r="318" spans="1:11" s="115" customFormat="1" ht="45">
      <c r="A318" s="46" t="s">
        <v>625</v>
      </c>
      <c r="B318" s="47" t="s">
        <v>259</v>
      </c>
      <c r="C318" s="47"/>
      <c r="D318" s="68"/>
      <c r="E318" s="68"/>
      <c r="F318" s="69">
        <f>SUM(F319)+F327+F325</f>
        <v>19420.6</v>
      </c>
      <c r="G318" s="29"/>
      <c r="H318" s="29"/>
      <c r="I318" s="69">
        <f>SUM(I319)+I327+I325</f>
        <v>14420.6</v>
      </c>
      <c r="J318" s="114">
        <f>SUM(Ведомственная!G108+Ведомственная!G205+Ведомственная!G243)</f>
        <v>19420.6</v>
      </c>
      <c r="K318" s="114">
        <f>SUM(Ведомственная!H108+Ведомственная!H205+Ведомственная!H243)</f>
        <v>14420.6</v>
      </c>
    </row>
    <row r="319" spans="1:11" ht="42.75">
      <c r="A319" s="49" t="s">
        <v>260</v>
      </c>
      <c r="B319" s="34" t="s">
        <v>261</v>
      </c>
      <c r="C319" s="34"/>
      <c r="D319" s="50"/>
      <c r="E319" s="50"/>
      <c r="F319" s="45">
        <f>SUM(F320)</f>
        <v>18290.6</v>
      </c>
      <c r="G319" s="27"/>
      <c r="H319" s="27"/>
      <c r="I319" s="45">
        <f>SUM(I320)</f>
        <v>13290.6</v>
      </c>
      <c r="J319" s="14"/>
      <c r="K319" s="14"/>
    </row>
    <row r="320" spans="1:11" ht="42.75">
      <c r="A320" s="49" t="s">
        <v>81</v>
      </c>
      <c r="B320" s="34" t="s">
        <v>262</v>
      </c>
      <c r="C320" s="34"/>
      <c r="D320" s="50"/>
      <c r="E320" s="50"/>
      <c r="F320" s="45">
        <f>SUM(F321)</f>
        <v>18290.6</v>
      </c>
      <c r="G320" s="27"/>
      <c r="H320" s="27"/>
      <c r="I320" s="45">
        <f>SUM(I321)</f>
        <v>13290.6</v>
      </c>
      <c r="J320" s="14"/>
      <c r="K320" s="14"/>
    </row>
    <row r="321" spans="1:11" ht="42.75">
      <c r="A321" s="49" t="s">
        <v>633</v>
      </c>
      <c r="B321" s="34" t="s">
        <v>263</v>
      </c>
      <c r="C321" s="34"/>
      <c r="D321" s="50"/>
      <c r="E321" s="50"/>
      <c r="F321" s="45">
        <f>SUM(F322:F324)</f>
        <v>18290.6</v>
      </c>
      <c r="G321" s="27"/>
      <c r="H321" s="27"/>
      <c r="I321" s="45">
        <f>SUM(I322:I324)</f>
        <v>13290.6</v>
      </c>
      <c r="J321" s="14"/>
      <c r="K321" s="14"/>
    </row>
    <row r="322" spans="1:11" ht="28.5">
      <c r="A322" s="41" t="s">
        <v>53</v>
      </c>
      <c r="B322" s="34" t="s">
        <v>263</v>
      </c>
      <c r="C322" s="34">
        <v>200</v>
      </c>
      <c r="D322" s="50" t="s">
        <v>35</v>
      </c>
      <c r="E322" s="50" t="s">
        <v>100</v>
      </c>
      <c r="F322" s="45">
        <v>14770.6</v>
      </c>
      <c r="G322" s="27">
        <f>SUM(Ведомственная!G112)</f>
        <v>14770.6</v>
      </c>
      <c r="H322" s="27">
        <f>SUM(Ведомственная!H112)</f>
        <v>13270.6</v>
      </c>
      <c r="I322" s="45">
        <v>13270.6</v>
      </c>
      <c r="J322" s="14"/>
      <c r="K322" s="14"/>
    </row>
    <row r="323" spans="1:11" ht="28.5">
      <c r="A323" s="56" t="s">
        <v>338</v>
      </c>
      <c r="B323" s="34" t="s">
        <v>263</v>
      </c>
      <c r="C323" s="34">
        <v>400</v>
      </c>
      <c r="D323" s="50" t="s">
        <v>188</v>
      </c>
      <c r="E323" s="50" t="s">
        <v>45</v>
      </c>
      <c r="F323" s="45">
        <v>3500</v>
      </c>
      <c r="G323" s="27">
        <f>SUM(Ведомственная!G248)</f>
        <v>3500</v>
      </c>
      <c r="H323" s="27">
        <f>SUM(Ведомственная!H248)</f>
        <v>0</v>
      </c>
      <c r="I323" s="45"/>
      <c r="J323" s="14"/>
      <c r="K323" s="14"/>
    </row>
    <row r="324" spans="1:11" ht="14.25">
      <c r="A324" s="49" t="s">
        <v>23</v>
      </c>
      <c r="B324" s="34" t="s">
        <v>263</v>
      </c>
      <c r="C324" s="34">
        <v>800</v>
      </c>
      <c r="D324" s="50" t="s">
        <v>35</v>
      </c>
      <c r="E324" s="50" t="s">
        <v>100</v>
      </c>
      <c r="F324" s="45">
        <v>20</v>
      </c>
      <c r="G324" s="27">
        <f>SUM(Ведомственная!G113)</f>
        <v>20</v>
      </c>
      <c r="H324" s="27">
        <f>SUM(Ведомственная!H113)</f>
        <v>20</v>
      </c>
      <c r="I324" s="45">
        <v>20</v>
      </c>
      <c r="J324" s="14"/>
      <c r="K324" s="14"/>
    </row>
    <row r="325" spans="1:11" ht="42.75">
      <c r="A325" s="49" t="s">
        <v>283</v>
      </c>
      <c r="B325" s="34" t="s">
        <v>284</v>
      </c>
      <c r="C325" s="50"/>
      <c r="D325" s="50"/>
      <c r="E325" s="50"/>
      <c r="F325" s="45">
        <f>SUM(F326)</f>
        <v>490</v>
      </c>
      <c r="G325" s="27"/>
      <c r="H325" s="27"/>
      <c r="I325" s="45">
        <f>SUM(I326)</f>
        <v>490</v>
      </c>
      <c r="J325" s="14"/>
      <c r="K325" s="14"/>
    </row>
    <row r="326" spans="1:11" ht="28.5">
      <c r="A326" s="41" t="s">
        <v>53</v>
      </c>
      <c r="B326" s="34" t="s">
        <v>284</v>
      </c>
      <c r="C326" s="50" t="s">
        <v>97</v>
      </c>
      <c r="D326" s="50" t="s">
        <v>14</v>
      </c>
      <c r="E326" s="50" t="s">
        <v>25</v>
      </c>
      <c r="F326" s="45">
        <v>490</v>
      </c>
      <c r="G326" s="27">
        <f>SUM(Ведомственная!G207)</f>
        <v>490</v>
      </c>
      <c r="H326" s="27">
        <f>SUM(Ведомственная!H207)</f>
        <v>490</v>
      </c>
      <c r="I326" s="45">
        <v>490</v>
      </c>
      <c r="J326" s="14"/>
      <c r="K326" s="14"/>
    </row>
    <row r="327" spans="1:11" ht="28.5">
      <c r="A327" s="49" t="s">
        <v>264</v>
      </c>
      <c r="B327" s="34" t="s">
        <v>265</v>
      </c>
      <c r="C327" s="34"/>
      <c r="D327" s="50"/>
      <c r="E327" s="50"/>
      <c r="F327" s="45">
        <f>SUM(F328)</f>
        <v>640</v>
      </c>
      <c r="G327" s="27"/>
      <c r="H327" s="27"/>
      <c r="I327" s="45">
        <f>SUM(I328)</f>
        <v>640</v>
      </c>
      <c r="J327" s="14"/>
      <c r="K327" s="14"/>
    </row>
    <row r="328" spans="1:11" ht="42.75">
      <c r="A328" s="49" t="s">
        <v>81</v>
      </c>
      <c r="B328" s="34" t="s">
        <v>266</v>
      </c>
      <c r="C328" s="34"/>
      <c r="D328" s="50"/>
      <c r="E328" s="50"/>
      <c r="F328" s="45">
        <f>SUM(F329)</f>
        <v>640</v>
      </c>
      <c r="G328" s="27"/>
      <c r="H328" s="27"/>
      <c r="I328" s="45">
        <f>SUM(I329)</f>
        <v>640</v>
      </c>
      <c r="J328" s="14"/>
      <c r="K328" s="14"/>
    </row>
    <row r="329" spans="1:11" ht="42.75">
      <c r="A329" s="49" t="s">
        <v>633</v>
      </c>
      <c r="B329" s="34" t="s">
        <v>267</v>
      </c>
      <c r="C329" s="34"/>
      <c r="D329" s="50"/>
      <c r="E329" s="50"/>
      <c r="F329" s="45">
        <f>SUM(F330:F331)</f>
        <v>640</v>
      </c>
      <c r="G329" s="27"/>
      <c r="H329" s="27"/>
      <c r="I329" s="45">
        <f>SUM(I330:I331)</f>
        <v>640</v>
      </c>
      <c r="J329" s="14"/>
      <c r="K329" s="14"/>
    </row>
    <row r="330" spans="1:11" ht="28.5">
      <c r="A330" s="41" t="s">
        <v>53</v>
      </c>
      <c r="B330" s="34" t="s">
        <v>267</v>
      </c>
      <c r="C330" s="34">
        <v>200</v>
      </c>
      <c r="D330" s="50" t="s">
        <v>35</v>
      </c>
      <c r="E330" s="50" t="s">
        <v>100</v>
      </c>
      <c r="F330" s="45">
        <v>640</v>
      </c>
      <c r="G330" s="27">
        <f>SUM(Ведомственная!G117)</f>
        <v>640</v>
      </c>
      <c r="H330" s="27">
        <f>SUM(Ведомственная!H117)</f>
        <v>640</v>
      </c>
      <c r="I330" s="45">
        <v>640</v>
      </c>
      <c r="J330" s="14"/>
      <c r="K330" s="14"/>
    </row>
    <row r="331" spans="1:11" ht="14.25" hidden="1">
      <c r="A331" s="49" t="s">
        <v>23</v>
      </c>
      <c r="B331" s="34" t="s">
        <v>267</v>
      </c>
      <c r="C331" s="34">
        <v>800</v>
      </c>
      <c r="D331" s="50"/>
      <c r="E331" s="50"/>
      <c r="F331" s="45"/>
      <c r="G331" s="27"/>
      <c r="H331" s="27"/>
      <c r="I331" s="45"/>
      <c r="J331" s="14"/>
      <c r="K331" s="14"/>
    </row>
    <row r="332" spans="1:11" s="115" customFormat="1" ht="30">
      <c r="A332" s="46" t="s">
        <v>631</v>
      </c>
      <c r="B332" s="47" t="s">
        <v>287</v>
      </c>
      <c r="C332" s="68"/>
      <c r="D332" s="68"/>
      <c r="E332" s="68"/>
      <c r="F332" s="69">
        <f>SUM(F333)+F337+F339</f>
        <v>51358.100000000006</v>
      </c>
      <c r="G332" s="29"/>
      <c r="H332" s="29"/>
      <c r="I332" s="69">
        <f>SUM(I333)+I337+I339</f>
        <v>46419.8</v>
      </c>
      <c r="J332" s="114">
        <f>SUM(Ведомственная!G316)</f>
        <v>51358.100000000006</v>
      </c>
      <c r="K332" s="114">
        <f>SUM(Ведомственная!H316)</f>
        <v>46419.8</v>
      </c>
    </row>
    <row r="333" spans="1:11" ht="28.5" hidden="1">
      <c r="A333" s="49" t="s">
        <v>288</v>
      </c>
      <c r="B333" s="34" t="s">
        <v>290</v>
      </c>
      <c r="C333" s="50"/>
      <c r="D333" s="50"/>
      <c r="E333" s="50"/>
      <c r="F333" s="45">
        <f>SUM(F335)</f>
        <v>0</v>
      </c>
      <c r="G333" s="27"/>
      <c r="H333" s="27"/>
      <c r="I333" s="45">
        <f>SUM(I335)</f>
        <v>0</v>
      </c>
      <c r="J333" s="14"/>
      <c r="K333" s="14"/>
    </row>
    <row r="334" spans="1:11" ht="14.25" hidden="1">
      <c r="A334" s="49" t="s">
        <v>96</v>
      </c>
      <c r="B334" s="34" t="s">
        <v>290</v>
      </c>
      <c r="C334" s="50" t="s">
        <v>97</v>
      </c>
      <c r="D334" s="50"/>
      <c r="E334" s="50"/>
      <c r="F334" s="45">
        <v>0</v>
      </c>
      <c r="G334" s="27"/>
      <c r="H334" s="27"/>
      <c r="I334" s="45">
        <v>0</v>
      </c>
      <c r="J334" s="14"/>
      <c r="K334" s="14"/>
    </row>
    <row r="335" spans="1:11" ht="28.5" hidden="1">
      <c r="A335" s="44" t="s">
        <v>501</v>
      </c>
      <c r="B335" s="54" t="s">
        <v>502</v>
      </c>
      <c r="C335" s="54"/>
      <c r="D335" s="54"/>
      <c r="E335" s="54"/>
      <c r="F335" s="65">
        <f>SUM(F336)</f>
        <v>0</v>
      </c>
      <c r="G335" s="27"/>
      <c r="H335" s="27"/>
      <c r="I335" s="65">
        <f>SUM(I336)</f>
        <v>0</v>
      </c>
      <c r="J335" s="14"/>
      <c r="K335" s="14"/>
    </row>
    <row r="336" spans="1:11" ht="28.5" hidden="1">
      <c r="A336" s="44" t="s">
        <v>338</v>
      </c>
      <c r="B336" s="54" t="s">
        <v>502</v>
      </c>
      <c r="C336" s="54" t="s">
        <v>303</v>
      </c>
      <c r="D336" s="54"/>
      <c r="E336" s="54"/>
      <c r="F336" s="65"/>
      <c r="G336" s="27"/>
      <c r="H336" s="27"/>
      <c r="I336" s="65"/>
      <c r="J336" s="14"/>
      <c r="K336" s="14"/>
    </row>
    <row r="337" spans="1:11" ht="71.25" hidden="1">
      <c r="A337" s="49" t="s">
        <v>299</v>
      </c>
      <c r="B337" s="34" t="s">
        <v>300</v>
      </c>
      <c r="C337" s="34"/>
      <c r="D337" s="50"/>
      <c r="E337" s="50"/>
      <c r="F337" s="45">
        <f>SUM(F338)</f>
        <v>0</v>
      </c>
      <c r="G337" s="27"/>
      <c r="H337" s="27"/>
      <c r="I337" s="45">
        <f>SUM(I338)</f>
        <v>0</v>
      </c>
      <c r="J337" s="14"/>
      <c r="K337" s="14"/>
    </row>
    <row r="338" spans="1:11" ht="14.25" hidden="1">
      <c r="A338" s="49" t="s">
        <v>96</v>
      </c>
      <c r="B338" s="34" t="s">
        <v>300</v>
      </c>
      <c r="C338" s="34">
        <v>200</v>
      </c>
      <c r="D338" s="50"/>
      <c r="E338" s="50"/>
      <c r="F338" s="45"/>
      <c r="G338" s="27"/>
      <c r="H338" s="27"/>
      <c r="I338" s="45"/>
      <c r="J338" s="14"/>
      <c r="K338" s="14"/>
    </row>
    <row r="339" spans="1:11" ht="57">
      <c r="A339" s="49" t="s">
        <v>492</v>
      </c>
      <c r="B339" s="34" t="s">
        <v>497</v>
      </c>
      <c r="C339" s="34"/>
      <c r="D339" s="50"/>
      <c r="E339" s="50"/>
      <c r="F339" s="45">
        <f>SUM(F340)</f>
        <v>51358.100000000006</v>
      </c>
      <c r="G339" s="27"/>
      <c r="H339" s="27"/>
      <c r="I339" s="45">
        <f>SUM(I340)</f>
        <v>46419.8</v>
      </c>
      <c r="J339" s="14"/>
      <c r="K339" s="14"/>
    </row>
    <row r="340" spans="1:11" ht="85.5">
      <c r="A340" s="49" t="s">
        <v>490</v>
      </c>
      <c r="B340" s="34" t="s">
        <v>498</v>
      </c>
      <c r="C340" s="34"/>
      <c r="D340" s="50"/>
      <c r="E340" s="50"/>
      <c r="F340" s="45">
        <f>SUM(F341+F343)</f>
        <v>51358.100000000006</v>
      </c>
      <c r="G340" s="27"/>
      <c r="H340" s="27"/>
      <c r="I340" s="45">
        <f>SUM(I341+I343)</f>
        <v>46419.8</v>
      </c>
      <c r="J340" s="14"/>
      <c r="K340" s="14"/>
    </row>
    <row r="341" spans="1:11" ht="57">
      <c r="A341" s="56" t="s">
        <v>301</v>
      </c>
      <c r="B341" s="34" t="s">
        <v>499</v>
      </c>
      <c r="C341" s="34"/>
      <c r="D341" s="50"/>
      <c r="E341" s="50"/>
      <c r="F341" s="45">
        <f>SUM(F342)</f>
        <v>20874.9</v>
      </c>
      <c r="G341" s="27"/>
      <c r="H341" s="27"/>
      <c r="I341" s="45">
        <f>SUM(I342)</f>
        <v>22033.3</v>
      </c>
      <c r="J341" s="14"/>
      <c r="K341" s="14"/>
    </row>
    <row r="342" spans="1:11" ht="28.5">
      <c r="A342" s="49" t="s">
        <v>302</v>
      </c>
      <c r="B342" s="34" t="s">
        <v>499</v>
      </c>
      <c r="C342" s="34">
        <v>400</v>
      </c>
      <c r="D342" s="50" t="s">
        <v>32</v>
      </c>
      <c r="E342" s="50" t="s">
        <v>14</v>
      </c>
      <c r="F342" s="45">
        <v>20874.9</v>
      </c>
      <c r="G342" s="27">
        <f>SUM(Ведомственная!G320)</f>
        <v>20874.9</v>
      </c>
      <c r="H342" s="27">
        <f>SUM(Ведомственная!H320)</f>
        <v>22033.3</v>
      </c>
      <c r="I342" s="45">
        <v>22033.3</v>
      </c>
      <c r="J342" s="14"/>
      <c r="K342" s="14"/>
    </row>
    <row r="343" spans="1:11" ht="42.75">
      <c r="A343" s="49" t="s">
        <v>304</v>
      </c>
      <c r="B343" s="173" t="s">
        <v>740</v>
      </c>
      <c r="C343" s="34"/>
      <c r="D343" s="50"/>
      <c r="E343" s="50"/>
      <c r="F343" s="45">
        <f>SUM(F344)</f>
        <v>30483.2</v>
      </c>
      <c r="G343" s="27"/>
      <c r="H343" s="27"/>
      <c r="I343" s="45">
        <f>SUM(I344)</f>
        <v>24386.5</v>
      </c>
      <c r="J343" s="14"/>
      <c r="K343" s="14"/>
    </row>
    <row r="344" spans="1:11" ht="28.5">
      <c r="A344" s="49" t="s">
        <v>302</v>
      </c>
      <c r="B344" s="173" t="s">
        <v>740</v>
      </c>
      <c r="C344" s="50" t="s">
        <v>303</v>
      </c>
      <c r="D344" s="50" t="s">
        <v>32</v>
      </c>
      <c r="E344" s="50" t="s">
        <v>14</v>
      </c>
      <c r="F344" s="45">
        <v>30483.2</v>
      </c>
      <c r="G344" s="27">
        <f>SUM(Ведомственная!G322)</f>
        <v>30483.2</v>
      </c>
      <c r="H344" s="27">
        <f>SUM(Ведомственная!H322)</f>
        <v>24386.5</v>
      </c>
      <c r="I344" s="45">
        <v>24386.5</v>
      </c>
      <c r="J344" s="14"/>
      <c r="K344" s="14"/>
    </row>
    <row r="345" spans="1:11" s="115" customFormat="1" ht="30">
      <c r="A345" s="146" t="s">
        <v>636</v>
      </c>
      <c r="B345" s="160" t="s">
        <v>269</v>
      </c>
      <c r="C345" s="160"/>
      <c r="D345" s="160"/>
      <c r="E345" s="160"/>
      <c r="F345" s="161">
        <f>F346</f>
        <v>78</v>
      </c>
      <c r="G345" s="29"/>
      <c r="H345" s="29"/>
      <c r="I345" s="161">
        <f>I346</f>
        <v>78</v>
      </c>
      <c r="J345" s="114">
        <f>SUM(Ведомственная!G727)</f>
        <v>78</v>
      </c>
      <c r="K345" s="114">
        <f>SUM(Ведомственная!H727)</f>
        <v>78</v>
      </c>
    </row>
    <row r="346" spans="1:11" ht="14.25">
      <c r="A346" s="130" t="s">
        <v>36</v>
      </c>
      <c r="B346" s="129" t="s">
        <v>451</v>
      </c>
      <c r="C346" s="129"/>
      <c r="D346" s="129"/>
      <c r="E346" s="129"/>
      <c r="F346" s="119">
        <f>SUM(F347)</f>
        <v>78</v>
      </c>
      <c r="G346" s="27"/>
      <c r="H346" s="27"/>
      <c r="I346" s="119">
        <f>SUM(I347)</f>
        <v>78</v>
      </c>
      <c r="J346" s="14"/>
      <c r="K346" s="14"/>
    </row>
    <row r="347" spans="1:11" ht="28.5">
      <c r="A347" s="130" t="s">
        <v>53</v>
      </c>
      <c r="B347" s="129" t="s">
        <v>451</v>
      </c>
      <c r="C347" s="129" t="s">
        <v>97</v>
      </c>
      <c r="D347" s="129" t="s">
        <v>121</v>
      </c>
      <c r="E347" s="129" t="s">
        <v>121</v>
      </c>
      <c r="F347" s="119">
        <v>78</v>
      </c>
      <c r="G347" s="27">
        <f>SUM(Ведомственная!G729)</f>
        <v>78</v>
      </c>
      <c r="H347" s="27">
        <f>SUM(Ведомственная!H729)</f>
        <v>78</v>
      </c>
      <c r="I347" s="119">
        <v>78</v>
      </c>
      <c r="J347" s="14"/>
      <c r="K347" s="14"/>
    </row>
    <row r="348" spans="1:11" s="115" customFormat="1" ht="60">
      <c r="A348" s="146" t="s">
        <v>637</v>
      </c>
      <c r="B348" s="160" t="s">
        <v>452</v>
      </c>
      <c r="C348" s="160"/>
      <c r="D348" s="160"/>
      <c r="E348" s="160"/>
      <c r="F348" s="161">
        <f>F349</f>
        <v>78.5</v>
      </c>
      <c r="G348" s="29"/>
      <c r="H348" s="29"/>
      <c r="I348" s="161">
        <f>I349</f>
        <v>78.5</v>
      </c>
      <c r="J348" s="114">
        <f>SUM(Ведомственная!G730)</f>
        <v>78.5</v>
      </c>
      <c r="K348" s="114">
        <f>SUM(Ведомственная!H730)</f>
        <v>78.5</v>
      </c>
    </row>
    <row r="349" spans="1:11" ht="14.25">
      <c r="A349" s="130" t="s">
        <v>36</v>
      </c>
      <c r="B349" s="129" t="s">
        <v>453</v>
      </c>
      <c r="C349" s="129"/>
      <c r="D349" s="129"/>
      <c r="E349" s="129"/>
      <c r="F349" s="119">
        <f>F350</f>
        <v>78.5</v>
      </c>
      <c r="G349" s="27"/>
      <c r="H349" s="27"/>
      <c r="I349" s="119">
        <f>I350</f>
        <v>78.5</v>
      </c>
      <c r="J349" s="14"/>
      <c r="K349" s="14"/>
    </row>
    <row r="350" spans="1:11" ht="14.25">
      <c r="A350" s="131" t="s">
        <v>163</v>
      </c>
      <c r="B350" s="129" t="s">
        <v>454</v>
      </c>
      <c r="C350" s="129"/>
      <c r="D350" s="129"/>
      <c r="E350" s="129"/>
      <c r="F350" s="119">
        <f>F351</f>
        <v>78.5</v>
      </c>
      <c r="G350" s="27"/>
      <c r="H350" s="27"/>
      <c r="I350" s="119">
        <f>I351</f>
        <v>78.5</v>
      </c>
      <c r="J350" s="14"/>
      <c r="K350" s="14"/>
    </row>
    <row r="351" spans="1:11" ht="28.5">
      <c r="A351" s="130" t="s">
        <v>53</v>
      </c>
      <c r="B351" s="129" t="s">
        <v>454</v>
      </c>
      <c r="C351" s="129" t="s">
        <v>97</v>
      </c>
      <c r="D351" s="129" t="s">
        <v>121</v>
      </c>
      <c r="E351" s="129" t="s">
        <v>121</v>
      </c>
      <c r="F351" s="119">
        <v>78.5</v>
      </c>
      <c r="G351" s="27">
        <f>SUM(Ведомственная!G732)</f>
        <v>78.5</v>
      </c>
      <c r="H351" s="27">
        <f>SUM(Ведомственная!H732)</f>
        <v>78.5</v>
      </c>
      <c r="I351" s="119">
        <v>78.5</v>
      </c>
      <c r="J351" s="14"/>
      <c r="K351" s="14"/>
    </row>
    <row r="352" spans="1:11" s="115" customFormat="1" ht="30">
      <c r="A352" s="146" t="s">
        <v>638</v>
      </c>
      <c r="B352" s="151" t="s">
        <v>123</v>
      </c>
      <c r="C352" s="151"/>
      <c r="D352" s="151"/>
      <c r="E352" s="151"/>
      <c r="F352" s="142">
        <f>SUM(F353+F362+F366+F372+F376+F380+F385+F395)</f>
        <v>213691.9</v>
      </c>
      <c r="G352" s="29"/>
      <c r="H352" s="29"/>
      <c r="I352" s="142">
        <f>SUM(I353+I362+I366+I372+I376+I380+I385+I395)</f>
        <v>213691.9</v>
      </c>
      <c r="J352" s="114">
        <f>SUM(Ведомственная!G804+Ведомственная!G811+Ведомственная!G832)</f>
        <v>213691.9</v>
      </c>
      <c r="K352" s="114">
        <f>SUM(Ведомственная!H804+Ведомственная!H811+Ведомственная!H832)</f>
        <v>213691.9</v>
      </c>
    </row>
    <row r="353" spans="1:12" ht="14.25">
      <c r="A353" s="120" t="s">
        <v>133</v>
      </c>
      <c r="B353" s="73" t="s">
        <v>134</v>
      </c>
      <c r="C353" s="73"/>
      <c r="D353" s="73"/>
      <c r="E353" s="73"/>
      <c r="F353" s="74">
        <f>F354+F357</f>
        <v>69590.6</v>
      </c>
      <c r="G353" s="27"/>
      <c r="H353" s="27"/>
      <c r="I353" s="74">
        <f>I354+I357</f>
        <v>69590.6</v>
      </c>
      <c r="J353" s="14"/>
      <c r="K353" s="14"/>
      <c r="L353" s="14">
        <f>SUM(G353:G400)-J352</f>
        <v>0</v>
      </c>
    </row>
    <row r="354" spans="1:11" ht="42.75">
      <c r="A354" s="81" t="s">
        <v>27</v>
      </c>
      <c r="B354" s="73" t="s">
        <v>135</v>
      </c>
      <c r="C354" s="73"/>
      <c r="D354" s="73"/>
      <c r="E354" s="73"/>
      <c r="F354" s="74">
        <f>F355</f>
        <v>40902.4</v>
      </c>
      <c r="G354" s="27"/>
      <c r="H354" s="27"/>
      <c r="I354" s="74">
        <f>I355</f>
        <v>40902.4</v>
      </c>
      <c r="J354" s="14"/>
      <c r="K354" s="14"/>
    </row>
    <row r="355" spans="1:11" ht="14.25">
      <c r="A355" s="130" t="s">
        <v>136</v>
      </c>
      <c r="B355" s="73" t="s">
        <v>137</v>
      </c>
      <c r="C355" s="73"/>
      <c r="D355" s="73"/>
      <c r="E355" s="73"/>
      <c r="F355" s="74">
        <f>F356</f>
        <v>40902.4</v>
      </c>
      <c r="G355" s="27"/>
      <c r="H355" s="27"/>
      <c r="I355" s="74">
        <f>I356</f>
        <v>40902.4</v>
      </c>
      <c r="J355" s="14"/>
      <c r="K355" s="14"/>
    </row>
    <row r="356" spans="1:11" ht="28.5">
      <c r="A356" s="130" t="s">
        <v>129</v>
      </c>
      <c r="B356" s="73" t="s">
        <v>137</v>
      </c>
      <c r="C356" s="73" t="s">
        <v>130</v>
      </c>
      <c r="D356" s="73" t="s">
        <v>16</v>
      </c>
      <c r="E356" s="73" t="s">
        <v>35</v>
      </c>
      <c r="F356" s="74">
        <v>40902.4</v>
      </c>
      <c r="G356" s="27">
        <f>SUM(Ведомственная!G815)</f>
        <v>40902.4</v>
      </c>
      <c r="H356" s="27">
        <f>SUM(Ведомственная!H815)</f>
        <v>40902.4</v>
      </c>
      <c r="I356" s="74">
        <v>40902.4</v>
      </c>
      <c r="J356" s="14"/>
      <c r="K356" s="14"/>
    </row>
    <row r="357" spans="1:11" ht="28.5">
      <c r="A357" s="130" t="s">
        <v>46</v>
      </c>
      <c r="B357" s="73" t="s">
        <v>138</v>
      </c>
      <c r="C357" s="73"/>
      <c r="D357" s="73"/>
      <c r="E357" s="73"/>
      <c r="F357" s="74">
        <f>F358</f>
        <v>28688.2</v>
      </c>
      <c r="G357" s="27"/>
      <c r="H357" s="27"/>
      <c r="I357" s="74">
        <f>I358</f>
        <v>28688.2</v>
      </c>
      <c r="J357" s="14"/>
      <c r="K357" s="14"/>
    </row>
    <row r="358" spans="1:11" ht="14.25">
      <c r="A358" s="130" t="s">
        <v>136</v>
      </c>
      <c r="B358" s="73" t="s">
        <v>139</v>
      </c>
      <c r="C358" s="73"/>
      <c r="D358" s="73"/>
      <c r="E358" s="73"/>
      <c r="F358" s="74">
        <f>F359+F360+F361</f>
        <v>28688.2</v>
      </c>
      <c r="G358" s="27"/>
      <c r="H358" s="27"/>
      <c r="I358" s="74">
        <f>I359+I360+I361</f>
        <v>28688.2</v>
      </c>
      <c r="J358" s="14"/>
      <c r="K358" s="14"/>
    </row>
    <row r="359" spans="1:11" ht="57">
      <c r="A359" s="130" t="s">
        <v>140</v>
      </c>
      <c r="B359" s="73" t="s">
        <v>139</v>
      </c>
      <c r="C359" s="73" t="s">
        <v>95</v>
      </c>
      <c r="D359" s="73" t="s">
        <v>16</v>
      </c>
      <c r="E359" s="73" t="s">
        <v>35</v>
      </c>
      <c r="F359" s="74">
        <v>24976.9</v>
      </c>
      <c r="G359" s="27">
        <f>SUM(Ведомственная!G818)</f>
        <v>24976.9</v>
      </c>
      <c r="H359" s="27">
        <f>SUM(Ведомственная!H818)</f>
        <v>24976.9</v>
      </c>
      <c r="I359" s="74">
        <v>24976.9</v>
      </c>
      <c r="J359" s="14"/>
      <c r="K359" s="14"/>
    </row>
    <row r="360" spans="1:11" ht="28.5">
      <c r="A360" s="120" t="s">
        <v>53</v>
      </c>
      <c r="B360" s="73" t="s">
        <v>139</v>
      </c>
      <c r="C360" s="73" t="s">
        <v>97</v>
      </c>
      <c r="D360" s="73" t="s">
        <v>16</v>
      </c>
      <c r="E360" s="73" t="s">
        <v>35</v>
      </c>
      <c r="F360" s="119">
        <v>3281.3</v>
      </c>
      <c r="G360" s="27">
        <f>SUM(Ведомственная!G819)</f>
        <v>3281.3</v>
      </c>
      <c r="H360" s="27">
        <f>SUM(Ведомственная!H819)</f>
        <v>3281.3</v>
      </c>
      <c r="I360" s="119">
        <v>3281.3</v>
      </c>
      <c r="J360" s="14"/>
      <c r="K360" s="14"/>
    </row>
    <row r="361" spans="1:11" ht="14.25">
      <c r="A361" s="130" t="s">
        <v>23</v>
      </c>
      <c r="B361" s="73" t="s">
        <v>139</v>
      </c>
      <c r="C361" s="73" t="s">
        <v>102</v>
      </c>
      <c r="D361" s="73" t="s">
        <v>16</v>
      </c>
      <c r="E361" s="73" t="s">
        <v>35</v>
      </c>
      <c r="F361" s="74">
        <v>430</v>
      </c>
      <c r="G361" s="27">
        <f>SUM(Ведомственная!G820)</f>
        <v>430</v>
      </c>
      <c r="H361" s="27">
        <f>SUM(Ведомственная!H820)</f>
        <v>430</v>
      </c>
      <c r="I361" s="74">
        <v>430</v>
      </c>
      <c r="J361" s="14"/>
      <c r="K361" s="14"/>
    </row>
    <row r="362" spans="1:11" ht="14.25">
      <c r="A362" s="120" t="s">
        <v>124</v>
      </c>
      <c r="B362" s="73" t="s">
        <v>125</v>
      </c>
      <c r="C362" s="73"/>
      <c r="D362" s="73"/>
      <c r="E362" s="73"/>
      <c r="F362" s="74">
        <f>F363</f>
        <v>74941.5</v>
      </c>
      <c r="G362" s="27"/>
      <c r="H362" s="27"/>
      <c r="I362" s="74">
        <f>I363</f>
        <v>74941.5</v>
      </c>
      <c r="J362" s="14"/>
      <c r="K362" s="14"/>
    </row>
    <row r="363" spans="1:11" ht="42.75">
      <c r="A363" s="81" t="s">
        <v>27</v>
      </c>
      <c r="B363" s="73" t="s">
        <v>126</v>
      </c>
      <c r="C363" s="73"/>
      <c r="D363" s="73"/>
      <c r="E363" s="73"/>
      <c r="F363" s="74">
        <f>F364</f>
        <v>74941.5</v>
      </c>
      <c r="G363" s="27"/>
      <c r="H363" s="27"/>
      <c r="I363" s="74">
        <f>I364</f>
        <v>74941.5</v>
      </c>
      <c r="J363" s="14"/>
      <c r="K363" s="14"/>
    </row>
    <row r="364" spans="1:11" ht="14.25">
      <c r="A364" s="81" t="s">
        <v>127</v>
      </c>
      <c r="B364" s="73" t="s">
        <v>128</v>
      </c>
      <c r="C364" s="73"/>
      <c r="D364" s="73"/>
      <c r="E364" s="73"/>
      <c r="F364" s="74">
        <f>F365</f>
        <v>74941.5</v>
      </c>
      <c r="G364" s="27"/>
      <c r="H364" s="27"/>
      <c r="I364" s="74">
        <f>I365</f>
        <v>74941.5</v>
      </c>
      <c r="J364" s="14"/>
      <c r="K364" s="14"/>
    </row>
    <row r="365" spans="1:11" ht="28.5">
      <c r="A365" s="120" t="s">
        <v>129</v>
      </c>
      <c r="B365" s="73" t="s">
        <v>128</v>
      </c>
      <c r="C365" s="73" t="s">
        <v>130</v>
      </c>
      <c r="D365" s="73" t="s">
        <v>121</v>
      </c>
      <c r="E365" s="73" t="s">
        <v>55</v>
      </c>
      <c r="F365" s="74">
        <v>74941.5</v>
      </c>
      <c r="G365" s="98">
        <f>SUM(Ведомственная!G808)</f>
        <v>74941.5</v>
      </c>
      <c r="H365" s="98">
        <f>SUM(Ведомственная!H808)</f>
        <v>74941.5</v>
      </c>
      <c r="I365" s="74">
        <v>74941.5</v>
      </c>
      <c r="J365" s="14"/>
      <c r="K365" s="14"/>
    </row>
    <row r="366" spans="1:11" ht="28.5">
      <c r="A366" s="130" t="s">
        <v>141</v>
      </c>
      <c r="B366" s="73" t="s">
        <v>142</v>
      </c>
      <c r="C366" s="73"/>
      <c r="D366" s="73"/>
      <c r="E366" s="73"/>
      <c r="F366" s="74">
        <f>F367</f>
        <v>50997.4</v>
      </c>
      <c r="G366" s="27"/>
      <c r="H366" s="27"/>
      <c r="I366" s="74">
        <f>I367</f>
        <v>50997.4</v>
      </c>
      <c r="J366" s="14"/>
      <c r="K366" s="14"/>
    </row>
    <row r="367" spans="1:11" ht="28.5">
      <c r="A367" s="130" t="s">
        <v>46</v>
      </c>
      <c r="B367" s="73" t="s">
        <v>143</v>
      </c>
      <c r="C367" s="73"/>
      <c r="D367" s="73"/>
      <c r="E367" s="73"/>
      <c r="F367" s="74">
        <f>F368</f>
        <v>50997.4</v>
      </c>
      <c r="G367" s="27"/>
      <c r="H367" s="27"/>
      <c r="I367" s="74">
        <f>I368</f>
        <v>50997.4</v>
      </c>
      <c r="J367" s="14"/>
      <c r="K367" s="14"/>
    </row>
    <row r="368" spans="1:11" ht="14.25">
      <c r="A368" s="130" t="s">
        <v>144</v>
      </c>
      <c r="B368" s="73" t="s">
        <v>145</v>
      </c>
      <c r="C368" s="73"/>
      <c r="D368" s="73"/>
      <c r="E368" s="73"/>
      <c r="F368" s="74">
        <f>F369+F370+F371</f>
        <v>50997.4</v>
      </c>
      <c r="G368" s="27"/>
      <c r="H368" s="27"/>
      <c r="I368" s="74">
        <f>I369+I370+I371</f>
        <v>50997.4</v>
      </c>
      <c r="J368" s="14"/>
      <c r="K368" s="14"/>
    </row>
    <row r="369" spans="1:11" ht="57">
      <c r="A369" s="130" t="s">
        <v>140</v>
      </c>
      <c r="B369" s="73" t="s">
        <v>145</v>
      </c>
      <c r="C369" s="73" t="s">
        <v>95</v>
      </c>
      <c r="D369" s="73" t="s">
        <v>16</v>
      </c>
      <c r="E369" s="73" t="s">
        <v>35</v>
      </c>
      <c r="F369" s="74">
        <v>46806.4</v>
      </c>
      <c r="G369" s="27">
        <f>SUM(Ведомственная!G824)</f>
        <v>46806.4</v>
      </c>
      <c r="H369" s="27">
        <f>SUM(Ведомственная!H824)</f>
        <v>46980.9</v>
      </c>
      <c r="I369" s="74">
        <v>46980.9</v>
      </c>
      <c r="J369" s="14"/>
      <c r="K369" s="14"/>
    </row>
    <row r="370" spans="1:11" ht="28.5">
      <c r="A370" s="120" t="s">
        <v>53</v>
      </c>
      <c r="B370" s="73" t="s">
        <v>145</v>
      </c>
      <c r="C370" s="73" t="s">
        <v>97</v>
      </c>
      <c r="D370" s="73" t="s">
        <v>16</v>
      </c>
      <c r="E370" s="73" t="s">
        <v>35</v>
      </c>
      <c r="F370" s="119">
        <v>3674.9</v>
      </c>
      <c r="G370" s="27">
        <f>SUM(Ведомственная!G825)</f>
        <v>3674.9</v>
      </c>
      <c r="H370" s="27">
        <f>SUM(Ведомственная!H825)</f>
        <v>3500.4</v>
      </c>
      <c r="I370" s="119">
        <v>3500.4</v>
      </c>
      <c r="J370" s="14"/>
      <c r="K370" s="14"/>
    </row>
    <row r="371" spans="1:11" ht="14.25">
      <c r="A371" s="130" t="s">
        <v>23</v>
      </c>
      <c r="B371" s="73" t="s">
        <v>145</v>
      </c>
      <c r="C371" s="73" t="s">
        <v>102</v>
      </c>
      <c r="D371" s="73" t="s">
        <v>16</v>
      </c>
      <c r="E371" s="73" t="s">
        <v>35</v>
      </c>
      <c r="F371" s="74">
        <v>516.1</v>
      </c>
      <c r="G371" s="27">
        <f>SUM(Ведомственная!G826)</f>
        <v>516.1</v>
      </c>
      <c r="H371" s="27">
        <f>SUM(Ведомственная!H826)</f>
        <v>516.1</v>
      </c>
      <c r="I371" s="74">
        <v>516.1</v>
      </c>
      <c r="J371" s="14"/>
      <c r="K371" s="14"/>
    </row>
    <row r="372" spans="1:11" ht="28.5">
      <c r="A372" s="130" t="s">
        <v>146</v>
      </c>
      <c r="B372" s="73" t="s">
        <v>147</v>
      </c>
      <c r="C372" s="73"/>
      <c r="D372" s="73"/>
      <c r="E372" s="73"/>
      <c r="F372" s="74">
        <f>F373</f>
        <v>8983.1</v>
      </c>
      <c r="G372" s="27"/>
      <c r="H372" s="27"/>
      <c r="I372" s="74">
        <f>I373</f>
        <v>8983.1</v>
      </c>
      <c r="J372" s="14"/>
      <c r="K372" s="14"/>
    </row>
    <row r="373" spans="1:11" ht="42.75">
      <c r="A373" s="81" t="s">
        <v>27</v>
      </c>
      <c r="B373" s="73" t="s">
        <v>148</v>
      </c>
      <c r="C373" s="73"/>
      <c r="D373" s="73"/>
      <c r="E373" s="73"/>
      <c r="F373" s="74">
        <f>F374</f>
        <v>8983.1</v>
      </c>
      <c r="G373" s="27"/>
      <c r="H373" s="27"/>
      <c r="I373" s="74">
        <f>I374</f>
        <v>8983.1</v>
      </c>
      <c r="J373" s="14"/>
      <c r="K373" s="14"/>
    </row>
    <row r="374" spans="1:11" ht="14.25">
      <c r="A374" s="130" t="s">
        <v>149</v>
      </c>
      <c r="B374" s="73" t="s">
        <v>150</v>
      </c>
      <c r="C374" s="73"/>
      <c r="D374" s="73"/>
      <c r="E374" s="73"/>
      <c r="F374" s="74">
        <f>F375</f>
        <v>8983.1</v>
      </c>
      <c r="G374" s="27"/>
      <c r="H374" s="27"/>
      <c r="I374" s="74">
        <f>I375</f>
        <v>8983.1</v>
      </c>
      <c r="J374" s="14"/>
      <c r="K374" s="14"/>
    </row>
    <row r="375" spans="1:11" ht="28.5">
      <c r="A375" s="130" t="s">
        <v>129</v>
      </c>
      <c r="B375" s="73" t="s">
        <v>150</v>
      </c>
      <c r="C375" s="73" t="s">
        <v>130</v>
      </c>
      <c r="D375" s="73" t="s">
        <v>16</v>
      </c>
      <c r="E375" s="73" t="s">
        <v>35</v>
      </c>
      <c r="F375" s="74">
        <v>8983.1</v>
      </c>
      <c r="G375" s="27">
        <f>SUM(Ведомственная!G830)</f>
        <v>8983.1</v>
      </c>
      <c r="H375" s="27">
        <f>SUM(Ведомственная!H830)</f>
        <v>8983.1</v>
      </c>
      <c r="I375" s="74">
        <v>8983.1</v>
      </c>
      <c r="J375" s="14"/>
      <c r="K375" s="14"/>
    </row>
    <row r="376" spans="1:11" ht="28.5" hidden="1">
      <c r="A376" s="130" t="s">
        <v>159</v>
      </c>
      <c r="B376" s="73" t="s">
        <v>160</v>
      </c>
      <c r="C376" s="73"/>
      <c r="D376" s="73"/>
      <c r="E376" s="73"/>
      <c r="F376" s="74">
        <f>F377</f>
        <v>0</v>
      </c>
      <c r="G376" s="27"/>
      <c r="H376" s="27"/>
      <c r="I376" s="74">
        <f>I377</f>
        <v>0</v>
      </c>
      <c r="J376" s="14"/>
      <c r="K376" s="14"/>
    </row>
    <row r="377" spans="1:11" ht="14.25" hidden="1">
      <c r="A377" s="130" t="s">
        <v>161</v>
      </c>
      <c r="B377" s="73" t="s">
        <v>162</v>
      </c>
      <c r="C377" s="73"/>
      <c r="D377" s="73"/>
      <c r="E377" s="73"/>
      <c r="F377" s="74">
        <f>F378</f>
        <v>0</v>
      </c>
      <c r="G377" s="27"/>
      <c r="H377" s="27"/>
      <c r="I377" s="74">
        <f>I378</f>
        <v>0</v>
      </c>
      <c r="J377" s="14"/>
      <c r="K377" s="14"/>
    </row>
    <row r="378" spans="1:11" ht="14.25" hidden="1">
      <c r="A378" s="120" t="s">
        <v>163</v>
      </c>
      <c r="B378" s="73" t="s">
        <v>164</v>
      </c>
      <c r="C378" s="73"/>
      <c r="D378" s="73"/>
      <c r="E378" s="73"/>
      <c r="F378" s="74">
        <f>F379</f>
        <v>0</v>
      </c>
      <c r="G378" s="27"/>
      <c r="H378" s="27"/>
      <c r="I378" s="74">
        <f>I379</f>
        <v>0</v>
      </c>
      <c r="J378" s="14"/>
      <c r="K378" s="14"/>
    </row>
    <row r="379" spans="1:11" ht="28.5" hidden="1">
      <c r="A379" s="130" t="s">
        <v>129</v>
      </c>
      <c r="B379" s="73" t="s">
        <v>164</v>
      </c>
      <c r="C379" s="73" t="s">
        <v>130</v>
      </c>
      <c r="D379" s="73" t="s">
        <v>16</v>
      </c>
      <c r="E379" s="73" t="s">
        <v>14</v>
      </c>
      <c r="F379" s="74"/>
      <c r="G379" s="27"/>
      <c r="H379" s="27"/>
      <c r="I379" s="74"/>
      <c r="J379" s="14"/>
      <c r="K379" s="14"/>
    </row>
    <row r="380" spans="1:11" ht="14.25" hidden="1">
      <c r="A380" s="130" t="s">
        <v>165</v>
      </c>
      <c r="B380" s="73" t="s">
        <v>166</v>
      </c>
      <c r="C380" s="73"/>
      <c r="D380" s="73"/>
      <c r="E380" s="73"/>
      <c r="F380" s="74">
        <f>F381</f>
        <v>0</v>
      </c>
      <c r="G380" s="27"/>
      <c r="H380" s="27"/>
      <c r="I380" s="74">
        <f>I381</f>
        <v>0</v>
      </c>
      <c r="J380" s="14"/>
      <c r="K380" s="14"/>
    </row>
    <row r="381" spans="1:11" ht="28.5" hidden="1">
      <c r="A381" s="130" t="s">
        <v>46</v>
      </c>
      <c r="B381" s="73" t="s">
        <v>167</v>
      </c>
      <c r="C381" s="73"/>
      <c r="D381" s="73"/>
      <c r="E381" s="73"/>
      <c r="F381" s="74">
        <f>F382</f>
        <v>0</v>
      </c>
      <c r="G381" s="27"/>
      <c r="H381" s="27"/>
      <c r="I381" s="74">
        <f>I382</f>
        <v>0</v>
      </c>
      <c r="J381" s="14"/>
      <c r="K381" s="14"/>
    </row>
    <row r="382" spans="1:11" ht="14.25" hidden="1">
      <c r="A382" s="120" t="s">
        <v>163</v>
      </c>
      <c r="B382" s="73" t="s">
        <v>168</v>
      </c>
      <c r="C382" s="73"/>
      <c r="D382" s="73"/>
      <c r="E382" s="73"/>
      <c r="F382" s="74">
        <f>F383+F384</f>
        <v>0</v>
      </c>
      <c r="G382" s="27"/>
      <c r="H382" s="27"/>
      <c r="I382" s="74">
        <f>I383+I384</f>
        <v>0</v>
      </c>
      <c r="J382" s="14"/>
      <c r="K382" s="14"/>
    </row>
    <row r="383" spans="1:11" ht="57" hidden="1">
      <c r="A383" s="130" t="s">
        <v>140</v>
      </c>
      <c r="B383" s="73" t="s">
        <v>168</v>
      </c>
      <c r="C383" s="73" t="s">
        <v>95</v>
      </c>
      <c r="D383" s="73" t="s">
        <v>16</v>
      </c>
      <c r="E383" s="73" t="s">
        <v>14</v>
      </c>
      <c r="F383" s="74"/>
      <c r="G383" s="27"/>
      <c r="H383" s="27"/>
      <c r="I383" s="74"/>
      <c r="J383" s="14"/>
      <c r="K383" s="14"/>
    </row>
    <row r="384" spans="1:11" ht="28.5" hidden="1">
      <c r="A384" s="120" t="s">
        <v>53</v>
      </c>
      <c r="B384" s="73" t="s">
        <v>168</v>
      </c>
      <c r="C384" s="73" t="s">
        <v>97</v>
      </c>
      <c r="D384" s="73" t="s">
        <v>16</v>
      </c>
      <c r="E384" s="73" t="s">
        <v>14</v>
      </c>
      <c r="F384" s="74"/>
      <c r="G384" s="27"/>
      <c r="H384" s="27"/>
      <c r="I384" s="74"/>
      <c r="J384" s="14"/>
      <c r="K384" s="14"/>
    </row>
    <row r="385" spans="1:11" ht="28.5" hidden="1">
      <c r="A385" s="130" t="s">
        <v>169</v>
      </c>
      <c r="B385" s="73" t="s">
        <v>170</v>
      </c>
      <c r="C385" s="73"/>
      <c r="D385" s="73"/>
      <c r="E385" s="73"/>
      <c r="F385" s="74">
        <f>F386+F389+F392</f>
        <v>0</v>
      </c>
      <c r="G385" s="27"/>
      <c r="H385" s="27"/>
      <c r="I385" s="74">
        <f>I386+I389+I392</f>
        <v>0</v>
      </c>
      <c r="J385" s="14"/>
      <c r="K385" s="14"/>
    </row>
    <row r="386" spans="1:11" ht="14.25" hidden="1">
      <c r="A386" s="130" t="s">
        <v>161</v>
      </c>
      <c r="B386" s="73" t="s">
        <v>171</v>
      </c>
      <c r="C386" s="73"/>
      <c r="D386" s="73"/>
      <c r="E386" s="73"/>
      <c r="F386" s="74">
        <f>F387</f>
        <v>0</v>
      </c>
      <c r="G386" s="27"/>
      <c r="H386" s="27"/>
      <c r="I386" s="74">
        <f>I387</f>
        <v>0</v>
      </c>
      <c r="J386" s="14"/>
      <c r="K386" s="14"/>
    </row>
    <row r="387" spans="1:11" ht="14.25" hidden="1">
      <c r="A387" s="120" t="s">
        <v>163</v>
      </c>
      <c r="B387" s="73" t="s">
        <v>172</v>
      </c>
      <c r="C387" s="73"/>
      <c r="D387" s="73"/>
      <c r="E387" s="73"/>
      <c r="F387" s="74">
        <f>F388</f>
        <v>0</v>
      </c>
      <c r="G387" s="27"/>
      <c r="H387" s="27"/>
      <c r="I387" s="74">
        <f>I388</f>
        <v>0</v>
      </c>
      <c r="J387" s="14"/>
      <c r="K387" s="14"/>
    </row>
    <row r="388" spans="1:11" ht="28.5" hidden="1">
      <c r="A388" s="130" t="s">
        <v>129</v>
      </c>
      <c r="B388" s="73" t="s">
        <v>172</v>
      </c>
      <c r="C388" s="73" t="s">
        <v>130</v>
      </c>
      <c r="D388" s="73" t="s">
        <v>16</v>
      </c>
      <c r="E388" s="73" t="s">
        <v>14</v>
      </c>
      <c r="F388" s="74"/>
      <c r="G388" s="27"/>
      <c r="H388" s="27"/>
      <c r="I388" s="74"/>
      <c r="J388" s="14"/>
      <c r="K388" s="14"/>
    </row>
    <row r="389" spans="1:11" ht="28.5" hidden="1">
      <c r="A389" s="130" t="s">
        <v>173</v>
      </c>
      <c r="B389" s="73" t="s">
        <v>174</v>
      </c>
      <c r="C389" s="73"/>
      <c r="D389" s="73"/>
      <c r="E389" s="73"/>
      <c r="F389" s="74">
        <f>F390</f>
        <v>0</v>
      </c>
      <c r="G389" s="27"/>
      <c r="H389" s="27"/>
      <c r="I389" s="74">
        <f>I390</f>
        <v>0</v>
      </c>
      <c r="J389" s="14"/>
      <c r="K389" s="14"/>
    </row>
    <row r="390" spans="1:11" ht="14.25" hidden="1">
      <c r="A390" s="120" t="s">
        <v>163</v>
      </c>
      <c r="B390" s="73" t="s">
        <v>175</v>
      </c>
      <c r="C390" s="73"/>
      <c r="D390" s="73"/>
      <c r="E390" s="73"/>
      <c r="F390" s="74">
        <f>F391</f>
        <v>0</v>
      </c>
      <c r="G390" s="27"/>
      <c r="H390" s="27"/>
      <c r="I390" s="74">
        <f>I391</f>
        <v>0</v>
      </c>
      <c r="J390" s="14"/>
      <c r="K390" s="14"/>
    </row>
    <row r="391" spans="1:11" ht="28.5" hidden="1">
      <c r="A391" s="130" t="s">
        <v>129</v>
      </c>
      <c r="B391" s="73" t="s">
        <v>172</v>
      </c>
      <c r="C391" s="73" t="s">
        <v>130</v>
      </c>
      <c r="D391" s="73" t="s">
        <v>16</v>
      </c>
      <c r="E391" s="73" t="s">
        <v>14</v>
      </c>
      <c r="F391" s="74"/>
      <c r="G391" s="27"/>
      <c r="H391" s="27"/>
      <c r="I391" s="74"/>
      <c r="J391" s="14"/>
      <c r="K391" s="14"/>
    </row>
    <row r="392" spans="1:11" ht="28.5" hidden="1">
      <c r="A392" s="130" t="s">
        <v>46</v>
      </c>
      <c r="B392" s="73" t="s">
        <v>176</v>
      </c>
      <c r="C392" s="73"/>
      <c r="D392" s="73"/>
      <c r="E392" s="73"/>
      <c r="F392" s="74">
        <f>F393</f>
        <v>0</v>
      </c>
      <c r="G392" s="27"/>
      <c r="H392" s="27"/>
      <c r="I392" s="74">
        <f>I393</f>
        <v>0</v>
      </c>
      <c r="J392" s="14"/>
      <c r="K392" s="14"/>
    </row>
    <row r="393" spans="1:11" ht="14.25" hidden="1">
      <c r="A393" s="120" t="s">
        <v>163</v>
      </c>
      <c r="B393" s="73" t="s">
        <v>177</v>
      </c>
      <c r="C393" s="73"/>
      <c r="D393" s="73"/>
      <c r="E393" s="73"/>
      <c r="F393" s="74">
        <f>F394</f>
        <v>0</v>
      </c>
      <c r="G393" s="27"/>
      <c r="H393" s="27"/>
      <c r="I393" s="74">
        <f>I394</f>
        <v>0</v>
      </c>
      <c r="J393" s="14"/>
      <c r="K393" s="14"/>
    </row>
    <row r="394" spans="1:11" ht="28.5" hidden="1">
      <c r="A394" s="120" t="s">
        <v>53</v>
      </c>
      <c r="B394" s="73" t="s">
        <v>177</v>
      </c>
      <c r="C394" s="73" t="s">
        <v>97</v>
      </c>
      <c r="D394" s="73" t="s">
        <v>16</v>
      </c>
      <c r="E394" s="73" t="s">
        <v>14</v>
      </c>
      <c r="F394" s="74"/>
      <c r="G394" s="27"/>
      <c r="H394" s="27"/>
      <c r="I394" s="74"/>
      <c r="J394" s="14"/>
      <c r="K394" s="14"/>
    </row>
    <row r="395" spans="1:11" ht="28.5">
      <c r="A395" s="132" t="s">
        <v>154</v>
      </c>
      <c r="B395" s="73" t="s">
        <v>155</v>
      </c>
      <c r="C395" s="73"/>
      <c r="D395" s="73"/>
      <c r="E395" s="73"/>
      <c r="F395" s="74">
        <f>F396</f>
        <v>9179.3</v>
      </c>
      <c r="G395" s="27"/>
      <c r="H395" s="27"/>
      <c r="I395" s="74">
        <f>I396</f>
        <v>9179.300000000001</v>
      </c>
      <c r="J395" s="14"/>
      <c r="K395" s="14"/>
    </row>
    <row r="396" spans="1:11" ht="28.5">
      <c r="A396" s="130" t="s">
        <v>46</v>
      </c>
      <c r="B396" s="73" t="s">
        <v>156</v>
      </c>
      <c r="C396" s="73"/>
      <c r="D396" s="73"/>
      <c r="E396" s="73"/>
      <c r="F396" s="74">
        <f>F397</f>
        <v>9179.3</v>
      </c>
      <c r="G396" s="27"/>
      <c r="H396" s="27"/>
      <c r="I396" s="74">
        <f>I397</f>
        <v>9179.300000000001</v>
      </c>
      <c r="J396" s="14"/>
      <c r="K396" s="14"/>
    </row>
    <row r="397" spans="1:11" ht="14.25">
      <c r="A397" s="132" t="s">
        <v>157</v>
      </c>
      <c r="B397" s="73" t="s">
        <v>158</v>
      </c>
      <c r="C397" s="73"/>
      <c r="D397" s="73"/>
      <c r="E397" s="73"/>
      <c r="F397" s="74">
        <f>F398+F399+F400</f>
        <v>9179.3</v>
      </c>
      <c r="G397" s="27"/>
      <c r="H397" s="27"/>
      <c r="I397" s="74">
        <f>I398+I399+I400</f>
        <v>9179.300000000001</v>
      </c>
      <c r="J397" s="14"/>
      <c r="K397" s="14"/>
    </row>
    <row r="398" spans="1:11" ht="57">
      <c r="A398" s="130" t="s">
        <v>140</v>
      </c>
      <c r="B398" s="73" t="s">
        <v>158</v>
      </c>
      <c r="C398" s="73" t="s">
        <v>95</v>
      </c>
      <c r="D398" s="73" t="s">
        <v>16</v>
      </c>
      <c r="E398" s="73" t="s">
        <v>14</v>
      </c>
      <c r="F398" s="74">
        <v>8328.9</v>
      </c>
      <c r="G398" s="27">
        <f>SUM(Ведомственная!G836)</f>
        <v>8328.9</v>
      </c>
      <c r="H398" s="27">
        <f>SUM(Ведомственная!H836)</f>
        <v>8330.2</v>
      </c>
      <c r="I398" s="74">
        <v>8330.2</v>
      </c>
      <c r="J398" s="14"/>
      <c r="K398" s="14"/>
    </row>
    <row r="399" spans="1:11" ht="28.5">
      <c r="A399" s="120" t="s">
        <v>53</v>
      </c>
      <c r="B399" s="73" t="s">
        <v>158</v>
      </c>
      <c r="C399" s="73" t="s">
        <v>97</v>
      </c>
      <c r="D399" s="73" t="s">
        <v>16</v>
      </c>
      <c r="E399" s="73" t="s">
        <v>14</v>
      </c>
      <c r="F399" s="74">
        <v>843.5</v>
      </c>
      <c r="G399" s="27">
        <f>SUM(Ведомственная!G837)</f>
        <v>843.5</v>
      </c>
      <c r="H399" s="27">
        <f>SUM(Ведомственная!H837)</f>
        <v>842.2</v>
      </c>
      <c r="I399" s="74">
        <v>842.2</v>
      </c>
      <c r="J399" s="14"/>
      <c r="K399" s="14"/>
    </row>
    <row r="400" spans="1:11" ht="14.25">
      <c r="A400" s="130" t="s">
        <v>23</v>
      </c>
      <c r="B400" s="73" t="s">
        <v>158</v>
      </c>
      <c r="C400" s="73" t="s">
        <v>102</v>
      </c>
      <c r="D400" s="73" t="s">
        <v>16</v>
      </c>
      <c r="E400" s="73" t="s">
        <v>14</v>
      </c>
      <c r="F400" s="74">
        <v>6.9</v>
      </c>
      <c r="G400" s="27">
        <f>SUM(Ведомственная!G838)</f>
        <v>6.9</v>
      </c>
      <c r="H400" s="27">
        <f>SUM(Ведомственная!H838)</f>
        <v>6.9</v>
      </c>
      <c r="I400" s="74">
        <v>6.9</v>
      </c>
      <c r="J400" s="14"/>
      <c r="K400" s="14"/>
    </row>
    <row r="401" spans="1:11" s="115" customFormat="1" ht="30">
      <c r="A401" s="146" t="s">
        <v>687</v>
      </c>
      <c r="B401" s="162" t="s">
        <v>409</v>
      </c>
      <c r="C401" s="151"/>
      <c r="D401" s="151"/>
      <c r="E401" s="151"/>
      <c r="F401" s="142">
        <f>SUM(F402+F438+F446+F462+F478+F489+F497)</f>
        <v>599762.7000000001</v>
      </c>
      <c r="G401" s="29"/>
      <c r="H401" s="29"/>
      <c r="I401" s="142">
        <f>SUM(I402+I438+I446+I462+I478+I489+I497)</f>
        <v>597080.4000000001</v>
      </c>
      <c r="J401" s="114">
        <f>SUM(Ведомственная!G613+Ведомственная!G662+Ведомственная!G707+Ведомственная!G733+Ведомственная!G759+Ведомственная!G795)</f>
        <v>599762.7000000001</v>
      </c>
      <c r="K401" s="114">
        <f>SUM(Ведомственная!H613+Ведомственная!H662+Ведомственная!H707+Ведомственная!H733+Ведомственная!H759+Ведомственная!H795)</f>
        <v>597080.4</v>
      </c>
    </row>
    <row r="402" spans="1:11" ht="14.25">
      <c r="A402" s="81" t="s">
        <v>36</v>
      </c>
      <c r="B402" s="108" t="s">
        <v>410</v>
      </c>
      <c r="C402" s="73"/>
      <c r="D402" s="73"/>
      <c r="E402" s="73"/>
      <c r="F402" s="74">
        <f>SUM(F403+F408+F413+F422+F424+F426+F429+F431+F433+F436)+F405+F410+F418+F416+F420</f>
        <v>11104.3</v>
      </c>
      <c r="G402" s="27"/>
      <c r="H402" s="27"/>
      <c r="I402" s="74">
        <f>SUM(I403+I408+I413+I422+I424+I426+I429+I431+I433+I436)+I405+I410+I418+I416+I420</f>
        <v>11104.3</v>
      </c>
      <c r="J402" s="14"/>
      <c r="K402" s="14"/>
    </row>
    <row r="403" spans="1:11" ht="14.25" hidden="1">
      <c r="A403" s="131" t="s">
        <v>455</v>
      </c>
      <c r="B403" s="73" t="s">
        <v>456</v>
      </c>
      <c r="C403" s="129"/>
      <c r="D403" s="129"/>
      <c r="E403" s="129"/>
      <c r="F403" s="119">
        <f>F404</f>
        <v>0</v>
      </c>
      <c r="G403" s="27"/>
      <c r="H403" s="27"/>
      <c r="I403" s="119">
        <f>I404</f>
        <v>0</v>
      </c>
      <c r="J403" s="14"/>
      <c r="K403" s="14"/>
    </row>
    <row r="404" spans="1:11" ht="28.5" hidden="1">
      <c r="A404" s="130" t="s">
        <v>53</v>
      </c>
      <c r="B404" s="108" t="s">
        <v>456</v>
      </c>
      <c r="C404" s="129" t="s">
        <v>97</v>
      </c>
      <c r="D404" s="129" t="s">
        <v>121</v>
      </c>
      <c r="E404" s="129" t="s">
        <v>121</v>
      </c>
      <c r="F404" s="119"/>
      <c r="G404" s="27"/>
      <c r="H404" s="27"/>
      <c r="I404" s="119"/>
      <c r="J404" s="14"/>
      <c r="K404" s="14"/>
    </row>
    <row r="405" spans="1:11" ht="14.25" hidden="1">
      <c r="A405" s="120" t="s">
        <v>417</v>
      </c>
      <c r="B405" s="107" t="s">
        <v>573</v>
      </c>
      <c r="C405" s="73"/>
      <c r="D405" s="73"/>
      <c r="E405" s="73"/>
      <c r="F405" s="74">
        <f>F406+F407</f>
        <v>0</v>
      </c>
      <c r="G405" s="27"/>
      <c r="H405" s="27"/>
      <c r="I405" s="74">
        <f>I406+I407</f>
        <v>0</v>
      </c>
      <c r="J405" s="14"/>
      <c r="K405" s="14"/>
    </row>
    <row r="406" spans="1:11" ht="28.5" hidden="1">
      <c r="A406" s="120" t="s">
        <v>53</v>
      </c>
      <c r="B406" s="107" t="s">
        <v>573</v>
      </c>
      <c r="C406" s="73" t="s">
        <v>97</v>
      </c>
      <c r="D406" s="73" t="s">
        <v>121</v>
      </c>
      <c r="E406" s="73" t="s">
        <v>35</v>
      </c>
      <c r="F406" s="74"/>
      <c r="G406" s="27"/>
      <c r="H406" s="27"/>
      <c r="I406" s="74"/>
      <c r="J406" s="14"/>
      <c r="K406" s="14"/>
    </row>
    <row r="407" spans="1:11" ht="28.5" hidden="1">
      <c r="A407" s="120" t="s">
        <v>73</v>
      </c>
      <c r="B407" s="107" t="s">
        <v>573</v>
      </c>
      <c r="C407" s="73" t="s">
        <v>130</v>
      </c>
      <c r="D407" s="73" t="s">
        <v>121</v>
      </c>
      <c r="E407" s="73" t="s">
        <v>35</v>
      </c>
      <c r="F407" s="74"/>
      <c r="G407" s="27"/>
      <c r="H407" s="27"/>
      <c r="I407" s="74"/>
      <c r="J407" s="14"/>
      <c r="K407" s="14"/>
    </row>
    <row r="408" spans="1:11" ht="28.5" hidden="1">
      <c r="A408" s="81" t="s">
        <v>411</v>
      </c>
      <c r="B408" s="133" t="s">
        <v>412</v>
      </c>
      <c r="C408" s="73"/>
      <c r="D408" s="73"/>
      <c r="E408" s="73"/>
      <c r="F408" s="74">
        <f>F409</f>
        <v>0</v>
      </c>
      <c r="G408" s="27"/>
      <c r="H408" s="27"/>
      <c r="I408" s="74">
        <f>I409</f>
        <v>0</v>
      </c>
      <c r="J408" s="14"/>
      <c r="K408" s="14"/>
    </row>
    <row r="409" spans="1:11" ht="14.25" hidden="1">
      <c r="A409" s="81" t="s">
        <v>43</v>
      </c>
      <c r="B409" s="133" t="s">
        <v>412</v>
      </c>
      <c r="C409" s="73" t="s">
        <v>105</v>
      </c>
      <c r="D409" s="73"/>
      <c r="E409" s="73"/>
      <c r="F409" s="74">
        <v>0</v>
      </c>
      <c r="G409" s="27"/>
      <c r="H409" s="27"/>
      <c r="I409" s="74">
        <v>0</v>
      </c>
      <c r="J409" s="14"/>
      <c r="K409" s="14"/>
    </row>
    <row r="410" spans="1:11" ht="14.25" hidden="1">
      <c r="A410" s="120" t="s">
        <v>439</v>
      </c>
      <c r="B410" s="107" t="s">
        <v>580</v>
      </c>
      <c r="C410" s="108"/>
      <c r="D410" s="73"/>
      <c r="E410" s="73"/>
      <c r="F410" s="74">
        <f>SUM(F411:F412)</f>
        <v>0</v>
      </c>
      <c r="G410" s="27"/>
      <c r="H410" s="27"/>
      <c r="I410" s="74">
        <f>SUM(I411:I412)</f>
        <v>0</v>
      </c>
      <c r="J410" s="14"/>
      <c r="K410" s="14"/>
    </row>
    <row r="411" spans="1:11" ht="28.5" hidden="1">
      <c r="A411" s="120" t="s">
        <v>53</v>
      </c>
      <c r="B411" s="107" t="s">
        <v>580</v>
      </c>
      <c r="C411" s="108">
        <v>200</v>
      </c>
      <c r="D411" s="73" t="s">
        <v>121</v>
      </c>
      <c r="E411" s="73" t="s">
        <v>45</v>
      </c>
      <c r="F411" s="74"/>
      <c r="G411" s="27"/>
      <c r="H411" s="27"/>
      <c r="I411" s="74"/>
      <c r="J411" s="14"/>
      <c r="K411" s="14"/>
    </row>
    <row r="412" spans="1:11" ht="28.5" hidden="1">
      <c r="A412" s="120" t="s">
        <v>73</v>
      </c>
      <c r="B412" s="107" t="s">
        <v>580</v>
      </c>
      <c r="C412" s="108">
        <v>600</v>
      </c>
      <c r="D412" s="73" t="s">
        <v>121</v>
      </c>
      <c r="E412" s="73" t="s">
        <v>45</v>
      </c>
      <c r="F412" s="74"/>
      <c r="G412" s="27"/>
      <c r="H412" s="27"/>
      <c r="I412" s="74"/>
      <c r="J412" s="14"/>
      <c r="K412" s="14"/>
    </row>
    <row r="413" spans="1:11" ht="42.75">
      <c r="A413" s="81" t="s">
        <v>431</v>
      </c>
      <c r="B413" s="108" t="s">
        <v>432</v>
      </c>
      <c r="C413" s="108"/>
      <c r="D413" s="73"/>
      <c r="E413" s="73"/>
      <c r="F413" s="74">
        <f>F414+F415</f>
        <v>104.3</v>
      </c>
      <c r="G413" s="27"/>
      <c r="H413" s="27"/>
      <c r="I413" s="74">
        <f>I414+I415</f>
        <v>104.3</v>
      </c>
      <c r="J413" s="14">
        <f>SUM(F414-G414)</f>
        <v>0</v>
      </c>
      <c r="K413" s="14"/>
    </row>
    <row r="414" spans="1:11" ht="28.5">
      <c r="A414" s="130" t="s">
        <v>53</v>
      </c>
      <c r="B414" s="108" t="s">
        <v>432</v>
      </c>
      <c r="C414" s="108">
        <v>200</v>
      </c>
      <c r="D414" s="73" t="s">
        <v>121</v>
      </c>
      <c r="E414" s="73" t="s">
        <v>45</v>
      </c>
      <c r="F414" s="74">
        <v>96</v>
      </c>
      <c r="G414" s="27">
        <f>SUM(Ведомственная!G668)</f>
        <v>96</v>
      </c>
      <c r="H414" s="27">
        <f>SUM(Ведомственная!H668)</f>
        <v>96</v>
      </c>
      <c r="I414" s="74">
        <v>96</v>
      </c>
      <c r="J414" s="14">
        <f aca="true" t="shared" si="2" ref="J414:J480">SUM(F415-G415)</f>
        <v>0</v>
      </c>
      <c r="K414" s="14"/>
    </row>
    <row r="415" spans="1:11" ht="28.5">
      <c r="A415" s="130" t="s">
        <v>73</v>
      </c>
      <c r="B415" s="108" t="s">
        <v>432</v>
      </c>
      <c r="C415" s="108">
        <v>600</v>
      </c>
      <c r="D415" s="73" t="s">
        <v>121</v>
      </c>
      <c r="E415" s="73" t="s">
        <v>45</v>
      </c>
      <c r="F415" s="74">
        <v>8.3</v>
      </c>
      <c r="G415" s="27">
        <f>SUM(Ведомственная!G669)</f>
        <v>8.3</v>
      </c>
      <c r="H415" s="27">
        <f>SUM(Ведомственная!H669)</f>
        <v>8.3</v>
      </c>
      <c r="I415" s="74">
        <v>8.3</v>
      </c>
      <c r="J415" s="14">
        <f t="shared" si="2"/>
        <v>0</v>
      </c>
      <c r="K415" s="14"/>
    </row>
    <row r="416" spans="1:11" ht="14.25" hidden="1">
      <c r="A416" s="120" t="s">
        <v>448</v>
      </c>
      <c r="B416" s="110" t="s">
        <v>582</v>
      </c>
      <c r="C416" s="73"/>
      <c r="D416" s="73"/>
      <c r="E416" s="73"/>
      <c r="F416" s="74">
        <f>F417</f>
        <v>0</v>
      </c>
      <c r="G416" s="27"/>
      <c r="H416" s="27"/>
      <c r="I416" s="74">
        <f>I417</f>
        <v>0</v>
      </c>
      <c r="J416" s="14">
        <f t="shared" si="2"/>
        <v>0</v>
      </c>
      <c r="K416" s="14"/>
    </row>
    <row r="417" spans="1:11" ht="28.5" hidden="1">
      <c r="A417" s="120" t="s">
        <v>73</v>
      </c>
      <c r="B417" s="110" t="s">
        <v>582</v>
      </c>
      <c r="C417" s="73" t="s">
        <v>130</v>
      </c>
      <c r="D417" s="73" t="s">
        <v>121</v>
      </c>
      <c r="E417" s="73" t="s">
        <v>55</v>
      </c>
      <c r="F417" s="74"/>
      <c r="G417" s="27"/>
      <c r="H417" s="27"/>
      <c r="I417" s="74"/>
      <c r="J417" s="14">
        <f t="shared" si="2"/>
        <v>0</v>
      </c>
      <c r="K417" s="14"/>
    </row>
    <row r="418" spans="1:11" ht="14.25" hidden="1">
      <c r="A418" s="120" t="s">
        <v>446</v>
      </c>
      <c r="B418" s="107" t="s">
        <v>581</v>
      </c>
      <c r="C418" s="108"/>
      <c r="D418" s="73"/>
      <c r="E418" s="73"/>
      <c r="F418" s="74">
        <f>F419</f>
        <v>0</v>
      </c>
      <c r="G418" s="27"/>
      <c r="H418" s="27"/>
      <c r="I418" s="74">
        <f>I419</f>
        <v>0</v>
      </c>
      <c r="J418" s="14">
        <f t="shared" si="2"/>
        <v>0</v>
      </c>
      <c r="K418" s="14"/>
    </row>
    <row r="419" spans="1:11" ht="28.5" hidden="1">
      <c r="A419" s="120" t="s">
        <v>53</v>
      </c>
      <c r="B419" s="107" t="s">
        <v>581</v>
      </c>
      <c r="C419" s="108">
        <v>200</v>
      </c>
      <c r="D419" s="73" t="s">
        <v>121</v>
      </c>
      <c r="E419" s="73" t="s">
        <v>45</v>
      </c>
      <c r="F419" s="74"/>
      <c r="G419" s="27"/>
      <c r="H419" s="27"/>
      <c r="I419" s="74"/>
      <c r="J419" s="14">
        <f t="shared" si="2"/>
        <v>0</v>
      </c>
      <c r="K419" s="14"/>
    </row>
    <row r="420" spans="1:11" ht="14.25" hidden="1">
      <c r="A420" s="120" t="s">
        <v>587</v>
      </c>
      <c r="B420" s="107" t="s">
        <v>598</v>
      </c>
      <c r="C420" s="73"/>
      <c r="D420" s="73"/>
      <c r="E420" s="73"/>
      <c r="F420" s="74">
        <f>F421</f>
        <v>0</v>
      </c>
      <c r="G420" s="27"/>
      <c r="H420" s="27"/>
      <c r="I420" s="74">
        <f>I421</f>
        <v>0</v>
      </c>
      <c r="J420" s="14">
        <f t="shared" si="2"/>
        <v>0</v>
      </c>
      <c r="K420" s="14"/>
    </row>
    <row r="421" spans="1:11" ht="28.5" hidden="1">
      <c r="A421" s="120" t="s">
        <v>53</v>
      </c>
      <c r="B421" s="107" t="s">
        <v>598</v>
      </c>
      <c r="C421" s="73" t="s">
        <v>97</v>
      </c>
      <c r="D421" s="73" t="s">
        <v>121</v>
      </c>
      <c r="E421" s="73" t="s">
        <v>192</v>
      </c>
      <c r="F421" s="74"/>
      <c r="G421" s="27"/>
      <c r="H421" s="27"/>
      <c r="I421" s="74"/>
      <c r="J421" s="14">
        <f t="shared" si="2"/>
        <v>0</v>
      </c>
      <c r="K421" s="14"/>
    </row>
    <row r="422" spans="1:11" ht="85.5" hidden="1">
      <c r="A422" s="81" t="s">
        <v>413</v>
      </c>
      <c r="B422" s="108" t="s">
        <v>414</v>
      </c>
      <c r="C422" s="73"/>
      <c r="D422" s="73"/>
      <c r="E422" s="73"/>
      <c r="F422" s="74">
        <f>F423</f>
        <v>0</v>
      </c>
      <c r="G422" s="27"/>
      <c r="H422" s="27"/>
      <c r="I422" s="74">
        <f>I423</f>
        <v>0</v>
      </c>
      <c r="J422" s="14">
        <f t="shared" si="2"/>
        <v>0</v>
      </c>
      <c r="K422" s="14"/>
    </row>
    <row r="423" spans="1:11" ht="28.5" hidden="1">
      <c r="A423" s="130" t="s">
        <v>73</v>
      </c>
      <c r="B423" s="108" t="s">
        <v>414</v>
      </c>
      <c r="C423" s="73" t="s">
        <v>130</v>
      </c>
      <c r="D423" s="73" t="s">
        <v>121</v>
      </c>
      <c r="E423" s="73" t="s">
        <v>35</v>
      </c>
      <c r="F423" s="74"/>
      <c r="G423" s="27"/>
      <c r="H423" s="27"/>
      <c r="I423" s="74"/>
      <c r="J423" s="14">
        <f t="shared" si="2"/>
        <v>0</v>
      </c>
      <c r="K423" s="14"/>
    </row>
    <row r="424" spans="1:11" ht="28.5" hidden="1">
      <c r="A424" s="49" t="s">
        <v>726</v>
      </c>
      <c r="B424" s="133" t="s">
        <v>458</v>
      </c>
      <c r="C424" s="129"/>
      <c r="D424" s="129"/>
      <c r="E424" s="129"/>
      <c r="F424" s="119">
        <f>F425</f>
        <v>0</v>
      </c>
      <c r="G424" s="27"/>
      <c r="H424" s="27"/>
      <c r="I424" s="119">
        <f>I425</f>
        <v>0</v>
      </c>
      <c r="J424" s="14">
        <f t="shared" si="2"/>
        <v>0</v>
      </c>
      <c r="K424" s="14"/>
    </row>
    <row r="425" spans="1:11" ht="28.5" hidden="1">
      <c r="A425" s="130" t="s">
        <v>53</v>
      </c>
      <c r="B425" s="133" t="s">
        <v>458</v>
      </c>
      <c r="C425" s="129" t="s">
        <v>97</v>
      </c>
      <c r="D425" s="129" t="s">
        <v>121</v>
      </c>
      <c r="E425" s="129" t="s">
        <v>121</v>
      </c>
      <c r="F425" s="119"/>
      <c r="G425" s="27"/>
      <c r="H425" s="27"/>
      <c r="I425" s="119"/>
      <c r="J425" s="14">
        <f t="shared" si="2"/>
        <v>8000</v>
      </c>
      <c r="K425" s="14"/>
    </row>
    <row r="426" spans="1:11" ht="42.75">
      <c r="A426" s="49" t="s">
        <v>724</v>
      </c>
      <c r="B426" s="108" t="s">
        <v>433</v>
      </c>
      <c r="C426" s="108"/>
      <c r="D426" s="73"/>
      <c r="E426" s="73"/>
      <c r="F426" s="74">
        <f>F427+F428</f>
        <v>8000</v>
      </c>
      <c r="G426" s="27"/>
      <c r="H426" s="27"/>
      <c r="I426" s="74">
        <f>I427+I428</f>
        <v>8000</v>
      </c>
      <c r="J426" s="14">
        <f t="shared" si="2"/>
        <v>0</v>
      </c>
      <c r="K426" s="14"/>
    </row>
    <row r="427" spans="1:11" ht="28.5">
      <c r="A427" s="130" t="s">
        <v>53</v>
      </c>
      <c r="B427" s="108" t="s">
        <v>433</v>
      </c>
      <c r="C427" s="108">
        <v>200</v>
      </c>
      <c r="D427" s="73" t="s">
        <v>121</v>
      </c>
      <c r="E427" s="73" t="s">
        <v>45</v>
      </c>
      <c r="F427" s="74">
        <v>3687.5</v>
      </c>
      <c r="G427" s="27">
        <f>SUM(Ведомственная!G673)</f>
        <v>3687.5</v>
      </c>
      <c r="H427" s="27">
        <f>SUM(Ведомственная!H673)</f>
        <v>3687.5</v>
      </c>
      <c r="I427" s="74">
        <v>3687.5</v>
      </c>
      <c r="J427" s="14">
        <f t="shared" si="2"/>
        <v>0</v>
      </c>
      <c r="K427" s="14"/>
    </row>
    <row r="428" spans="1:11" ht="28.5">
      <c r="A428" s="130" t="s">
        <v>73</v>
      </c>
      <c r="B428" s="108" t="s">
        <v>433</v>
      </c>
      <c r="C428" s="108">
        <v>600</v>
      </c>
      <c r="D428" s="73" t="s">
        <v>121</v>
      </c>
      <c r="E428" s="73" t="s">
        <v>45</v>
      </c>
      <c r="F428" s="74">
        <v>4312.5</v>
      </c>
      <c r="G428" s="27">
        <f>SUM(Ведомственная!G674)</f>
        <v>4312.5</v>
      </c>
      <c r="H428" s="27">
        <f>SUM(Ведомственная!H674)</f>
        <v>4312.5</v>
      </c>
      <c r="I428" s="74">
        <v>4312.5</v>
      </c>
      <c r="J428" s="14">
        <f t="shared" si="2"/>
        <v>0</v>
      </c>
      <c r="K428" s="14"/>
    </row>
    <row r="429" spans="1:11" ht="28.5" hidden="1">
      <c r="A429" s="49" t="s">
        <v>725</v>
      </c>
      <c r="B429" s="108" t="s">
        <v>437</v>
      </c>
      <c r="C429" s="108"/>
      <c r="D429" s="73"/>
      <c r="E429" s="73"/>
      <c r="F429" s="74">
        <f>F430</f>
        <v>0</v>
      </c>
      <c r="G429" s="27"/>
      <c r="H429" s="27"/>
      <c r="I429" s="74">
        <f>I430</f>
        <v>0</v>
      </c>
      <c r="J429" s="14">
        <f t="shared" si="2"/>
        <v>0</v>
      </c>
      <c r="K429" s="14"/>
    </row>
    <row r="430" spans="1:11" ht="28.5" hidden="1">
      <c r="A430" s="130" t="s">
        <v>53</v>
      </c>
      <c r="B430" s="108" t="s">
        <v>437</v>
      </c>
      <c r="C430" s="108">
        <v>200</v>
      </c>
      <c r="D430" s="73" t="s">
        <v>121</v>
      </c>
      <c r="E430" s="73" t="s">
        <v>45</v>
      </c>
      <c r="F430" s="74"/>
      <c r="G430" s="27"/>
      <c r="H430" s="27"/>
      <c r="I430" s="74"/>
      <c r="J430" s="14">
        <f t="shared" si="2"/>
        <v>3000</v>
      </c>
      <c r="K430" s="14"/>
    </row>
    <row r="431" spans="1:11" ht="114">
      <c r="A431" s="81" t="s">
        <v>473</v>
      </c>
      <c r="B431" s="133" t="s">
        <v>474</v>
      </c>
      <c r="C431" s="73"/>
      <c r="D431" s="73"/>
      <c r="E431" s="73"/>
      <c r="F431" s="74">
        <f>F432</f>
        <v>3000</v>
      </c>
      <c r="G431" s="27"/>
      <c r="H431" s="27"/>
      <c r="I431" s="74">
        <f>I432</f>
        <v>3000</v>
      </c>
      <c r="J431" s="14">
        <f t="shared" si="2"/>
        <v>0</v>
      </c>
      <c r="K431" s="14"/>
    </row>
    <row r="432" spans="1:11" ht="14.25">
      <c r="A432" s="81" t="s">
        <v>43</v>
      </c>
      <c r="B432" s="133" t="s">
        <v>474</v>
      </c>
      <c r="C432" s="73" t="s">
        <v>105</v>
      </c>
      <c r="D432" s="73" t="s">
        <v>32</v>
      </c>
      <c r="E432" s="73" t="s">
        <v>14</v>
      </c>
      <c r="F432" s="74">
        <v>3000</v>
      </c>
      <c r="G432" s="27">
        <f>SUM(Ведомственная!G799)</f>
        <v>3000</v>
      </c>
      <c r="H432" s="27">
        <f>SUM(Ведомственная!H799)</f>
        <v>3000</v>
      </c>
      <c r="I432" s="74">
        <v>3000</v>
      </c>
      <c r="J432" s="14">
        <f t="shared" si="2"/>
        <v>0</v>
      </c>
      <c r="K432" s="14"/>
    </row>
    <row r="433" spans="1:11" ht="71.25" hidden="1">
      <c r="A433" s="81" t="s">
        <v>694</v>
      </c>
      <c r="B433" s="108" t="s">
        <v>438</v>
      </c>
      <c r="C433" s="108"/>
      <c r="D433" s="73"/>
      <c r="E433" s="73"/>
      <c r="F433" s="74">
        <f>F434+F435</f>
        <v>0</v>
      </c>
      <c r="G433" s="27"/>
      <c r="H433" s="27"/>
      <c r="I433" s="74">
        <f>I434+I435</f>
        <v>0</v>
      </c>
      <c r="J433" s="14">
        <f t="shared" si="2"/>
        <v>0</v>
      </c>
      <c r="K433" s="14"/>
    </row>
    <row r="434" spans="1:11" ht="28.5" hidden="1">
      <c r="A434" s="130" t="s">
        <v>53</v>
      </c>
      <c r="B434" s="108" t="s">
        <v>438</v>
      </c>
      <c r="C434" s="108">
        <v>200</v>
      </c>
      <c r="D434" s="73" t="s">
        <v>121</v>
      </c>
      <c r="E434" s="73" t="s">
        <v>45</v>
      </c>
      <c r="F434" s="74"/>
      <c r="G434" s="27"/>
      <c r="H434" s="27"/>
      <c r="I434" s="74"/>
      <c r="J434" s="14">
        <f t="shared" si="2"/>
        <v>0</v>
      </c>
      <c r="K434" s="14"/>
    </row>
    <row r="435" spans="1:11" ht="28.5" hidden="1">
      <c r="A435" s="130" t="s">
        <v>73</v>
      </c>
      <c r="B435" s="108" t="s">
        <v>438</v>
      </c>
      <c r="C435" s="108">
        <v>600</v>
      </c>
      <c r="D435" s="73"/>
      <c r="E435" s="73"/>
      <c r="F435" s="74"/>
      <c r="G435" s="27"/>
      <c r="H435" s="27"/>
      <c r="I435" s="74"/>
      <c r="J435" s="14">
        <f t="shared" si="2"/>
        <v>0</v>
      </c>
      <c r="K435" s="14"/>
    </row>
    <row r="436" spans="1:11" ht="42.75" hidden="1">
      <c r="A436" s="81" t="s">
        <v>434</v>
      </c>
      <c r="B436" s="108" t="s">
        <v>435</v>
      </c>
      <c r="C436" s="108"/>
      <c r="D436" s="73"/>
      <c r="E436" s="73"/>
      <c r="F436" s="74">
        <f>F437</f>
        <v>0</v>
      </c>
      <c r="G436" s="27"/>
      <c r="H436" s="27"/>
      <c r="I436" s="74">
        <f>I437</f>
        <v>0</v>
      </c>
      <c r="J436" s="14">
        <f t="shared" si="2"/>
        <v>0</v>
      </c>
      <c r="K436" s="14"/>
    </row>
    <row r="437" spans="1:11" ht="28.5" hidden="1">
      <c r="A437" s="130" t="s">
        <v>53</v>
      </c>
      <c r="B437" s="108" t="s">
        <v>435</v>
      </c>
      <c r="C437" s="108">
        <v>200</v>
      </c>
      <c r="D437" s="73" t="s">
        <v>121</v>
      </c>
      <c r="E437" s="73" t="s">
        <v>45</v>
      </c>
      <c r="F437" s="74"/>
      <c r="G437" s="27"/>
      <c r="H437" s="27"/>
      <c r="I437" s="74"/>
      <c r="J437" s="14">
        <f t="shared" si="2"/>
        <v>383518.7</v>
      </c>
      <c r="K437" s="14"/>
    </row>
    <row r="438" spans="1:11" ht="42.75">
      <c r="A438" s="49" t="s">
        <v>27</v>
      </c>
      <c r="B438" s="133" t="s">
        <v>415</v>
      </c>
      <c r="C438" s="73"/>
      <c r="D438" s="73"/>
      <c r="E438" s="73"/>
      <c r="F438" s="74">
        <f>F439</f>
        <v>383518.7</v>
      </c>
      <c r="G438" s="27"/>
      <c r="H438" s="27"/>
      <c r="I438" s="74">
        <f>I439</f>
        <v>389433.50000000006</v>
      </c>
      <c r="J438" s="14">
        <f t="shared" si="2"/>
        <v>383518.7</v>
      </c>
      <c r="K438" s="14"/>
    </row>
    <row r="439" spans="1:11" ht="14.25">
      <c r="A439" s="131" t="s">
        <v>163</v>
      </c>
      <c r="B439" s="134" t="s">
        <v>416</v>
      </c>
      <c r="C439" s="73"/>
      <c r="D439" s="73"/>
      <c r="E439" s="73"/>
      <c r="F439" s="74">
        <f>F440+F442+F444</f>
        <v>383518.7</v>
      </c>
      <c r="G439" s="27"/>
      <c r="H439" s="27"/>
      <c r="I439" s="74">
        <f>I440+I442+I444</f>
        <v>389433.50000000006</v>
      </c>
      <c r="J439" s="14">
        <f t="shared" si="2"/>
        <v>194120.5</v>
      </c>
      <c r="K439" s="14"/>
    </row>
    <row r="440" spans="1:11" ht="14.25">
      <c r="A440" s="81" t="s">
        <v>417</v>
      </c>
      <c r="B440" s="133" t="s">
        <v>418</v>
      </c>
      <c r="C440" s="73"/>
      <c r="D440" s="73"/>
      <c r="E440" s="73"/>
      <c r="F440" s="74">
        <f>F441</f>
        <v>194120.5</v>
      </c>
      <c r="G440" s="27"/>
      <c r="H440" s="27"/>
      <c r="I440" s="74">
        <f>I441</f>
        <v>196765.7</v>
      </c>
      <c r="J440" s="14">
        <f t="shared" si="2"/>
        <v>0</v>
      </c>
      <c r="K440" s="14"/>
    </row>
    <row r="441" spans="1:11" ht="28.5">
      <c r="A441" s="130" t="s">
        <v>73</v>
      </c>
      <c r="B441" s="133" t="s">
        <v>418</v>
      </c>
      <c r="C441" s="73" t="s">
        <v>130</v>
      </c>
      <c r="D441" s="73" t="s">
        <v>121</v>
      </c>
      <c r="E441" s="73" t="s">
        <v>35</v>
      </c>
      <c r="F441" s="74">
        <v>194120.5</v>
      </c>
      <c r="G441" s="27">
        <f>SUM(Ведомственная!G624)</f>
        <v>194120.5</v>
      </c>
      <c r="H441" s="27">
        <f>SUM(Ведомственная!H624)</f>
        <v>196765.7</v>
      </c>
      <c r="I441" s="74">
        <v>196765.7</v>
      </c>
      <c r="J441" s="14">
        <f t="shared" si="2"/>
        <v>119093.4</v>
      </c>
      <c r="K441" s="14"/>
    </row>
    <row r="442" spans="1:11" ht="14.25">
      <c r="A442" s="130" t="s">
        <v>439</v>
      </c>
      <c r="B442" s="108" t="s">
        <v>440</v>
      </c>
      <c r="C442" s="73"/>
      <c r="D442" s="73"/>
      <c r="E442" s="73"/>
      <c r="F442" s="74">
        <f>F443</f>
        <v>119093.4</v>
      </c>
      <c r="G442" s="27"/>
      <c r="H442" s="27"/>
      <c r="I442" s="74">
        <f>I443</f>
        <v>119587.1</v>
      </c>
      <c r="J442" s="14">
        <f t="shared" si="2"/>
        <v>0</v>
      </c>
      <c r="K442" s="14"/>
    </row>
    <row r="443" spans="1:11" ht="28.5">
      <c r="A443" s="130" t="s">
        <v>73</v>
      </c>
      <c r="B443" s="108" t="s">
        <v>440</v>
      </c>
      <c r="C443" s="73" t="s">
        <v>130</v>
      </c>
      <c r="D443" s="73" t="s">
        <v>121</v>
      </c>
      <c r="E443" s="73" t="s">
        <v>45</v>
      </c>
      <c r="F443" s="74">
        <v>119093.4</v>
      </c>
      <c r="G443" s="27">
        <f>SUM(Ведомственная!G684)</f>
        <v>119093.4</v>
      </c>
      <c r="H443" s="27">
        <f>SUM(Ведомственная!H684)</f>
        <v>119587.1</v>
      </c>
      <c r="I443" s="74">
        <v>119587.1</v>
      </c>
      <c r="J443" s="14">
        <f t="shared" si="2"/>
        <v>70304.8</v>
      </c>
      <c r="K443" s="14"/>
    </row>
    <row r="444" spans="1:11" ht="14.25">
      <c r="A444" s="130" t="s">
        <v>448</v>
      </c>
      <c r="B444" s="73" t="s">
        <v>449</v>
      </c>
      <c r="C444" s="73"/>
      <c r="D444" s="73"/>
      <c r="E444" s="73"/>
      <c r="F444" s="74">
        <f>F445</f>
        <v>70304.8</v>
      </c>
      <c r="G444" s="27"/>
      <c r="H444" s="27"/>
      <c r="I444" s="74">
        <f>I445</f>
        <v>73080.7</v>
      </c>
      <c r="J444" s="14">
        <f t="shared" si="2"/>
        <v>0</v>
      </c>
      <c r="K444" s="14"/>
    </row>
    <row r="445" spans="1:11" ht="28.5">
      <c r="A445" s="130" t="s">
        <v>73</v>
      </c>
      <c r="B445" s="73" t="s">
        <v>449</v>
      </c>
      <c r="C445" s="73" t="s">
        <v>130</v>
      </c>
      <c r="D445" s="73" t="s">
        <v>121</v>
      </c>
      <c r="E445" s="73" t="s">
        <v>55</v>
      </c>
      <c r="F445" s="74">
        <v>70304.8</v>
      </c>
      <c r="G445" s="27">
        <f>SUM(Ведомственная!G713)</f>
        <v>70304.8</v>
      </c>
      <c r="H445" s="27">
        <f>SUM(Ведомственная!H713)</f>
        <v>73080.7</v>
      </c>
      <c r="I445" s="74">
        <v>73080.7</v>
      </c>
      <c r="J445" s="14">
        <f t="shared" si="2"/>
        <v>0</v>
      </c>
      <c r="K445" s="14"/>
    </row>
    <row r="446" spans="1:11" ht="14.25" hidden="1">
      <c r="A446" s="120" t="s">
        <v>161</v>
      </c>
      <c r="B446" s="133" t="s">
        <v>475</v>
      </c>
      <c r="C446" s="73"/>
      <c r="D446" s="73"/>
      <c r="E446" s="73"/>
      <c r="F446" s="74">
        <f>SUM(F448)+F455</f>
        <v>0</v>
      </c>
      <c r="G446" s="27"/>
      <c r="H446" s="27"/>
      <c r="I446" s="74">
        <f>SUM(I448)+I455</f>
        <v>0</v>
      </c>
      <c r="J446" s="14">
        <f t="shared" si="2"/>
        <v>0</v>
      </c>
      <c r="K446" s="14"/>
    </row>
    <row r="447" spans="1:11" ht="14.25" hidden="1">
      <c r="A447" s="131" t="s">
        <v>163</v>
      </c>
      <c r="B447" s="133" t="s">
        <v>477</v>
      </c>
      <c r="C447" s="73"/>
      <c r="D447" s="73"/>
      <c r="E447" s="73"/>
      <c r="F447" s="74"/>
      <c r="G447" s="27"/>
      <c r="H447" s="27"/>
      <c r="I447" s="74"/>
      <c r="J447" s="14">
        <f t="shared" si="2"/>
        <v>0</v>
      </c>
      <c r="K447" s="14"/>
    </row>
    <row r="448" spans="1:11" ht="14.25" hidden="1">
      <c r="A448" s="81" t="s">
        <v>417</v>
      </c>
      <c r="B448" s="133" t="s">
        <v>419</v>
      </c>
      <c r="C448" s="73"/>
      <c r="D448" s="73"/>
      <c r="E448" s="73"/>
      <c r="F448" s="74">
        <f>SUM(F449+F451+F453)</f>
        <v>0</v>
      </c>
      <c r="G448" s="27"/>
      <c r="H448" s="27"/>
      <c r="I448" s="74">
        <f>SUM(I449+I451+I453)</f>
        <v>0</v>
      </c>
      <c r="J448" s="14">
        <f t="shared" si="2"/>
        <v>0</v>
      </c>
      <c r="K448" s="14"/>
    </row>
    <row r="449" spans="1:11" ht="28.5" hidden="1">
      <c r="A449" s="120" t="s">
        <v>420</v>
      </c>
      <c r="B449" s="133" t="s">
        <v>421</v>
      </c>
      <c r="C449" s="73"/>
      <c r="D449" s="73"/>
      <c r="E449" s="73"/>
      <c r="F449" s="74">
        <f>F450</f>
        <v>0</v>
      </c>
      <c r="G449" s="27"/>
      <c r="H449" s="27"/>
      <c r="I449" s="74">
        <f>I450</f>
        <v>0</v>
      </c>
      <c r="J449" s="14">
        <f t="shared" si="2"/>
        <v>0</v>
      </c>
      <c r="K449" s="14"/>
    </row>
    <row r="450" spans="1:11" ht="28.5" hidden="1">
      <c r="A450" s="130" t="s">
        <v>73</v>
      </c>
      <c r="B450" s="133" t="s">
        <v>421</v>
      </c>
      <c r="C450" s="73" t="s">
        <v>130</v>
      </c>
      <c r="D450" s="73"/>
      <c r="E450" s="73"/>
      <c r="F450" s="74">
        <v>0</v>
      </c>
      <c r="G450" s="27"/>
      <c r="H450" s="27"/>
      <c r="I450" s="74">
        <v>0</v>
      </c>
      <c r="J450" s="14">
        <f t="shared" si="2"/>
        <v>0</v>
      </c>
      <c r="K450" s="14"/>
    </row>
    <row r="451" spans="1:11" ht="28.5" hidden="1">
      <c r="A451" s="120" t="s">
        <v>422</v>
      </c>
      <c r="B451" s="133" t="s">
        <v>423</v>
      </c>
      <c r="C451" s="73"/>
      <c r="D451" s="73"/>
      <c r="E451" s="73"/>
      <c r="F451" s="74">
        <f>F452</f>
        <v>0</v>
      </c>
      <c r="G451" s="27"/>
      <c r="H451" s="27"/>
      <c r="I451" s="74">
        <f>I452</f>
        <v>0</v>
      </c>
      <c r="J451" s="14">
        <f t="shared" si="2"/>
        <v>0</v>
      </c>
      <c r="K451" s="14"/>
    </row>
    <row r="452" spans="1:11" ht="28.5" hidden="1">
      <c r="A452" s="130" t="s">
        <v>73</v>
      </c>
      <c r="B452" s="133" t="s">
        <v>423</v>
      </c>
      <c r="C452" s="73" t="s">
        <v>130</v>
      </c>
      <c r="D452" s="73"/>
      <c r="E452" s="73"/>
      <c r="F452" s="74"/>
      <c r="G452" s="27"/>
      <c r="H452" s="27"/>
      <c r="I452" s="74"/>
      <c r="J452" s="14">
        <f t="shared" si="2"/>
        <v>0</v>
      </c>
      <c r="K452" s="14"/>
    </row>
    <row r="453" spans="1:11" ht="28.5" hidden="1">
      <c r="A453" s="120" t="s">
        <v>424</v>
      </c>
      <c r="B453" s="133" t="s">
        <v>425</v>
      </c>
      <c r="C453" s="73"/>
      <c r="D453" s="73"/>
      <c r="E453" s="73"/>
      <c r="F453" s="74">
        <f>F454</f>
        <v>0</v>
      </c>
      <c r="G453" s="27"/>
      <c r="H453" s="27"/>
      <c r="I453" s="74">
        <f>I454</f>
        <v>0</v>
      </c>
      <c r="J453" s="14">
        <f t="shared" si="2"/>
        <v>0</v>
      </c>
      <c r="K453" s="14"/>
    </row>
    <row r="454" spans="1:11" ht="28.5" hidden="1">
      <c r="A454" s="130" t="s">
        <v>73</v>
      </c>
      <c r="B454" s="133" t="s">
        <v>425</v>
      </c>
      <c r="C454" s="73" t="s">
        <v>130</v>
      </c>
      <c r="D454" s="73"/>
      <c r="E454" s="73"/>
      <c r="F454" s="74"/>
      <c r="G454" s="27"/>
      <c r="H454" s="27"/>
      <c r="I454" s="74"/>
      <c r="J454" s="14">
        <f t="shared" si="2"/>
        <v>0</v>
      </c>
      <c r="K454" s="14"/>
    </row>
    <row r="455" spans="1:11" ht="14.25" hidden="1">
      <c r="A455" s="130" t="s">
        <v>439</v>
      </c>
      <c r="B455" s="133" t="s">
        <v>441</v>
      </c>
      <c r="C455" s="73"/>
      <c r="D455" s="73"/>
      <c r="E455" s="73"/>
      <c r="F455" s="74">
        <f>F457+F459+F461</f>
        <v>0</v>
      </c>
      <c r="G455" s="27"/>
      <c r="H455" s="27"/>
      <c r="I455" s="74">
        <f>I457+I459+I461</f>
        <v>0</v>
      </c>
      <c r="J455" s="14">
        <f t="shared" si="2"/>
        <v>0</v>
      </c>
      <c r="K455" s="14"/>
    </row>
    <row r="456" spans="1:11" ht="28.5" hidden="1">
      <c r="A456" s="120" t="s">
        <v>420</v>
      </c>
      <c r="B456" s="133" t="s">
        <v>442</v>
      </c>
      <c r="C456" s="73"/>
      <c r="D456" s="73"/>
      <c r="E456" s="73"/>
      <c r="F456" s="74">
        <f>F457</f>
        <v>0</v>
      </c>
      <c r="G456" s="27"/>
      <c r="H456" s="27"/>
      <c r="I456" s="74">
        <f>I457</f>
        <v>0</v>
      </c>
      <c r="J456" s="14">
        <f t="shared" si="2"/>
        <v>0</v>
      </c>
      <c r="K456" s="14"/>
    </row>
    <row r="457" spans="1:11" ht="28.5" hidden="1">
      <c r="A457" s="130" t="s">
        <v>73</v>
      </c>
      <c r="B457" s="133" t="s">
        <v>442</v>
      </c>
      <c r="C457" s="73" t="s">
        <v>130</v>
      </c>
      <c r="D457" s="73"/>
      <c r="E457" s="73"/>
      <c r="F457" s="74"/>
      <c r="G457" s="27"/>
      <c r="H457" s="27"/>
      <c r="I457" s="74"/>
      <c r="J457" s="14">
        <f t="shared" si="2"/>
        <v>0</v>
      </c>
      <c r="K457" s="14"/>
    </row>
    <row r="458" spans="1:11" ht="28.5" hidden="1">
      <c r="A458" s="120" t="s">
        <v>422</v>
      </c>
      <c r="B458" s="133" t="s">
        <v>443</v>
      </c>
      <c r="C458" s="73"/>
      <c r="D458" s="73"/>
      <c r="E458" s="73"/>
      <c r="F458" s="74">
        <f>F459</f>
        <v>0</v>
      </c>
      <c r="G458" s="27"/>
      <c r="H458" s="27"/>
      <c r="I458" s="74">
        <f>I459</f>
        <v>0</v>
      </c>
      <c r="J458" s="14">
        <f t="shared" si="2"/>
        <v>0</v>
      </c>
      <c r="K458" s="14"/>
    </row>
    <row r="459" spans="1:11" ht="28.5" hidden="1">
      <c r="A459" s="130" t="s">
        <v>73</v>
      </c>
      <c r="B459" s="133" t="s">
        <v>443</v>
      </c>
      <c r="C459" s="73" t="s">
        <v>130</v>
      </c>
      <c r="D459" s="73"/>
      <c r="E459" s="73"/>
      <c r="F459" s="74"/>
      <c r="G459" s="27"/>
      <c r="H459" s="27"/>
      <c r="I459" s="74"/>
      <c r="J459" s="14">
        <f t="shared" si="2"/>
        <v>0</v>
      </c>
      <c r="K459" s="14"/>
    </row>
    <row r="460" spans="1:11" ht="28.5" hidden="1">
      <c r="A460" s="120" t="s">
        <v>424</v>
      </c>
      <c r="B460" s="133" t="s">
        <v>444</v>
      </c>
      <c r="C460" s="73"/>
      <c r="D460" s="73"/>
      <c r="E460" s="73"/>
      <c r="F460" s="74">
        <f>F461</f>
        <v>0</v>
      </c>
      <c r="G460" s="27"/>
      <c r="H460" s="27"/>
      <c r="I460" s="74">
        <f>I461</f>
        <v>0</v>
      </c>
      <c r="J460" s="14">
        <f t="shared" si="2"/>
        <v>0</v>
      </c>
      <c r="K460" s="14"/>
    </row>
    <row r="461" spans="1:11" ht="28.5" hidden="1">
      <c r="A461" s="130" t="s">
        <v>73</v>
      </c>
      <c r="B461" s="133" t="s">
        <v>444</v>
      </c>
      <c r="C461" s="73" t="s">
        <v>130</v>
      </c>
      <c r="D461" s="73"/>
      <c r="E461" s="73"/>
      <c r="F461" s="74"/>
      <c r="G461" s="27"/>
      <c r="H461" s="27"/>
      <c r="I461" s="74"/>
      <c r="J461" s="14">
        <f t="shared" si="2"/>
        <v>153875.90000000002</v>
      </c>
      <c r="K461" s="14"/>
    </row>
    <row r="462" spans="1:11" ht="28.5">
      <c r="A462" s="130" t="s">
        <v>46</v>
      </c>
      <c r="B462" s="133" t="s">
        <v>426</v>
      </c>
      <c r="C462" s="73"/>
      <c r="D462" s="73"/>
      <c r="E462" s="73"/>
      <c r="F462" s="74">
        <f>SUM(F463+F467+F471+F475)</f>
        <v>153875.90000000002</v>
      </c>
      <c r="G462" s="27"/>
      <c r="H462" s="27"/>
      <c r="I462" s="74">
        <f>SUM(I463+I467+I471+I475)</f>
        <v>146944.60000000003</v>
      </c>
      <c r="J462" s="14">
        <f t="shared" si="2"/>
        <v>43293.6</v>
      </c>
      <c r="K462" s="14"/>
    </row>
    <row r="463" spans="1:11" ht="14.25">
      <c r="A463" s="81" t="s">
        <v>417</v>
      </c>
      <c r="B463" s="133" t="s">
        <v>427</v>
      </c>
      <c r="C463" s="73"/>
      <c r="D463" s="73"/>
      <c r="E463" s="73"/>
      <c r="F463" s="74">
        <f>F464+F465+F466</f>
        <v>43293.6</v>
      </c>
      <c r="G463" s="27"/>
      <c r="H463" s="27"/>
      <c r="I463" s="74">
        <f>I464+I465+I466</f>
        <v>36022.700000000004</v>
      </c>
      <c r="J463" s="14">
        <f t="shared" si="2"/>
        <v>0</v>
      </c>
      <c r="K463" s="14"/>
    </row>
    <row r="464" spans="1:11" ht="57">
      <c r="A464" s="70" t="s">
        <v>52</v>
      </c>
      <c r="B464" s="133" t="s">
        <v>427</v>
      </c>
      <c r="C464" s="73" t="s">
        <v>95</v>
      </c>
      <c r="D464" s="73" t="s">
        <v>121</v>
      </c>
      <c r="E464" s="73" t="s">
        <v>35</v>
      </c>
      <c r="F464" s="74">
        <v>14166.9</v>
      </c>
      <c r="G464" s="27">
        <f>SUM(Ведомственная!G635)</f>
        <v>14166.9</v>
      </c>
      <c r="H464" s="27">
        <f>SUM(Ведомственная!H635)</f>
        <v>14308.6</v>
      </c>
      <c r="I464" s="74">
        <v>14308.6</v>
      </c>
      <c r="J464" s="14">
        <f t="shared" si="2"/>
        <v>0</v>
      </c>
      <c r="K464" s="14"/>
    </row>
    <row r="465" spans="1:11" ht="28.5">
      <c r="A465" s="130" t="s">
        <v>53</v>
      </c>
      <c r="B465" s="133" t="s">
        <v>427</v>
      </c>
      <c r="C465" s="73" t="s">
        <v>97</v>
      </c>
      <c r="D465" s="73" t="s">
        <v>121</v>
      </c>
      <c r="E465" s="73" t="s">
        <v>35</v>
      </c>
      <c r="F465" s="74">
        <v>27386.2</v>
      </c>
      <c r="G465" s="27">
        <f>SUM(Ведомственная!G636)</f>
        <v>27386.2</v>
      </c>
      <c r="H465" s="27">
        <f>SUM(Ведомственная!H636)</f>
        <v>19973.7</v>
      </c>
      <c r="I465" s="74">
        <v>19973.7</v>
      </c>
      <c r="J465" s="14">
        <f t="shared" si="2"/>
        <v>0</v>
      </c>
      <c r="K465" s="14"/>
    </row>
    <row r="466" spans="1:11" ht="14.25">
      <c r="A466" s="130" t="s">
        <v>23</v>
      </c>
      <c r="B466" s="133" t="s">
        <v>427</v>
      </c>
      <c r="C466" s="73" t="s">
        <v>102</v>
      </c>
      <c r="D466" s="73" t="s">
        <v>121</v>
      </c>
      <c r="E466" s="73" t="s">
        <v>35</v>
      </c>
      <c r="F466" s="74">
        <v>1740.5</v>
      </c>
      <c r="G466" s="27">
        <f>SUM(Ведомственная!G637)</f>
        <v>1740.5</v>
      </c>
      <c r="H466" s="27">
        <f>SUM(Ведомственная!H637)</f>
        <v>1740.4</v>
      </c>
      <c r="I466" s="74">
        <v>1740.4</v>
      </c>
      <c r="J466" s="14">
        <f t="shared" si="2"/>
        <v>101703.1</v>
      </c>
      <c r="K466" s="14"/>
    </row>
    <row r="467" spans="1:11" ht="14.25">
      <c r="A467" s="130" t="s">
        <v>439</v>
      </c>
      <c r="B467" s="133" t="s">
        <v>445</v>
      </c>
      <c r="C467" s="133"/>
      <c r="D467" s="129"/>
      <c r="E467" s="129"/>
      <c r="F467" s="74">
        <f>F468+F469+F470</f>
        <v>101703.1</v>
      </c>
      <c r="G467" s="27"/>
      <c r="H467" s="27"/>
      <c r="I467" s="74">
        <f>I468+I469+I470</f>
        <v>102194.20000000001</v>
      </c>
      <c r="J467" s="14">
        <f t="shared" si="2"/>
        <v>0</v>
      </c>
      <c r="K467" s="14"/>
    </row>
    <row r="468" spans="1:11" ht="57">
      <c r="A468" s="70" t="s">
        <v>52</v>
      </c>
      <c r="B468" s="133" t="s">
        <v>445</v>
      </c>
      <c r="C468" s="73" t="s">
        <v>95</v>
      </c>
      <c r="D468" s="73" t="s">
        <v>121</v>
      </c>
      <c r="E468" s="73" t="s">
        <v>45</v>
      </c>
      <c r="F468" s="74">
        <v>43648.9</v>
      </c>
      <c r="G468" s="27">
        <f>SUM(Ведомственная!G695)</f>
        <v>43648.9</v>
      </c>
      <c r="H468" s="27">
        <f>SUM(Ведомственная!H695)</f>
        <v>44084</v>
      </c>
      <c r="I468" s="74">
        <v>44084</v>
      </c>
      <c r="J468" s="14">
        <f t="shared" si="2"/>
        <v>0</v>
      </c>
      <c r="K468" s="14"/>
    </row>
    <row r="469" spans="1:11" ht="28.5">
      <c r="A469" s="130" t="s">
        <v>53</v>
      </c>
      <c r="B469" s="133" t="s">
        <v>445</v>
      </c>
      <c r="C469" s="73" t="s">
        <v>97</v>
      </c>
      <c r="D469" s="73" t="s">
        <v>121</v>
      </c>
      <c r="E469" s="73" t="s">
        <v>45</v>
      </c>
      <c r="F469" s="74">
        <v>45179.6</v>
      </c>
      <c r="G469" s="27">
        <f>SUM(Ведомственная!G696)</f>
        <v>45179.6</v>
      </c>
      <c r="H469" s="27">
        <f>SUM(Ведомственная!H696)</f>
        <v>45240.6</v>
      </c>
      <c r="I469" s="74">
        <v>45240.6</v>
      </c>
      <c r="J469" s="14">
        <f t="shared" si="2"/>
        <v>0</v>
      </c>
      <c r="K469" s="14"/>
    </row>
    <row r="470" spans="1:11" ht="14.25">
      <c r="A470" s="130" t="s">
        <v>23</v>
      </c>
      <c r="B470" s="133" t="s">
        <v>445</v>
      </c>
      <c r="C470" s="73" t="s">
        <v>102</v>
      </c>
      <c r="D470" s="73" t="s">
        <v>121</v>
      </c>
      <c r="E470" s="73" t="s">
        <v>45</v>
      </c>
      <c r="F470" s="74">
        <v>12874.6</v>
      </c>
      <c r="G470" s="27">
        <f>SUM(Ведомственная!G697)</f>
        <v>12874.6</v>
      </c>
      <c r="H470" s="27">
        <f>SUM(Ведомственная!H697)</f>
        <v>12869.6</v>
      </c>
      <c r="I470" s="74">
        <v>12869.6</v>
      </c>
      <c r="J470" s="14">
        <f t="shared" si="2"/>
        <v>8115.1</v>
      </c>
      <c r="K470" s="14"/>
    </row>
    <row r="471" spans="1:11" ht="14.25">
      <c r="A471" s="130" t="s">
        <v>446</v>
      </c>
      <c r="B471" s="108" t="s">
        <v>447</v>
      </c>
      <c r="C471" s="108"/>
      <c r="D471" s="73"/>
      <c r="E471" s="73"/>
      <c r="F471" s="74">
        <f>F472+F473+F474</f>
        <v>8115.1</v>
      </c>
      <c r="G471" s="27"/>
      <c r="H471" s="27"/>
      <c r="I471" s="74">
        <f>I472+I473+I474</f>
        <v>7963.6</v>
      </c>
      <c r="J471" s="14">
        <f t="shared" si="2"/>
        <v>0</v>
      </c>
      <c r="K471" s="14"/>
    </row>
    <row r="472" spans="1:11" ht="57">
      <c r="A472" s="70" t="s">
        <v>52</v>
      </c>
      <c r="B472" s="108" t="s">
        <v>447</v>
      </c>
      <c r="C472" s="108">
        <v>100</v>
      </c>
      <c r="D472" s="73" t="s">
        <v>121</v>
      </c>
      <c r="E472" s="73" t="s">
        <v>45</v>
      </c>
      <c r="F472" s="74">
        <v>3610.2</v>
      </c>
      <c r="G472" s="27">
        <f>SUM(Ведомственная!G699)</f>
        <v>3610.2</v>
      </c>
      <c r="H472" s="27">
        <f>SUM(Ведомственная!H699)</f>
        <v>3646.3</v>
      </c>
      <c r="I472" s="74">
        <v>3646.3</v>
      </c>
      <c r="J472" s="14">
        <f t="shared" si="2"/>
        <v>0</v>
      </c>
      <c r="K472" s="14"/>
    </row>
    <row r="473" spans="1:11" ht="28.5">
      <c r="A473" s="120" t="s">
        <v>53</v>
      </c>
      <c r="B473" s="108" t="s">
        <v>447</v>
      </c>
      <c r="C473" s="108">
        <v>200</v>
      </c>
      <c r="D473" s="73" t="s">
        <v>121</v>
      </c>
      <c r="E473" s="73" t="s">
        <v>45</v>
      </c>
      <c r="F473" s="74">
        <v>3299</v>
      </c>
      <c r="G473" s="27">
        <f>SUM(Ведомственная!G700)</f>
        <v>3299</v>
      </c>
      <c r="H473" s="27">
        <f>SUM(Ведомственная!H700)</f>
        <v>3111.4</v>
      </c>
      <c r="I473" s="74">
        <v>3111.4</v>
      </c>
      <c r="J473" s="14">
        <f t="shared" si="2"/>
        <v>0</v>
      </c>
      <c r="K473" s="14"/>
    </row>
    <row r="474" spans="1:11" ht="14.25">
      <c r="A474" s="120" t="s">
        <v>23</v>
      </c>
      <c r="B474" s="108" t="s">
        <v>447</v>
      </c>
      <c r="C474" s="108">
        <v>800</v>
      </c>
      <c r="D474" s="73" t="s">
        <v>121</v>
      </c>
      <c r="E474" s="73" t="s">
        <v>45</v>
      </c>
      <c r="F474" s="74">
        <v>1205.9</v>
      </c>
      <c r="G474" s="27">
        <f>SUM(Ведомственная!G701)</f>
        <v>1205.9</v>
      </c>
      <c r="H474" s="27">
        <f>SUM(Ведомственная!H701)</f>
        <v>1205.9</v>
      </c>
      <c r="I474" s="74">
        <v>1205.9</v>
      </c>
      <c r="J474" s="14">
        <f>SUM(F478-G478)</f>
        <v>3068.2999999999997</v>
      </c>
      <c r="K474" s="14"/>
    </row>
    <row r="475" spans="1:11" ht="57">
      <c r="A475" s="179" t="s">
        <v>584</v>
      </c>
      <c r="B475" s="182" t="s">
        <v>752</v>
      </c>
      <c r="C475" s="108"/>
      <c r="D475" s="73"/>
      <c r="E475" s="73"/>
      <c r="F475" s="74">
        <f>SUM(F476:F477)</f>
        <v>764.1</v>
      </c>
      <c r="G475" s="27"/>
      <c r="H475" s="27"/>
      <c r="I475" s="74">
        <f>SUM(I476:I477)</f>
        <v>764.1</v>
      </c>
      <c r="J475" s="14"/>
      <c r="K475" s="14"/>
    </row>
    <row r="476" spans="1:11" ht="57">
      <c r="A476" s="179" t="s">
        <v>52</v>
      </c>
      <c r="B476" s="182" t="s">
        <v>752</v>
      </c>
      <c r="C476" s="183" t="s">
        <v>95</v>
      </c>
      <c r="D476" s="73" t="s">
        <v>121</v>
      </c>
      <c r="E476" s="73" t="s">
        <v>192</v>
      </c>
      <c r="F476" s="74">
        <v>546.1</v>
      </c>
      <c r="G476" s="27">
        <f>SUM(Ведомственная!G762)</f>
        <v>546.1</v>
      </c>
      <c r="H476" s="27">
        <f>SUM(Ведомственная!H762)</f>
        <v>546.1</v>
      </c>
      <c r="I476" s="74">
        <v>546.1</v>
      </c>
      <c r="J476" s="14"/>
      <c r="K476" s="14"/>
    </row>
    <row r="477" spans="1:11" ht="28.5">
      <c r="A477" s="179" t="s">
        <v>53</v>
      </c>
      <c r="B477" s="182" t="s">
        <v>752</v>
      </c>
      <c r="C477" s="183" t="s">
        <v>97</v>
      </c>
      <c r="D477" s="73" t="s">
        <v>121</v>
      </c>
      <c r="E477" s="73" t="s">
        <v>192</v>
      </c>
      <c r="F477" s="74">
        <v>218</v>
      </c>
      <c r="G477" s="27">
        <f>SUM(Ведомственная!G763)</f>
        <v>218</v>
      </c>
      <c r="H477" s="27">
        <f>SUM(Ведомственная!H763)</f>
        <v>218</v>
      </c>
      <c r="I477" s="74">
        <v>218</v>
      </c>
      <c r="J477" s="14"/>
      <c r="K477" s="14"/>
    </row>
    <row r="478" spans="1:11" ht="28.5">
      <c r="A478" s="120" t="s">
        <v>459</v>
      </c>
      <c r="B478" s="73" t="s">
        <v>460</v>
      </c>
      <c r="C478" s="73"/>
      <c r="D478" s="73"/>
      <c r="E478" s="73"/>
      <c r="F478" s="74">
        <f>F479+F484</f>
        <v>3068.2999999999997</v>
      </c>
      <c r="G478" s="27"/>
      <c r="H478" s="27"/>
      <c r="I478" s="74">
        <f>I479+I484</f>
        <v>3021.4999999999995</v>
      </c>
      <c r="J478" s="14">
        <f t="shared" si="2"/>
        <v>800</v>
      </c>
      <c r="K478" s="14"/>
    </row>
    <row r="479" spans="1:11" ht="14.25">
      <c r="A479" s="130" t="s">
        <v>36</v>
      </c>
      <c r="B479" s="73" t="s">
        <v>461</v>
      </c>
      <c r="C479" s="73"/>
      <c r="D479" s="73"/>
      <c r="E479" s="73"/>
      <c r="F479" s="74">
        <f>F480+F482</f>
        <v>800</v>
      </c>
      <c r="G479" s="27"/>
      <c r="H479" s="27"/>
      <c r="I479" s="74">
        <f>I480+I482</f>
        <v>800</v>
      </c>
      <c r="J479" s="14">
        <f t="shared" si="2"/>
        <v>800</v>
      </c>
      <c r="K479" s="14"/>
    </row>
    <row r="480" spans="1:11" ht="28.5">
      <c r="A480" s="120" t="s">
        <v>462</v>
      </c>
      <c r="B480" s="73" t="s">
        <v>463</v>
      </c>
      <c r="C480" s="73"/>
      <c r="D480" s="73"/>
      <c r="E480" s="73"/>
      <c r="F480" s="74">
        <f>F481</f>
        <v>800</v>
      </c>
      <c r="G480" s="27"/>
      <c r="H480" s="27"/>
      <c r="I480" s="74">
        <f>I481</f>
        <v>800</v>
      </c>
      <c r="J480" s="14">
        <f t="shared" si="2"/>
        <v>0</v>
      </c>
      <c r="K480" s="14"/>
    </row>
    <row r="481" spans="1:11" ht="28.5">
      <c r="A481" s="130" t="s">
        <v>53</v>
      </c>
      <c r="B481" s="73" t="s">
        <v>463</v>
      </c>
      <c r="C481" s="73" t="s">
        <v>97</v>
      </c>
      <c r="D481" s="73" t="s">
        <v>121</v>
      </c>
      <c r="E481" s="73" t="s">
        <v>121</v>
      </c>
      <c r="F481" s="74">
        <v>800</v>
      </c>
      <c r="G481" s="27">
        <f>SUM(Ведомственная!G742)</f>
        <v>800</v>
      </c>
      <c r="H481" s="27">
        <f>SUM(Ведомственная!H742)</f>
        <v>800</v>
      </c>
      <c r="I481" s="74">
        <v>800</v>
      </c>
      <c r="J481" s="14">
        <f aca="true" t="shared" si="3" ref="J481:J505">SUM(F482-G482)</f>
        <v>0</v>
      </c>
      <c r="K481" s="14"/>
    </row>
    <row r="482" spans="1:11" ht="57" hidden="1">
      <c r="A482" s="81" t="s">
        <v>464</v>
      </c>
      <c r="B482" s="108" t="s">
        <v>465</v>
      </c>
      <c r="C482" s="73"/>
      <c r="D482" s="73"/>
      <c r="E482" s="73"/>
      <c r="F482" s="74">
        <f>SUM(F483)</f>
        <v>0</v>
      </c>
      <c r="G482" s="27"/>
      <c r="H482" s="27"/>
      <c r="I482" s="74">
        <f>SUM(I483)</f>
        <v>0</v>
      </c>
      <c r="J482" s="14">
        <f t="shared" si="3"/>
        <v>0</v>
      </c>
      <c r="K482" s="14"/>
    </row>
    <row r="483" spans="1:11" ht="28.5" hidden="1">
      <c r="A483" s="130" t="s">
        <v>53</v>
      </c>
      <c r="B483" s="108" t="s">
        <v>465</v>
      </c>
      <c r="C483" s="73" t="s">
        <v>97</v>
      </c>
      <c r="D483" s="73" t="s">
        <v>121</v>
      </c>
      <c r="E483" s="73" t="s">
        <v>121</v>
      </c>
      <c r="F483" s="74"/>
      <c r="G483" s="27"/>
      <c r="H483" s="27"/>
      <c r="I483" s="74"/>
      <c r="J483" s="14">
        <f t="shared" si="3"/>
        <v>2268.2999999999997</v>
      </c>
      <c r="K483" s="14"/>
    </row>
    <row r="484" spans="1:11" ht="28.5">
      <c r="A484" s="130" t="s">
        <v>46</v>
      </c>
      <c r="B484" s="133" t="s">
        <v>466</v>
      </c>
      <c r="C484" s="73"/>
      <c r="D484" s="73"/>
      <c r="E484" s="73"/>
      <c r="F484" s="74">
        <f>SUM(F485)</f>
        <v>2268.2999999999997</v>
      </c>
      <c r="G484" s="27"/>
      <c r="H484" s="27"/>
      <c r="I484" s="74">
        <f>SUM(I485)</f>
        <v>2221.4999999999995</v>
      </c>
      <c r="J484" s="14">
        <f t="shared" si="3"/>
        <v>2268.2999999999997</v>
      </c>
      <c r="K484" s="14"/>
    </row>
    <row r="485" spans="1:11" ht="28.5">
      <c r="A485" s="135" t="s">
        <v>467</v>
      </c>
      <c r="B485" s="133" t="s">
        <v>468</v>
      </c>
      <c r="C485" s="73"/>
      <c r="D485" s="73"/>
      <c r="E485" s="73"/>
      <c r="F485" s="74">
        <f>F486+F487+F488</f>
        <v>2268.2999999999997</v>
      </c>
      <c r="G485" s="27"/>
      <c r="H485" s="27"/>
      <c r="I485" s="74">
        <f>I486+I487+I488</f>
        <v>2221.4999999999995</v>
      </c>
      <c r="J485" s="14">
        <f t="shared" si="3"/>
        <v>0</v>
      </c>
      <c r="K485" s="14"/>
    </row>
    <row r="486" spans="1:11" ht="57">
      <c r="A486" s="70" t="s">
        <v>52</v>
      </c>
      <c r="B486" s="133" t="s">
        <v>468</v>
      </c>
      <c r="C486" s="73" t="s">
        <v>95</v>
      </c>
      <c r="D486" s="73" t="s">
        <v>121</v>
      </c>
      <c r="E486" s="73" t="s">
        <v>121</v>
      </c>
      <c r="F486" s="74">
        <v>2079.9</v>
      </c>
      <c r="G486" s="27">
        <f>SUM(Ведомственная!G747)</f>
        <v>2079.9</v>
      </c>
      <c r="H486" s="27">
        <f>SUM(Ведомственная!H747)</f>
        <v>2100.7</v>
      </c>
      <c r="I486" s="74">
        <v>2100.7</v>
      </c>
      <c r="J486" s="14">
        <f t="shared" si="3"/>
        <v>0</v>
      </c>
      <c r="K486" s="14"/>
    </row>
    <row r="487" spans="1:11" ht="28.5">
      <c r="A487" s="130" t="s">
        <v>53</v>
      </c>
      <c r="B487" s="133" t="s">
        <v>468</v>
      </c>
      <c r="C487" s="73" t="s">
        <v>97</v>
      </c>
      <c r="D487" s="73" t="s">
        <v>121</v>
      </c>
      <c r="E487" s="73" t="s">
        <v>121</v>
      </c>
      <c r="F487" s="74">
        <v>185.2</v>
      </c>
      <c r="G487" s="27">
        <f>SUM(Ведомственная!G748)</f>
        <v>185.2</v>
      </c>
      <c r="H487" s="27">
        <f>SUM(Ведомственная!H748)</f>
        <v>117.6</v>
      </c>
      <c r="I487" s="74">
        <v>117.6</v>
      </c>
      <c r="J487" s="14">
        <f t="shared" si="3"/>
        <v>0</v>
      </c>
      <c r="K487" s="14"/>
    </row>
    <row r="488" spans="1:11" ht="14.25">
      <c r="A488" s="130" t="s">
        <v>23</v>
      </c>
      <c r="B488" s="133" t="s">
        <v>468</v>
      </c>
      <c r="C488" s="73" t="s">
        <v>102</v>
      </c>
      <c r="D488" s="73" t="s">
        <v>121</v>
      </c>
      <c r="E488" s="73" t="s">
        <v>121</v>
      </c>
      <c r="F488" s="74">
        <v>3.2</v>
      </c>
      <c r="G488" s="27">
        <f>SUM(Ведомственная!G749)</f>
        <v>3.2</v>
      </c>
      <c r="H488" s="27">
        <f>SUM(Ведомственная!H749)</f>
        <v>3.2</v>
      </c>
      <c r="I488" s="74">
        <v>3.2</v>
      </c>
      <c r="J488" s="14">
        <f t="shared" si="3"/>
        <v>0</v>
      </c>
      <c r="K488" s="14"/>
    </row>
    <row r="489" spans="1:11" ht="28.5" hidden="1">
      <c r="A489" s="130" t="s">
        <v>428</v>
      </c>
      <c r="B489" s="133" t="s">
        <v>429</v>
      </c>
      <c r="C489" s="73"/>
      <c r="D489" s="73"/>
      <c r="E489" s="73"/>
      <c r="F489" s="74">
        <f>F490</f>
        <v>0</v>
      </c>
      <c r="G489" s="27"/>
      <c r="H489" s="27"/>
      <c r="I489" s="74">
        <f>I490</f>
        <v>0</v>
      </c>
      <c r="J489" s="14">
        <f t="shared" si="3"/>
        <v>0</v>
      </c>
      <c r="K489" s="14"/>
    </row>
    <row r="490" spans="1:11" ht="14.25" hidden="1">
      <c r="A490" s="130" t="s">
        <v>36</v>
      </c>
      <c r="B490" s="133" t="s">
        <v>430</v>
      </c>
      <c r="C490" s="73"/>
      <c r="D490" s="73"/>
      <c r="E490" s="73"/>
      <c r="F490" s="74">
        <f>SUM(F491:F496)</f>
        <v>0</v>
      </c>
      <c r="G490" s="27"/>
      <c r="H490" s="27"/>
      <c r="I490" s="74">
        <f>SUM(I491:I496)</f>
        <v>0</v>
      </c>
      <c r="J490" s="14">
        <f t="shared" si="3"/>
        <v>0</v>
      </c>
      <c r="K490" s="14"/>
    </row>
    <row r="491" spans="1:11" ht="28.5" hidden="1">
      <c r="A491" s="130" t="s">
        <v>53</v>
      </c>
      <c r="B491" s="133" t="s">
        <v>430</v>
      </c>
      <c r="C491" s="73" t="s">
        <v>97</v>
      </c>
      <c r="D491" s="73" t="s">
        <v>121</v>
      </c>
      <c r="E491" s="73" t="s">
        <v>35</v>
      </c>
      <c r="F491" s="74"/>
      <c r="G491" s="27"/>
      <c r="H491" s="27"/>
      <c r="I491" s="74"/>
      <c r="J491" s="14">
        <f t="shared" si="3"/>
        <v>0</v>
      </c>
      <c r="K491" s="14"/>
    </row>
    <row r="492" spans="1:11" ht="28.5" hidden="1">
      <c r="A492" s="130" t="s">
        <v>73</v>
      </c>
      <c r="B492" s="133" t="s">
        <v>430</v>
      </c>
      <c r="C492" s="73" t="s">
        <v>130</v>
      </c>
      <c r="D492" s="73" t="s">
        <v>121</v>
      </c>
      <c r="E492" s="73" t="s">
        <v>35</v>
      </c>
      <c r="F492" s="74"/>
      <c r="G492" s="27"/>
      <c r="H492" s="27"/>
      <c r="I492" s="74"/>
      <c r="J492" s="14">
        <f t="shared" si="3"/>
        <v>0</v>
      </c>
      <c r="K492" s="14"/>
    </row>
    <row r="493" spans="1:11" ht="28.5" hidden="1">
      <c r="A493" s="130" t="s">
        <v>53</v>
      </c>
      <c r="B493" s="133" t="s">
        <v>430</v>
      </c>
      <c r="C493" s="73" t="s">
        <v>97</v>
      </c>
      <c r="D493" s="73" t="s">
        <v>121</v>
      </c>
      <c r="E493" s="73" t="s">
        <v>45</v>
      </c>
      <c r="F493" s="74"/>
      <c r="G493" s="27"/>
      <c r="H493" s="27"/>
      <c r="I493" s="74"/>
      <c r="J493" s="14">
        <f t="shared" si="3"/>
        <v>0</v>
      </c>
      <c r="K493" s="14"/>
    </row>
    <row r="494" spans="1:11" ht="28.5" hidden="1">
      <c r="A494" s="130" t="s">
        <v>73</v>
      </c>
      <c r="B494" s="133" t="s">
        <v>430</v>
      </c>
      <c r="C494" s="73" t="s">
        <v>130</v>
      </c>
      <c r="D494" s="73" t="s">
        <v>121</v>
      </c>
      <c r="E494" s="73" t="s">
        <v>45</v>
      </c>
      <c r="F494" s="74"/>
      <c r="G494" s="27"/>
      <c r="H494" s="27"/>
      <c r="I494" s="74"/>
      <c r="J494" s="14">
        <f t="shared" si="3"/>
        <v>0</v>
      </c>
      <c r="K494" s="14"/>
    </row>
    <row r="495" spans="1:11" ht="28.5" hidden="1">
      <c r="A495" s="130" t="s">
        <v>53</v>
      </c>
      <c r="B495" s="133" t="s">
        <v>430</v>
      </c>
      <c r="C495" s="73" t="s">
        <v>97</v>
      </c>
      <c r="D495" s="73" t="s">
        <v>121</v>
      </c>
      <c r="E495" s="73" t="s">
        <v>55</v>
      </c>
      <c r="F495" s="74"/>
      <c r="G495" s="27"/>
      <c r="H495" s="27"/>
      <c r="I495" s="74"/>
      <c r="J495" s="14">
        <f t="shared" si="3"/>
        <v>0</v>
      </c>
      <c r="K495" s="14"/>
    </row>
    <row r="496" spans="1:11" ht="28.5" hidden="1">
      <c r="A496" s="130" t="s">
        <v>73</v>
      </c>
      <c r="B496" s="133" t="s">
        <v>430</v>
      </c>
      <c r="C496" s="73" t="s">
        <v>130</v>
      </c>
      <c r="D496" s="73" t="s">
        <v>121</v>
      </c>
      <c r="E496" s="73" t="s">
        <v>55</v>
      </c>
      <c r="F496" s="74"/>
      <c r="G496" s="27"/>
      <c r="H496" s="27"/>
      <c r="I496" s="74"/>
      <c r="J496" s="14">
        <f t="shared" si="3"/>
        <v>48195.5</v>
      </c>
      <c r="K496" s="14"/>
    </row>
    <row r="497" spans="1:11" ht="28.5" hidden="1">
      <c r="A497" s="120" t="s">
        <v>469</v>
      </c>
      <c r="B497" s="133" t="s">
        <v>470</v>
      </c>
      <c r="C497" s="73"/>
      <c r="D497" s="73"/>
      <c r="E497" s="73"/>
      <c r="F497" s="74">
        <f>F501+F498</f>
        <v>48195.5</v>
      </c>
      <c r="G497" s="27"/>
      <c r="H497" s="27"/>
      <c r="I497" s="74">
        <f>I501+I498</f>
        <v>46576.5</v>
      </c>
      <c r="J497" s="14">
        <f t="shared" si="3"/>
        <v>0</v>
      </c>
      <c r="K497" s="14"/>
    </row>
    <row r="498" spans="1:11" ht="14.25" hidden="1">
      <c r="A498" s="120" t="s">
        <v>36</v>
      </c>
      <c r="B498" s="107" t="s">
        <v>586</v>
      </c>
      <c r="C498" s="73"/>
      <c r="D498" s="73"/>
      <c r="E498" s="73"/>
      <c r="F498" s="74">
        <f>F499</f>
        <v>0</v>
      </c>
      <c r="G498" s="27"/>
      <c r="H498" s="27"/>
      <c r="I498" s="74">
        <f>I499</f>
        <v>0</v>
      </c>
      <c r="J498" s="14">
        <f t="shared" si="3"/>
        <v>0</v>
      </c>
      <c r="K498" s="14"/>
    </row>
    <row r="499" spans="1:11" ht="14.25" hidden="1">
      <c r="A499" s="120" t="s">
        <v>587</v>
      </c>
      <c r="B499" s="107" t="s">
        <v>588</v>
      </c>
      <c r="C499" s="73"/>
      <c r="D499" s="73"/>
      <c r="E499" s="73"/>
      <c r="F499" s="74">
        <f>F500</f>
        <v>0</v>
      </c>
      <c r="G499" s="27"/>
      <c r="H499" s="27"/>
      <c r="I499" s="74">
        <f>I500</f>
        <v>0</v>
      </c>
      <c r="J499" s="14">
        <f t="shared" si="3"/>
        <v>0</v>
      </c>
      <c r="K499" s="14"/>
    </row>
    <row r="500" spans="1:11" ht="28.5" hidden="1">
      <c r="A500" s="120" t="s">
        <v>53</v>
      </c>
      <c r="B500" s="107" t="s">
        <v>588</v>
      </c>
      <c r="C500" s="73" t="s">
        <v>97</v>
      </c>
      <c r="D500" s="73"/>
      <c r="E500" s="73"/>
      <c r="F500" s="74"/>
      <c r="G500" s="27"/>
      <c r="H500" s="27"/>
      <c r="I500" s="74"/>
      <c r="J500" s="14">
        <f t="shared" si="3"/>
        <v>48195.5</v>
      </c>
      <c r="K500" s="14"/>
    </row>
    <row r="501" spans="1:11" ht="28.5">
      <c r="A501" s="130" t="s">
        <v>46</v>
      </c>
      <c r="B501" s="108" t="s">
        <v>471</v>
      </c>
      <c r="C501" s="73"/>
      <c r="D501" s="73"/>
      <c r="E501" s="73"/>
      <c r="F501" s="74">
        <f>SUM(F502)</f>
        <v>48195.5</v>
      </c>
      <c r="G501" s="27"/>
      <c r="H501" s="27"/>
      <c r="I501" s="74">
        <f>SUM(I502)</f>
        <v>46576.5</v>
      </c>
      <c r="J501" s="14">
        <f t="shared" si="3"/>
        <v>48195.5</v>
      </c>
      <c r="K501" s="14"/>
    </row>
    <row r="502" spans="1:11" ht="14.25">
      <c r="A502" s="131" t="s">
        <v>478</v>
      </c>
      <c r="B502" s="108" t="s">
        <v>472</v>
      </c>
      <c r="C502" s="73"/>
      <c r="D502" s="73"/>
      <c r="E502" s="73"/>
      <c r="F502" s="74">
        <f>F503+F504+F505</f>
        <v>48195.5</v>
      </c>
      <c r="G502" s="27"/>
      <c r="H502" s="27"/>
      <c r="I502" s="74">
        <f>I503+I504+I505</f>
        <v>46576.5</v>
      </c>
      <c r="J502" s="14">
        <f t="shared" si="3"/>
        <v>0</v>
      </c>
      <c r="K502" s="14"/>
    </row>
    <row r="503" spans="1:11" ht="57">
      <c r="A503" s="70" t="s">
        <v>52</v>
      </c>
      <c r="B503" s="108" t="s">
        <v>472</v>
      </c>
      <c r="C503" s="73" t="s">
        <v>95</v>
      </c>
      <c r="D503" s="73" t="s">
        <v>121</v>
      </c>
      <c r="E503" s="73" t="s">
        <v>192</v>
      </c>
      <c r="F503" s="74">
        <v>40210.5</v>
      </c>
      <c r="G503" s="27">
        <f>SUM(Ведомственная!G772)</f>
        <v>40210.5</v>
      </c>
      <c r="H503" s="27">
        <f>SUM(Ведомственная!H772)</f>
        <v>40618</v>
      </c>
      <c r="I503" s="74">
        <v>40618</v>
      </c>
      <c r="J503" s="14">
        <f t="shared" si="3"/>
        <v>0</v>
      </c>
      <c r="K503" s="14"/>
    </row>
    <row r="504" spans="1:11" ht="28.5">
      <c r="A504" s="130" t="s">
        <v>53</v>
      </c>
      <c r="B504" s="108" t="s">
        <v>472</v>
      </c>
      <c r="C504" s="73" t="s">
        <v>97</v>
      </c>
      <c r="D504" s="73" t="s">
        <v>121</v>
      </c>
      <c r="E504" s="73" t="s">
        <v>192</v>
      </c>
      <c r="F504" s="74">
        <v>7272.9</v>
      </c>
      <c r="G504" s="27">
        <f>SUM(Ведомственная!G773)</f>
        <v>7272.9</v>
      </c>
      <c r="H504" s="27">
        <f>SUM(Ведомственная!H773)</f>
        <v>5246.4</v>
      </c>
      <c r="I504" s="74">
        <v>5246.4</v>
      </c>
      <c r="J504" s="14">
        <f t="shared" si="3"/>
        <v>0</v>
      </c>
      <c r="K504" s="14"/>
    </row>
    <row r="505" spans="1:11" ht="14.25">
      <c r="A505" s="130" t="s">
        <v>23</v>
      </c>
      <c r="B505" s="108" t="s">
        <v>472</v>
      </c>
      <c r="C505" s="73" t="s">
        <v>102</v>
      </c>
      <c r="D505" s="73" t="s">
        <v>121</v>
      </c>
      <c r="E505" s="73" t="s">
        <v>192</v>
      </c>
      <c r="F505" s="74">
        <v>712.1</v>
      </c>
      <c r="G505" s="27">
        <f>SUM(Ведомственная!G774)</f>
        <v>712.1</v>
      </c>
      <c r="H505" s="27">
        <f>SUM(Ведомственная!H774)</f>
        <v>712.1</v>
      </c>
      <c r="I505" s="74">
        <v>712.1</v>
      </c>
      <c r="J505" s="14">
        <f t="shared" si="3"/>
        <v>100627.1</v>
      </c>
      <c r="K505" s="14"/>
    </row>
    <row r="506" spans="1:11" s="115" customFormat="1" ht="30">
      <c r="A506" s="163" t="s">
        <v>314</v>
      </c>
      <c r="B506" s="151" t="s">
        <v>315</v>
      </c>
      <c r="C506" s="151"/>
      <c r="D506" s="151"/>
      <c r="E506" s="151"/>
      <c r="F506" s="142">
        <f>F507+F513+F524</f>
        <v>100627.1</v>
      </c>
      <c r="G506" s="29"/>
      <c r="H506" s="29"/>
      <c r="I506" s="142">
        <f>I507+I513+I524</f>
        <v>99627.1</v>
      </c>
      <c r="J506" s="114">
        <f>SUM(Ведомственная!G555)</f>
        <v>100627.1</v>
      </c>
      <c r="K506" s="114">
        <f>SUM(Ведомственная!H555)</f>
        <v>99627.1</v>
      </c>
    </row>
    <row r="507" spans="1:11" ht="28.5">
      <c r="A507" s="130" t="s">
        <v>402</v>
      </c>
      <c r="B507" s="73" t="s">
        <v>316</v>
      </c>
      <c r="C507" s="73"/>
      <c r="D507" s="73"/>
      <c r="E507" s="73"/>
      <c r="F507" s="74">
        <f>F508</f>
        <v>7944.400000000001</v>
      </c>
      <c r="G507" s="27"/>
      <c r="H507" s="27"/>
      <c r="I507" s="74">
        <f>I508</f>
        <v>8015.5</v>
      </c>
      <c r="J507" s="14"/>
      <c r="K507" s="14"/>
    </row>
    <row r="508" spans="1:11" ht="28.5">
      <c r="A508" s="130" t="s">
        <v>46</v>
      </c>
      <c r="B508" s="73" t="s">
        <v>317</v>
      </c>
      <c r="C508" s="73"/>
      <c r="D508" s="73"/>
      <c r="E508" s="73"/>
      <c r="F508" s="74">
        <f>F509</f>
        <v>7944.400000000001</v>
      </c>
      <c r="G508" s="27"/>
      <c r="H508" s="27"/>
      <c r="I508" s="74">
        <f>I509</f>
        <v>8015.5</v>
      </c>
      <c r="J508" s="14"/>
      <c r="K508" s="14"/>
    </row>
    <row r="509" spans="1:11" ht="14.25">
      <c r="A509" s="130" t="s">
        <v>318</v>
      </c>
      <c r="B509" s="73" t="s">
        <v>319</v>
      </c>
      <c r="C509" s="73"/>
      <c r="D509" s="73"/>
      <c r="E509" s="73"/>
      <c r="F509" s="74">
        <f>F510+F511+F512</f>
        <v>7944.400000000001</v>
      </c>
      <c r="G509" s="27"/>
      <c r="H509" s="27"/>
      <c r="I509" s="74">
        <f>I510+I511+I512</f>
        <v>8015.5</v>
      </c>
      <c r="J509" s="14"/>
      <c r="K509" s="14"/>
    </row>
    <row r="510" spans="1:11" ht="57">
      <c r="A510" s="70" t="s">
        <v>52</v>
      </c>
      <c r="B510" s="73" t="s">
        <v>319</v>
      </c>
      <c r="C510" s="73" t="s">
        <v>95</v>
      </c>
      <c r="D510" s="73" t="s">
        <v>189</v>
      </c>
      <c r="E510" s="73" t="s">
        <v>35</v>
      </c>
      <c r="F510" s="74">
        <v>7056.1</v>
      </c>
      <c r="G510" s="27">
        <f>SUM(Ведомственная!G559)</f>
        <v>7056.1</v>
      </c>
      <c r="H510" s="27">
        <f>SUM(Ведомственная!H559)</f>
        <v>7127.2</v>
      </c>
      <c r="I510" s="74">
        <v>7127.2</v>
      </c>
      <c r="J510" s="14"/>
      <c r="K510" s="14"/>
    </row>
    <row r="511" spans="1:11" ht="28.5">
      <c r="A511" s="130" t="s">
        <v>53</v>
      </c>
      <c r="B511" s="73" t="s">
        <v>319</v>
      </c>
      <c r="C511" s="73" t="s">
        <v>97</v>
      </c>
      <c r="D511" s="73" t="s">
        <v>189</v>
      </c>
      <c r="E511" s="73" t="s">
        <v>35</v>
      </c>
      <c r="F511" s="119">
        <v>886.5</v>
      </c>
      <c r="G511" s="27">
        <f>SUM(Ведомственная!G560)</f>
        <v>886.5</v>
      </c>
      <c r="H511" s="27">
        <f>SUM(Ведомственная!H560)</f>
        <v>886.5</v>
      </c>
      <c r="I511" s="119">
        <v>886.5</v>
      </c>
      <c r="J511" s="14"/>
      <c r="K511" s="14"/>
    </row>
    <row r="512" spans="1:11" ht="14.25">
      <c r="A512" s="130" t="s">
        <v>23</v>
      </c>
      <c r="B512" s="73" t="s">
        <v>319</v>
      </c>
      <c r="C512" s="73" t="s">
        <v>102</v>
      </c>
      <c r="D512" s="73" t="s">
        <v>189</v>
      </c>
      <c r="E512" s="73" t="s">
        <v>35</v>
      </c>
      <c r="F512" s="74">
        <v>1.8</v>
      </c>
      <c r="G512" s="27">
        <f>SUM(Ведомственная!G561)</f>
        <v>1.8</v>
      </c>
      <c r="H512" s="27">
        <f>SUM(Ведомственная!H561)</f>
        <v>1.8</v>
      </c>
      <c r="I512" s="74">
        <v>1.8</v>
      </c>
      <c r="J512" s="14"/>
      <c r="K512" s="14"/>
    </row>
    <row r="513" spans="1:11" ht="28.5">
      <c r="A513" s="130" t="s">
        <v>325</v>
      </c>
      <c r="B513" s="73" t="s">
        <v>320</v>
      </c>
      <c r="C513" s="73"/>
      <c r="D513" s="73"/>
      <c r="E513" s="73"/>
      <c r="F513" s="74">
        <f>F514</f>
        <v>5413.2</v>
      </c>
      <c r="G513" s="27"/>
      <c r="H513" s="27"/>
      <c r="I513" s="74">
        <f>I514</f>
        <v>3692.1</v>
      </c>
      <c r="J513" s="14"/>
      <c r="K513" s="14"/>
    </row>
    <row r="514" spans="1:11" ht="14.25">
      <c r="A514" s="130" t="s">
        <v>36</v>
      </c>
      <c r="B514" s="73" t="s">
        <v>403</v>
      </c>
      <c r="C514" s="73"/>
      <c r="D514" s="73"/>
      <c r="E514" s="73"/>
      <c r="F514" s="74">
        <f>SUM(F515+F518+F520+F522)</f>
        <v>5413.2</v>
      </c>
      <c r="G514" s="27"/>
      <c r="H514" s="27"/>
      <c r="I514" s="74">
        <f>SUM(I515+I518+I520+I522)</f>
        <v>3692.1</v>
      </c>
      <c r="J514" s="14"/>
      <c r="K514" s="14"/>
    </row>
    <row r="515" spans="1:11" ht="14.25">
      <c r="A515" s="130" t="s">
        <v>318</v>
      </c>
      <c r="B515" s="73" t="s">
        <v>404</v>
      </c>
      <c r="C515" s="73"/>
      <c r="D515" s="73"/>
      <c r="E515" s="73"/>
      <c r="F515" s="74">
        <f>SUM(F516:F517)</f>
        <v>4156.2</v>
      </c>
      <c r="G515" s="27"/>
      <c r="H515" s="27"/>
      <c r="I515" s="74">
        <f>SUM(I516:I517)</f>
        <v>2435.1</v>
      </c>
      <c r="J515" s="14"/>
      <c r="K515" s="14"/>
    </row>
    <row r="516" spans="1:11" ht="57">
      <c r="A516" s="70" t="s">
        <v>52</v>
      </c>
      <c r="B516" s="73" t="s">
        <v>404</v>
      </c>
      <c r="C516" s="73" t="s">
        <v>95</v>
      </c>
      <c r="D516" s="73" t="s">
        <v>189</v>
      </c>
      <c r="E516" s="73" t="s">
        <v>35</v>
      </c>
      <c r="F516" s="74">
        <v>1251</v>
      </c>
      <c r="G516" s="27">
        <f>SUM(Ведомственная!G565)</f>
        <v>1251</v>
      </c>
      <c r="H516" s="27">
        <f>SUM(Ведомственная!H565)</f>
        <v>686</v>
      </c>
      <c r="I516" s="74">
        <v>686</v>
      </c>
      <c r="J516" s="14"/>
      <c r="K516" s="14"/>
    </row>
    <row r="517" spans="1:11" ht="28.5">
      <c r="A517" s="130" t="s">
        <v>53</v>
      </c>
      <c r="B517" s="73" t="s">
        <v>404</v>
      </c>
      <c r="C517" s="73" t="s">
        <v>97</v>
      </c>
      <c r="D517" s="73" t="s">
        <v>189</v>
      </c>
      <c r="E517" s="73" t="s">
        <v>35</v>
      </c>
      <c r="F517" s="74">
        <v>2905.2</v>
      </c>
      <c r="G517" s="27">
        <f>SUM(Ведомственная!G566)</f>
        <v>2905.2</v>
      </c>
      <c r="H517" s="27">
        <f>SUM(Ведомственная!H566)</f>
        <v>1749.1</v>
      </c>
      <c r="I517" s="74">
        <v>1749.1</v>
      </c>
      <c r="J517" s="14"/>
      <c r="K517" s="14"/>
    </row>
    <row r="518" spans="1:11" ht="57">
      <c r="A518" s="72" t="s">
        <v>643</v>
      </c>
      <c r="B518" s="73" t="s">
        <v>644</v>
      </c>
      <c r="C518" s="73"/>
      <c r="D518" s="73"/>
      <c r="E518" s="73"/>
      <c r="F518" s="74">
        <f>SUM(F519)</f>
        <v>972</v>
      </c>
      <c r="G518" s="27"/>
      <c r="H518" s="27"/>
      <c r="I518" s="74">
        <f>SUM(I519)</f>
        <v>972</v>
      </c>
      <c r="J518" s="14"/>
      <c r="K518" s="14"/>
    </row>
    <row r="519" spans="1:11" ht="28.5">
      <c r="A519" s="70" t="s">
        <v>274</v>
      </c>
      <c r="B519" s="73" t="s">
        <v>644</v>
      </c>
      <c r="C519" s="73" t="s">
        <v>130</v>
      </c>
      <c r="D519" s="73" t="s">
        <v>189</v>
      </c>
      <c r="E519" s="73" t="s">
        <v>35</v>
      </c>
      <c r="F519" s="74">
        <v>972</v>
      </c>
      <c r="G519" s="27">
        <f>SUM(Ведомственная!G568)</f>
        <v>972</v>
      </c>
      <c r="H519" s="27">
        <f>SUM(Ведомственная!H568)</f>
        <v>972</v>
      </c>
      <c r="I519" s="74">
        <v>972</v>
      </c>
      <c r="J519" s="14"/>
      <c r="K519" s="14"/>
    </row>
    <row r="520" spans="1:11" ht="71.25">
      <c r="A520" s="72" t="s">
        <v>645</v>
      </c>
      <c r="B520" s="73" t="s">
        <v>646</v>
      </c>
      <c r="C520" s="73"/>
      <c r="D520" s="73"/>
      <c r="E520" s="73"/>
      <c r="F520" s="74">
        <f>SUM(F521)</f>
        <v>165</v>
      </c>
      <c r="G520" s="27"/>
      <c r="H520" s="27"/>
      <c r="I520" s="74">
        <f>SUM(I521)</f>
        <v>165</v>
      </c>
      <c r="J520" s="14"/>
      <c r="K520" s="14"/>
    </row>
    <row r="521" spans="1:11" ht="28.5">
      <c r="A521" s="72" t="s">
        <v>274</v>
      </c>
      <c r="B521" s="73" t="s">
        <v>646</v>
      </c>
      <c r="C521" s="73" t="s">
        <v>130</v>
      </c>
      <c r="D521" s="73" t="s">
        <v>189</v>
      </c>
      <c r="E521" s="73" t="s">
        <v>35</v>
      </c>
      <c r="F521" s="74">
        <v>165</v>
      </c>
      <c r="G521" s="27">
        <f>SUM(Ведомственная!G570)</f>
        <v>165</v>
      </c>
      <c r="H521" s="27">
        <f>SUM(Ведомственная!H570)</f>
        <v>165</v>
      </c>
      <c r="I521" s="74">
        <v>165</v>
      </c>
      <c r="J521" s="14"/>
      <c r="K521" s="14"/>
    </row>
    <row r="522" spans="1:11" ht="57">
      <c r="A522" s="72" t="s">
        <v>647</v>
      </c>
      <c r="B522" s="73" t="s">
        <v>648</v>
      </c>
      <c r="C522" s="73"/>
      <c r="D522" s="73"/>
      <c r="E522" s="73"/>
      <c r="F522" s="74">
        <f>SUM(F523)</f>
        <v>120</v>
      </c>
      <c r="G522" s="27"/>
      <c r="H522" s="27"/>
      <c r="I522" s="74">
        <f>SUM(I523)</f>
        <v>120</v>
      </c>
      <c r="J522" s="14"/>
      <c r="K522" s="14"/>
    </row>
    <row r="523" spans="1:11" ht="28.5">
      <c r="A523" s="72" t="s">
        <v>274</v>
      </c>
      <c r="B523" s="73" t="s">
        <v>648</v>
      </c>
      <c r="C523" s="73" t="s">
        <v>130</v>
      </c>
      <c r="D523" s="73" t="s">
        <v>189</v>
      </c>
      <c r="E523" s="73" t="s">
        <v>35</v>
      </c>
      <c r="F523" s="74">
        <v>120</v>
      </c>
      <c r="G523" s="27">
        <f>SUM(Ведомственная!G572)</f>
        <v>120</v>
      </c>
      <c r="H523" s="27">
        <f>SUM(Ведомственная!H572)</f>
        <v>120</v>
      </c>
      <c r="I523" s="74">
        <v>120</v>
      </c>
      <c r="J523" s="14"/>
      <c r="K523" s="14"/>
    </row>
    <row r="524" spans="1:11" ht="71.25">
      <c r="A524" s="130" t="s">
        <v>324</v>
      </c>
      <c r="B524" s="108" t="s">
        <v>322</v>
      </c>
      <c r="C524" s="73"/>
      <c r="D524" s="73"/>
      <c r="E524" s="73"/>
      <c r="F524" s="74">
        <f>F525</f>
        <v>87269.5</v>
      </c>
      <c r="G524" s="27"/>
      <c r="H524" s="27"/>
      <c r="I524" s="74">
        <f>I525</f>
        <v>87919.5</v>
      </c>
      <c r="J524" s="14"/>
      <c r="K524" s="14"/>
    </row>
    <row r="525" spans="1:11" ht="28.5">
      <c r="A525" s="130" t="s">
        <v>321</v>
      </c>
      <c r="B525" s="108" t="s">
        <v>405</v>
      </c>
      <c r="C525" s="73"/>
      <c r="D525" s="73"/>
      <c r="E525" s="73"/>
      <c r="F525" s="74">
        <f>F526</f>
        <v>87269.5</v>
      </c>
      <c r="G525" s="27"/>
      <c r="H525" s="27"/>
      <c r="I525" s="74">
        <f>I526</f>
        <v>87919.5</v>
      </c>
      <c r="J525" s="14"/>
      <c r="K525" s="14"/>
    </row>
    <row r="526" spans="1:11" ht="14.25">
      <c r="A526" s="130" t="s">
        <v>318</v>
      </c>
      <c r="B526" s="108" t="s">
        <v>406</v>
      </c>
      <c r="C526" s="73"/>
      <c r="D526" s="73"/>
      <c r="E526" s="73"/>
      <c r="F526" s="74">
        <f>F527</f>
        <v>87269.5</v>
      </c>
      <c r="G526" s="27"/>
      <c r="H526" s="27"/>
      <c r="I526" s="74">
        <f>I527</f>
        <v>87919.5</v>
      </c>
      <c r="J526" s="14"/>
      <c r="K526" s="14"/>
    </row>
    <row r="527" spans="1:11" ht="28.5">
      <c r="A527" s="130" t="s">
        <v>73</v>
      </c>
      <c r="B527" s="108" t="s">
        <v>406</v>
      </c>
      <c r="C527" s="73" t="s">
        <v>130</v>
      </c>
      <c r="D527" s="73" t="s">
        <v>189</v>
      </c>
      <c r="E527" s="73" t="s">
        <v>35</v>
      </c>
      <c r="F527" s="74">
        <v>87269.5</v>
      </c>
      <c r="G527" s="27">
        <f>SUM(Ведомственная!G576)</f>
        <v>87269.5</v>
      </c>
      <c r="H527" s="27">
        <f>SUM(Ведомственная!H576)</f>
        <v>87919.5</v>
      </c>
      <c r="I527" s="74">
        <v>87919.5</v>
      </c>
      <c r="J527" s="14"/>
      <c r="K527" s="14"/>
    </row>
    <row r="528" spans="1:11" s="115" customFormat="1" ht="30">
      <c r="A528" s="37" t="s">
        <v>677</v>
      </c>
      <c r="B528" s="47" t="s">
        <v>17</v>
      </c>
      <c r="C528" s="47"/>
      <c r="D528" s="68"/>
      <c r="E528" s="68"/>
      <c r="F528" s="69">
        <f>SUM(F529+F553+F558+F565)</f>
        <v>21402.100000000002</v>
      </c>
      <c r="G528" s="164"/>
      <c r="H528" s="164"/>
      <c r="I528" s="69">
        <f>SUM(I529+I553+I558+I565)</f>
        <v>22522.1</v>
      </c>
      <c r="J528" s="114">
        <f>SUM(Ведомственная!G546+Ведомственная!G524+Ведомственная!G467+Ведомственная!G402+Ведомственная!G388)</f>
        <v>21402.1</v>
      </c>
      <c r="K528" s="114">
        <f>SUM(Ведомственная!H546+Ведомственная!H524+Ведомственная!H467+Ведомственная!H402+Ведомственная!H388)</f>
        <v>22522.1</v>
      </c>
    </row>
    <row r="529" spans="1:11" ht="42.75">
      <c r="A529" s="41" t="s">
        <v>85</v>
      </c>
      <c r="B529" s="34" t="s">
        <v>18</v>
      </c>
      <c r="C529" s="34"/>
      <c r="D529" s="50"/>
      <c r="E529" s="50"/>
      <c r="F529" s="45">
        <f>F545+F530+F548</f>
        <v>14928.300000000001</v>
      </c>
      <c r="G529" s="113"/>
      <c r="H529" s="113"/>
      <c r="I529" s="45">
        <f>I545+I530+I548</f>
        <v>15764.5</v>
      </c>
      <c r="J529" s="14"/>
      <c r="K529" s="14"/>
    </row>
    <row r="530" spans="1:11" ht="14.25">
      <c r="A530" s="41" t="s">
        <v>36</v>
      </c>
      <c r="B530" s="34" t="s">
        <v>37</v>
      </c>
      <c r="C530" s="34"/>
      <c r="D530" s="50"/>
      <c r="E530" s="50"/>
      <c r="F530" s="45">
        <f>SUM(F531+F534+F541)</f>
        <v>12728.300000000001</v>
      </c>
      <c r="G530" s="27"/>
      <c r="H530" s="27"/>
      <c r="I530" s="45">
        <f>SUM(I531+I534+I541)</f>
        <v>13564.5</v>
      </c>
      <c r="J530" s="14"/>
      <c r="K530" s="14"/>
    </row>
    <row r="531" spans="1:11" ht="14.25">
      <c r="A531" s="41" t="s">
        <v>39</v>
      </c>
      <c r="B531" s="34" t="s">
        <v>40</v>
      </c>
      <c r="C531" s="34"/>
      <c r="D531" s="50"/>
      <c r="E531" s="50"/>
      <c r="F531" s="45">
        <f>F532</f>
        <v>8786.5</v>
      </c>
      <c r="G531" s="27"/>
      <c r="H531" s="27"/>
      <c r="I531" s="45">
        <f>I532</f>
        <v>8786.5</v>
      </c>
      <c r="J531" s="14"/>
      <c r="K531" s="14"/>
    </row>
    <row r="532" spans="1:11" ht="28.5">
      <c r="A532" s="41" t="s">
        <v>41</v>
      </c>
      <c r="B532" s="34" t="s">
        <v>42</v>
      </c>
      <c r="C532" s="34"/>
      <c r="D532" s="50"/>
      <c r="E532" s="50"/>
      <c r="F532" s="45">
        <f>F533</f>
        <v>8786.5</v>
      </c>
      <c r="G532" s="27"/>
      <c r="H532" s="27"/>
      <c r="I532" s="45">
        <f>I533</f>
        <v>8786.5</v>
      </c>
      <c r="J532" s="14"/>
      <c r="K532" s="14"/>
    </row>
    <row r="533" spans="1:11" ht="14.25">
      <c r="A533" s="41" t="s">
        <v>43</v>
      </c>
      <c r="B533" s="34" t="s">
        <v>42</v>
      </c>
      <c r="C533" s="34">
        <v>300</v>
      </c>
      <c r="D533" s="73" t="s">
        <v>32</v>
      </c>
      <c r="E533" s="73" t="s">
        <v>35</v>
      </c>
      <c r="F533" s="45">
        <v>8786.5</v>
      </c>
      <c r="G533" s="27">
        <f>SUM(Ведомственная!G393)</f>
        <v>8786.5</v>
      </c>
      <c r="H533" s="27">
        <f>SUM(Ведомственная!H393)</f>
        <v>8786.5</v>
      </c>
      <c r="I533" s="45">
        <v>8786.5</v>
      </c>
      <c r="J533" s="14"/>
      <c r="K533" s="14"/>
    </row>
    <row r="534" spans="1:11" ht="14.25">
      <c r="A534" s="41" t="s">
        <v>56</v>
      </c>
      <c r="B534" s="34" t="s">
        <v>57</v>
      </c>
      <c r="C534" s="34"/>
      <c r="D534" s="50"/>
      <c r="E534" s="50"/>
      <c r="F534" s="45">
        <f>F535+F537+F539</f>
        <v>2793.1000000000004</v>
      </c>
      <c r="G534" s="27"/>
      <c r="H534" s="27"/>
      <c r="I534" s="45">
        <f>I535+I537+I539</f>
        <v>3454.3</v>
      </c>
      <c r="J534" s="14"/>
      <c r="K534" s="14"/>
    </row>
    <row r="535" spans="1:11" ht="14.25">
      <c r="A535" s="41" t="s">
        <v>58</v>
      </c>
      <c r="B535" s="34" t="s">
        <v>59</v>
      </c>
      <c r="C535" s="34"/>
      <c r="D535" s="50"/>
      <c r="E535" s="50"/>
      <c r="F535" s="45">
        <f>F536</f>
        <v>618.7</v>
      </c>
      <c r="G535" s="27"/>
      <c r="H535" s="27"/>
      <c r="I535" s="45">
        <f>I536</f>
        <v>1218.7</v>
      </c>
      <c r="J535" s="14"/>
      <c r="K535" s="14"/>
    </row>
    <row r="536" spans="1:11" ht="14.25">
      <c r="A536" s="41" t="s">
        <v>43</v>
      </c>
      <c r="B536" s="34" t="s">
        <v>59</v>
      </c>
      <c r="C536" s="34">
        <v>300</v>
      </c>
      <c r="D536" s="50" t="s">
        <v>32</v>
      </c>
      <c r="E536" s="50" t="s">
        <v>55</v>
      </c>
      <c r="F536" s="45">
        <v>618.7</v>
      </c>
      <c r="G536" s="27">
        <f>SUM(Ведомственная!G472)</f>
        <v>618.7</v>
      </c>
      <c r="H536" s="27">
        <f>SUM(Ведомственная!H472)</f>
        <v>1218.7</v>
      </c>
      <c r="I536" s="45">
        <v>1218.7</v>
      </c>
      <c r="J536" s="14"/>
      <c r="K536" s="14"/>
    </row>
    <row r="537" spans="1:11" ht="28.5">
      <c r="A537" s="41" t="s">
        <v>60</v>
      </c>
      <c r="B537" s="34" t="s">
        <v>61</v>
      </c>
      <c r="C537" s="34"/>
      <c r="D537" s="50"/>
      <c r="E537" s="50"/>
      <c r="F537" s="45">
        <f>F538</f>
        <v>1529.4</v>
      </c>
      <c r="G537" s="27"/>
      <c r="H537" s="27"/>
      <c r="I537" s="45">
        <f>I538</f>
        <v>1590.6</v>
      </c>
      <c r="J537" s="14"/>
      <c r="K537" s="14"/>
    </row>
    <row r="538" spans="1:11" ht="14.25">
      <c r="A538" s="41" t="s">
        <v>43</v>
      </c>
      <c r="B538" s="34" t="s">
        <v>61</v>
      </c>
      <c r="C538" s="34">
        <v>300</v>
      </c>
      <c r="D538" s="50" t="s">
        <v>32</v>
      </c>
      <c r="E538" s="50" t="s">
        <v>55</v>
      </c>
      <c r="F538" s="45">
        <v>1529.4</v>
      </c>
      <c r="G538" s="27">
        <f>SUM(Ведомственная!G474)</f>
        <v>1529.4</v>
      </c>
      <c r="H538" s="27">
        <f>SUM(Ведомственная!H474)</f>
        <v>1590.6</v>
      </c>
      <c r="I538" s="45">
        <v>1590.6</v>
      </c>
      <c r="J538" s="14"/>
      <c r="K538" s="14"/>
    </row>
    <row r="539" spans="1:11" ht="42.75">
      <c r="A539" s="49" t="s">
        <v>641</v>
      </c>
      <c r="B539" s="35" t="s">
        <v>642</v>
      </c>
      <c r="C539" s="34"/>
      <c r="D539" s="50"/>
      <c r="E539" s="50"/>
      <c r="F539" s="45">
        <f>SUM(F540)</f>
        <v>645</v>
      </c>
      <c r="G539" s="27"/>
      <c r="H539" s="27"/>
      <c r="I539" s="45">
        <f>SUM(I540)</f>
        <v>645</v>
      </c>
      <c r="J539" s="14"/>
      <c r="K539" s="14"/>
    </row>
    <row r="540" spans="1:11" ht="14.25">
      <c r="A540" s="49" t="s">
        <v>43</v>
      </c>
      <c r="B540" s="35" t="s">
        <v>642</v>
      </c>
      <c r="C540" s="34">
        <v>300</v>
      </c>
      <c r="D540" s="50" t="s">
        <v>32</v>
      </c>
      <c r="E540" s="50" t="s">
        <v>55</v>
      </c>
      <c r="F540" s="45">
        <v>645</v>
      </c>
      <c r="G540" s="27">
        <f>SUM(Ведомственная!G476)</f>
        <v>645</v>
      </c>
      <c r="H540" s="27">
        <f>SUM(Ведомственная!H476)</f>
        <v>645</v>
      </c>
      <c r="I540" s="45">
        <v>645</v>
      </c>
      <c r="J540" s="14"/>
      <c r="K540" s="14"/>
    </row>
    <row r="541" spans="1:11" ht="28.5">
      <c r="A541" s="41" t="s">
        <v>62</v>
      </c>
      <c r="B541" s="34" t="s">
        <v>63</v>
      </c>
      <c r="C541" s="34"/>
      <c r="D541" s="50"/>
      <c r="E541" s="50"/>
      <c r="F541" s="45">
        <f>F542</f>
        <v>1148.7</v>
      </c>
      <c r="G541" s="27"/>
      <c r="H541" s="27"/>
      <c r="I541" s="45">
        <f>I542</f>
        <v>1323.7</v>
      </c>
      <c r="J541" s="14"/>
      <c r="K541" s="14"/>
    </row>
    <row r="542" spans="1:11" ht="14.25">
      <c r="A542" s="41" t="s">
        <v>64</v>
      </c>
      <c r="B542" s="34" t="s">
        <v>65</v>
      </c>
      <c r="C542" s="34"/>
      <c r="D542" s="50"/>
      <c r="E542" s="50"/>
      <c r="F542" s="45">
        <f>F543+F544</f>
        <v>1148.7</v>
      </c>
      <c r="G542" s="27"/>
      <c r="H542" s="27"/>
      <c r="I542" s="45">
        <f>I543+I544</f>
        <v>1323.7</v>
      </c>
      <c r="J542" s="14"/>
      <c r="K542" s="14"/>
    </row>
    <row r="543" spans="1:11" ht="28.5">
      <c r="A543" s="70" t="s">
        <v>53</v>
      </c>
      <c r="B543" s="34" t="s">
        <v>65</v>
      </c>
      <c r="C543" s="34">
        <v>200</v>
      </c>
      <c r="D543" s="50" t="s">
        <v>32</v>
      </c>
      <c r="E543" s="50" t="s">
        <v>55</v>
      </c>
      <c r="F543" s="45">
        <v>711.7</v>
      </c>
      <c r="G543" s="27">
        <f>SUM(Ведомственная!G479)</f>
        <v>711.7</v>
      </c>
      <c r="H543" s="27">
        <f>SUM(Ведомственная!H479)</f>
        <v>923.5</v>
      </c>
      <c r="I543" s="45">
        <v>923.5</v>
      </c>
      <c r="J543" s="14"/>
      <c r="K543" s="14"/>
    </row>
    <row r="544" spans="1:11" ht="14.25">
      <c r="A544" s="41" t="s">
        <v>43</v>
      </c>
      <c r="B544" s="34" t="s">
        <v>65</v>
      </c>
      <c r="C544" s="34">
        <v>300</v>
      </c>
      <c r="D544" s="50" t="s">
        <v>32</v>
      </c>
      <c r="E544" s="50" t="s">
        <v>55</v>
      </c>
      <c r="F544" s="45">
        <v>437</v>
      </c>
      <c r="G544" s="27">
        <f>SUM(Ведомственная!G480)</f>
        <v>437</v>
      </c>
      <c r="H544" s="27">
        <f>SUM(Ведомственная!H480)</f>
        <v>400.2</v>
      </c>
      <c r="I544" s="45">
        <v>400.2</v>
      </c>
      <c r="J544" s="14"/>
      <c r="K544" s="14"/>
    </row>
    <row r="545" spans="1:11" ht="42.75" hidden="1">
      <c r="A545" s="41" t="s">
        <v>19</v>
      </c>
      <c r="B545" s="34" t="s">
        <v>20</v>
      </c>
      <c r="C545" s="34"/>
      <c r="D545" s="50"/>
      <c r="E545" s="50"/>
      <c r="F545" s="45">
        <f>SUM(F546)</f>
        <v>0</v>
      </c>
      <c r="G545" s="27"/>
      <c r="H545" s="27"/>
      <c r="I545" s="45">
        <f>SUM(I546)</f>
        <v>0</v>
      </c>
      <c r="J545" s="14"/>
      <c r="K545" s="14"/>
    </row>
    <row r="546" spans="1:11" ht="14.25" hidden="1">
      <c r="A546" s="41" t="s">
        <v>21</v>
      </c>
      <c r="B546" s="34" t="s">
        <v>22</v>
      </c>
      <c r="C546" s="34"/>
      <c r="D546" s="50"/>
      <c r="E546" s="50"/>
      <c r="F546" s="45">
        <f>F547</f>
        <v>0</v>
      </c>
      <c r="G546" s="27"/>
      <c r="H546" s="27"/>
      <c r="I546" s="45">
        <f>I547</f>
        <v>0</v>
      </c>
      <c r="J546" s="14"/>
      <c r="K546" s="14"/>
    </row>
    <row r="547" spans="1:11" ht="14.25" hidden="1">
      <c r="A547" s="41" t="s">
        <v>23</v>
      </c>
      <c r="B547" s="34" t="s">
        <v>22</v>
      </c>
      <c r="C547" s="34">
        <v>800</v>
      </c>
      <c r="D547" s="50" t="s">
        <v>14</v>
      </c>
      <c r="E547" s="50" t="s">
        <v>16</v>
      </c>
      <c r="F547" s="45"/>
      <c r="G547" s="27">
        <f>SUM(Ведомственная!G380)</f>
        <v>0</v>
      </c>
      <c r="H547" s="27">
        <f>SUM(Ведомственная!H380)</f>
        <v>0</v>
      </c>
      <c r="I547" s="45"/>
      <c r="J547" s="14"/>
      <c r="K547" s="14"/>
    </row>
    <row r="548" spans="1:11" ht="28.5">
      <c r="A548" s="41" t="s">
        <v>46</v>
      </c>
      <c r="B548" s="34" t="s">
        <v>47</v>
      </c>
      <c r="C548" s="34"/>
      <c r="D548" s="50"/>
      <c r="E548" s="50"/>
      <c r="F548" s="45">
        <f>SUM(F549)</f>
        <v>2200</v>
      </c>
      <c r="G548" s="27"/>
      <c r="H548" s="27"/>
      <c r="I548" s="45">
        <f>SUM(I549)</f>
        <v>2200</v>
      </c>
      <c r="J548" s="14"/>
      <c r="K548" s="14"/>
    </row>
    <row r="549" spans="1:11" ht="14.25">
      <c r="A549" s="41" t="s">
        <v>48</v>
      </c>
      <c r="B549" s="34" t="s">
        <v>49</v>
      </c>
      <c r="C549" s="34"/>
      <c r="D549" s="50"/>
      <c r="E549" s="50"/>
      <c r="F549" s="45">
        <f>F550</f>
        <v>2200</v>
      </c>
      <c r="G549" s="27"/>
      <c r="H549" s="27"/>
      <c r="I549" s="45">
        <f>I550</f>
        <v>2200</v>
      </c>
      <c r="J549" s="14"/>
      <c r="K549" s="14"/>
    </row>
    <row r="550" spans="1:11" ht="42.75">
      <c r="A550" s="41" t="s">
        <v>50</v>
      </c>
      <c r="B550" s="34" t="s">
        <v>51</v>
      </c>
      <c r="C550" s="34"/>
      <c r="D550" s="50"/>
      <c r="E550" s="50"/>
      <c r="F550" s="45">
        <f>F551+F552</f>
        <v>2200</v>
      </c>
      <c r="G550" s="27"/>
      <c r="H550" s="27"/>
      <c r="I550" s="45">
        <f>I551+I552</f>
        <v>2200</v>
      </c>
      <c r="J550" s="14"/>
      <c r="K550" s="14"/>
    </row>
    <row r="551" spans="1:11" ht="57">
      <c r="A551" s="70" t="s">
        <v>52</v>
      </c>
      <c r="B551" s="34" t="s">
        <v>51</v>
      </c>
      <c r="C551" s="34">
        <v>100</v>
      </c>
      <c r="D551" s="50" t="s">
        <v>32</v>
      </c>
      <c r="E551" s="50" t="s">
        <v>45</v>
      </c>
      <c r="F551" s="45">
        <v>1190</v>
      </c>
      <c r="G551" s="27">
        <f>SUM(Ведомственная!G407)</f>
        <v>1190</v>
      </c>
      <c r="H551" s="27">
        <f>SUM(Ведомственная!H407)</f>
        <v>1190</v>
      </c>
      <c r="I551" s="45">
        <v>1190</v>
      </c>
      <c r="J551" s="14"/>
      <c r="K551" s="14"/>
    </row>
    <row r="552" spans="1:11" ht="28.5">
      <c r="A552" s="70" t="s">
        <v>53</v>
      </c>
      <c r="B552" s="34" t="s">
        <v>51</v>
      </c>
      <c r="C552" s="34">
        <v>200</v>
      </c>
      <c r="D552" s="50" t="s">
        <v>32</v>
      </c>
      <c r="E552" s="50" t="s">
        <v>45</v>
      </c>
      <c r="F552" s="45">
        <v>1010</v>
      </c>
      <c r="G552" s="27">
        <f>SUM(Ведомственная!G408)</f>
        <v>1010</v>
      </c>
      <c r="H552" s="27">
        <f>SUM(Ведомственная!H408)</f>
        <v>1010</v>
      </c>
      <c r="I552" s="45">
        <v>1010</v>
      </c>
      <c r="J552" s="14"/>
      <c r="K552" s="14"/>
    </row>
    <row r="553" spans="1:11" ht="14.25">
      <c r="A553" s="41" t="s">
        <v>87</v>
      </c>
      <c r="B553" s="34" t="s">
        <v>66</v>
      </c>
      <c r="C553" s="34"/>
      <c r="D553" s="50"/>
      <c r="E553" s="50"/>
      <c r="F553" s="45">
        <f>F554</f>
        <v>139.2</v>
      </c>
      <c r="G553" s="27"/>
      <c r="H553" s="27"/>
      <c r="I553" s="45">
        <f>I554</f>
        <v>148</v>
      </c>
      <c r="J553" s="14"/>
      <c r="K553" s="14"/>
    </row>
    <row r="554" spans="1:11" ht="14.25">
      <c r="A554" s="41" t="s">
        <v>36</v>
      </c>
      <c r="B554" s="34" t="s">
        <v>67</v>
      </c>
      <c r="C554" s="34"/>
      <c r="D554" s="50"/>
      <c r="E554" s="50"/>
      <c r="F554" s="45">
        <f>F555</f>
        <v>139.2</v>
      </c>
      <c r="G554" s="27"/>
      <c r="H554" s="27"/>
      <c r="I554" s="45">
        <f>I555</f>
        <v>148</v>
      </c>
      <c r="J554" s="14"/>
      <c r="K554" s="14"/>
    </row>
    <row r="555" spans="1:11" ht="14.25">
      <c r="A555" s="41" t="s">
        <v>38</v>
      </c>
      <c r="B555" s="34" t="s">
        <v>68</v>
      </c>
      <c r="C555" s="34"/>
      <c r="D555" s="50"/>
      <c r="E555" s="50"/>
      <c r="F555" s="45">
        <f>F556+F557</f>
        <v>139.2</v>
      </c>
      <c r="G555" s="27"/>
      <c r="H555" s="27"/>
      <c r="I555" s="45">
        <f>I556+I557</f>
        <v>148</v>
      </c>
      <c r="J555" s="14"/>
      <c r="K555" s="14"/>
    </row>
    <row r="556" spans="1:11" ht="28.5">
      <c r="A556" s="70" t="s">
        <v>53</v>
      </c>
      <c r="B556" s="34" t="s">
        <v>68</v>
      </c>
      <c r="C556" s="34">
        <v>200</v>
      </c>
      <c r="D556" s="50" t="s">
        <v>32</v>
      </c>
      <c r="E556" s="50" t="s">
        <v>55</v>
      </c>
      <c r="F556" s="45">
        <v>139.2</v>
      </c>
      <c r="G556" s="27">
        <f>SUM(Ведомственная!G484)</f>
        <v>139.2</v>
      </c>
      <c r="H556" s="27">
        <f>SUM(Ведомственная!H484)</f>
        <v>148</v>
      </c>
      <c r="I556" s="45">
        <v>148</v>
      </c>
      <c r="J556" s="14"/>
      <c r="K556" s="14"/>
    </row>
    <row r="557" spans="1:11" ht="14.25" hidden="1">
      <c r="A557" s="41" t="s">
        <v>43</v>
      </c>
      <c r="B557" s="34" t="s">
        <v>68</v>
      </c>
      <c r="C557" s="34">
        <v>300</v>
      </c>
      <c r="D557" s="50" t="s">
        <v>32</v>
      </c>
      <c r="E557" s="50" t="s">
        <v>55</v>
      </c>
      <c r="F557" s="45"/>
      <c r="G557" s="27">
        <f>SUM(Ведомственная!G485)</f>
        <v>0</v>
      </c>
      <c r="H557" s="27">
        <f>SUM(Ведомственная!H485)</f>
        <v>0</v>
      </c>
      <c r="I557" s="45"/>
      <c r="J557" s="14"/>
      <c r="K557" s="14"/>
    </row>
    <row r="558" spans="1:11" ht="14.25">
      <c r="A558" s="41" t="s">
        <v>88</v>
      </c>
      <c r="B558" s="34" t="s">
        <v>69</v>
      </c>
      <c r="C558" s="34"/>
      <c r="D558" s="50"/>
      <c r="E558" s="50"/>
      <c r="F558" s="45">
        <f>F562+F559</f>
        <v>525</v>
      </c>
      <c r="G558" s="27"/>
      <c r="H558" s="27"/>
      <c r="I558" s="45">
        <f>I562+I559</f>
        <v>800</v>
      </c>
      <c r="J558" s="14"/>
      <c r="K558" s="14"/>
    </row>
    <row r="559" spans="1:11" ht="14.25">
      <c r="A559" s="49" t="s">
        <v>36</v>
      </c>
      <c r="B559" s="34" t="s">
        <v>639</v>
      </c>
      <c r="C559" s="34"/>
      <c r="D559" s="50"/>
      <c r="E559" s="50"/>
      <c r="F559" s="45">
        <f>SUM(F560)</f>
        <v>25</v>
      </c>
      <c r="G559" s="27"/>
      <c r="H559" s="27"/>
      <c r="I559" s="45">
        <f>SUM(I560)</f>
        <v>25</v>
      </c>
      <c r="J559" s="14"/>
      <c r="K559" s="14"/>
    </row>
    <row r="560" spans="1:11" ht="14.25">
      <c r="A560" s="49" t="s">
        <v>38</v>
      </c>
      <c r="B560" s="34" t="s">
        <v>640</v>
      </c>
      <c r="C560" s="34"/>
      <c r="D560" s="50"/>
      <c r="E560" s="50"/>
      <c r="F560" s="45">
        <f>SUM(F561)</f>
        <v>25</v>
      </c>
      <c r="G560" s="27"/>
      <c r="H560" s="27"/>
      <c r="I560" s="45">
        <f>SUM(I561)</f>
        <v>25</v>
      </c>
      <c r="J560" s="14"/>
      <c r="K560" s="14"/>
    </row>
    <row r="561" spans="1:11" ht="28.5">
      <c r="A561" s="49" t="s">
        <v>53</v>
      </c>
      <c r="B561" s="34" t="s">
        <v>640</v>
      </c>
      <c r="C561" s="34">
        <v>200</v>
      </c>
      <c r="D561" s="50" t="s">
        <v>32</v>
      </c>
      <c r="E561" s="50" t="s">
        <v>55</v>
      </c>
      <c r="F561" s="45">
        <v>25</v>
      </c>
      <c r="G561" s="27">
        <f>SUM(Ведомственная!G412+Ведомственная!G528)</f>
        <v>25</v>
      </c>
      <c r="H561" s="27">
        <f>SUM(Ведомственная!H412+Ведомственная!H528)</f>
        <v>25</v>
      </c>
      <c r="I561" s="45">
        <v>25</v>
      </c>
      <c r="J561" s="14"/>
      <c r="K561" s="14"/>
    </row>
    <row r="562" spans="1:11" ht="28.5">
      <c r="A562" s="41" t="s">
        <v>70</v>
      </c>
      <c r="B562" s="34" t="s">
        <v>71</v>
      </c>
      <c r="C562" s="34"/>
      <c r="D562" s="50"/>
      <c r="E562" s="50"/>
      <c r="F562" s="45">
        <f>F563</f>
        <v>500</v>
      </c>
      <c r="G562" s="27"/>
      <c r="H562" s="27"/>
      <c r="I562" s="45">
        <f>I563</f>
        <v>775</v>
      </c>
      <c r="J562" s="14"/>
      <c r="K562" s="14"/>
    </row>
    <row r="563" spans="1:11" ht="14.25">
      <c r="A563" s="41" t="s">
        <v>38</v>
      </c>
      <c r="B563" s="34" t="s">
        <v>72</v>
      </c>
      <c r="C563" s="34"/>
      <c r="D563" s="50"/>
      <c r="E563" s="50"/>
      <c r="F563" s="45">
        <f>F564</f>
        <v>500</v>
      </c>
      <c r="G563" s="27"/>
      <c r="H563" s="27"/>
      <c r="I563" s="45">
        <f>I564</f>
        <v>775</v>
      </c>
      <c r="J563" s="14"/>
      <c r="K563" s="14"/>
    </row>
    <row r="564" spans="1:11" ht="28.5">
      <c r="A564" s="41" t="s">
        <v>73</v>
      </c>
      <c r="B564" s="34" t="s">
        <v>72</v>
      </c>
      <c r="C564" s="34">
        <v>600</v>
      </c>
      <c r="D564" s="50" t="s">
        <v>32</v>
      </c>
      <c r="E564" s="50" t="s">
        <v>55</v>
      </c>
      <c r="F564" s="45">
        <v>500</v>
      </c>
      <c r="G564" s="27">
        <f>SUM(Ведомственная!G492)</f>
        <v>500</v>
      </c>
      <c r="H564" s="27">
        <f>SUM(Ведомственная!H492)</f>
        <v>775</v>
      </c>
      <c r="I564" s="45">
        <v>775</v>
      </c>
      <c r="J564" s="14"/>
      <c r="K564" s="14"/>
    </row>
    <row r="565" spans="1:11" ht="42.75">
      <c r="A565" s="41" t="s">
        <v>89</v>
      </c>
      <c r="B565" s="34" t="s">
        <v>80</v>
      </c>
      <c r="C565" s="34"/>
      <c r="D565" s="50"/>
      <c r="E565" s="50"/>
      <c r="F565" s="45">
        <f>F566</f>
        <v>5809.6</v>
      </c>
      <c r="G565" s="27"/>
      <c r="H565" s="27"/>
      <c r="I565" s="45">
        <f>I566</f>
        <v>5809.6</v>
      </c>
      <c r="J565" s="14"/>
      <c r="K565" s="14"/>
    </row>
    <row r="566" spans="1:11" ht="42.75">
      <c r="A566" s="41" t="s">
        <v>81</v>
      </c>
      <c r="B566" s="34" t="s">
        <v>82</v>
      </c>
      <c r="C566" s="34"/>
      <c r="D566" s="50"/>
      <c r="E566" s="50"/>
      <c r="F566" s="45">
        <f>F567</f>
        <v>5809.6</v>
      </c>
      <c r="G566" s="27"/>
      <c r="H566" s="27"/>
      <c r="I566" s="45">
        <f>I567</f>
        <v>5809.6</v>
      </c>
      <c r="J566" s="14"/>
      <c r="K566" s="14"/>
    </row>
    <row r="567" spans="1:11" ht="14.25">
      <c r="A567" s="41" t="s">
        <v>83</v>
      </c>
      <c r="B567" s="34" t="s">
        <v>84</v>
      </c>
      <c r="C567" s="34"/>
      <c r="D567" s="50"/>
      <c r="E567" s="50"/>
      <c r="F567" s="45">
        <f>F568+F569</f>
        <v>5809.6</v>
      </c>
      <c r="G567" s="27"/>
      <c r="H567" s="27"/>
      <c r="I567" s="45">
        <f>I568+I569</f>
        <v>5809.6</v>
      </c>
      <c r="J567" s="14"/>
      <c r="K567" s="14"/>
    </row>
    <row r="568" spans="1:11" ht="57">
      <c r="A568" s="70" t="s">
        <v>52</v>
      </c>
      <c r="B568" s="34" t="s">
        <v>84</v>
      </c>
      <c r="C568" s="34">
        <v>100</v>
      </c>
      <c r="D568" s="50" t="s">
        <v>32</v>
      </c>
      <c r="E568" s="50" t="s">
        <v>79</v>
      </c>
      <c r="F568" s="45">
        <v>5797.6</v>
      </c>
      <c r="G568" s="27">
        <f>SUM(Ведомственная!G550)</f>
        <v>5797.6</v>
      </c>
      <c r="H568" s="27">
        <f>SUM(Ведомственная!H550)</f>
        <v>5797.6</v>
      </c>
      <c r="I568" s="45">
        <v>5797.6</v>
      </c>
      <c r="J568" s="14"/>
      <c r="K568" s="14"/>
    </row>
    <row r="569" spans="1:11" ht="28.5">
      <c r="A569" s="70" t="s">
        <v>53</v>
      </c>
      <c r="B569" s="34" t="s">
        <v>84</v>
      </c>
      <c r="C569" s="34">
        <v>200</v>
      </c>
      <c r="D569" s="50" t="s">
        <v>32</v>
      </c>
      <c r="E569" s="50" t="s">
        <v>79</v>
      </c>
      <c r="F569" s="45">
        <v>12</v>
      </c>
      <c r="G569" s="27">
        <f>SUM(Ведомственная!G551)</f>
        <v>12</v>
      </c>
      <c r="H569" s="27">
        <f>SUM(Ведомственная!H551)</f>
        <v>12</v>
      </c>
      <c r="I569" s="45">
        <v>12</v>
      </c>
      <c r="J569" s="14"/>
      <c r="K569" s="14"/>
    </row>
    <row r="570" spans="1:11" s="115" customFormat="1" ht="75">
      <c r="A570" s="37" t="s">
        <v>632</v>
      </c>
      <c r="B570" s="47" t="s">
        <v>26</v>
      </c>
      <c r="C570" s="47"/>
      <c r="D570" s="68"/>
      <c r="E570" s="68"/>
      <c r="F570" s="69">
        <f>F571</f>
        <v>27484.3</v>
      </c>
      <c r="G570" s="29"/>
      <c r="H570" s="29"/>
      <c r="I570" s="69">
        <f>I571</f>
        <v>27484.3</v>
      </c>
      <c r="J570" s="114">
        <f>SUM(Ведомственная!G324)</f>
        <v>27484.3</v>
      </c>
      <c r="K570" s="114">
        <f>SUM(Ведомственная!H324)</f>
        <v>27484.3</v>
      </c>
    </row>
    <row r="571" spans="1:11" ht="42.75">
      <c r="A571" s="41" t="s">
        <v>27</v>
      </c>
      <c r="B571" s="34" t="s">
        <v>28</v>
      </c>
      <c r="C571" s="34"/>
      <c r="D571" s="50"/>
      <c r="E571" s="50"/>
      <c r="F571" s="45">
        <f>SUM(F572)</f>
        <v>27484.3</v>
      </c>
      <c r="G571" s="27"/>
      <c r="H571" s="27"/>
      <c r="I571" s="45">
        <f>SUM(I572)</f>
        <v>27484.3</v>
      </c>
      <c r="J571" s="14"/>
      <c r="K571" s="14"/>
    </row>
    <row r="572" spans="1:11" ht="42.75">
      <c r="A572" s="41" t="s">
        <v>29</v>
      </c>
      <c r="B572" s="34" t="s">
        <v>30</v>
      </c>
      <c r="C572" s="34"/>
      <c r="D572" s="50"/>
      <c r="E572" s="50"/>
      <c r="F572" s="45">
        <f>F573</f>
        <v>27484.3</v>
      </c>
      <c r="G572" s="27"/>
      <c r="H572" s="27"/>
      <c r="I572" s="45">
        <f>I573</f>
        <v>27484.3</v>
      </c>
      <c r="J572" s="14"/>
      <c r="K572" s="14"/>
    </row>
    <row r="573" spans="1:11" ht="28.5">
      <c r="A573" s="41" t="s">
        <v>73</v>
      </c>
      <c r="B573" s="34" t="s">
        <v>30</v>
      </c>
      <c r="C573" s="34">
        <v>600</v>
      </c>
      <c r="D573" s="50" t="s">
        <v>32</v>
      </c>
      <c r="E573" s="50" t="s">
        <v>79</v>
      </c>
      <c r="F573" s="45">
        <v>27484.3</v>
      </c>
      <c r="G573" s="27">
        <f>SUM(Ведомственная!G327)</f>
        <v>27484.3</v>
      </c>
      <c r="H573" s="27">
        <f>SUM(Ведомственная!H327)</f>
        <v>27484.3</v>
      </c>
      <c r="I573" s="45">
        <v>27484.3</v>
      </c>
      <c r="J573" s="14"/>
      <c r="K573" s="14"/>
    </row>
    <row r="574" spans="1:11" s="115" customFormat="1" ht="60">
      <c r="A574" s="37" t="s">
        <v>684</v>
      </c>
      <c r="B574" s="47" t="s">
        <v>74</v>
      </c>
      <c r="C574" s="47"/>
      <c r="D574" s="68"/>
      <c r="E574" s="68"/>
      <c r="F574" s="69">
        <f>F575</f>
        <v>3490.1</v>
      </c>
      <c r="G574" s="29"/>
      <c r="H574" s="29"/>
      <c r="I574" s="69">
        <f>I575</f>
        <v>2370.1</v>
      </c>
      <c r="J574" s="114">
        <f>SUM(Ведомственная!G494)</f>
        <v>3490.1</v>
      </c>
      <c r="K574" s="114">
        <f>SUM(Ведомственная!H494)</f>
        <v>2370.1</v>
      </c>
    </row>
    <row r="575" spans="1:11" ht="14.25">
      <c r="A575" s="41" t="s">
        <v>36</v>
      </c>
      <c r="B575" s="34" t="s">
        <v>75</v>
      </c>
      <c r="C575" s="34"/>
      <c r="D575" s="50"/>
      <c r="E575" s="50"/>
      <c r="F575" s="45">
        <f>SUM(F576)</f>
        <v>3490.1</v>
      </c>
      <c r="G575" s="27"/>
      <c r="H575" s="27"/>
      <c r="I575" s="45">
        <f>SUM(I576)</f>
        <v>2370.1</v>
      </c>
      <c r="J575" s="14"/>
      <c r="K575" s="14"/>
    </row>
    <row r="576" spans="1:11" ht="28.5">
      <c r="A576" s="41" t="s">
        <v>76</v>
      </c>
      <c r="B576" s="34" t="s">
        <v>77</v>
      </c>
      <c r="C576" s="34"/>
      <c r="D576" s="50"/>
      <c r="E576" s="50"/>
      <c r="F576" s="45">
        <f>F577</f>
        <v>3490.1</v>
      </c>
      <c r="G576" s="27"/>
      <c r="H576" s="27"/>
      <c r="I576" s="45">
        <f>I577</f>
        <v>2370.1</v>
      </c>
      <c r="J576" s="14"/>
      <c r="K576" s="14"/>
    </row>
    <row r="577" spans="1:11" ht="28.5">
      <c r="A577" s="70" t="s">
        <v>53</v>
      </c>
      <c r="B577" s="34" t="s">
        <v>77</v>
      </c>
      <c r="C577" s="34">
        <v>200</v>
      </c>
      <c r="D577" s="50" t="s">
        <v>32</v>
      </c>
      <c r="E577" s="50" t="s">
        <v>55</v>
      </c>
      <c r="F577" s="45">
        <v>3490.1</v>
      </c>
      <c r="G577" s="27">
        <f>SUM(Ведомственная!G496)</f>
        <v>3490.1</v>
      </c>
      <c r="H577" s="27">
        <f>SUM(Ведомственная!H496)</f>
        <v>2370.1</v>
      </c>
      <c r="I577" s="45">
        <v>2370.1</v>
      </c>
      <c r="J577" s="14"/>
      <c r="K577" s="14"/>
    </row>
    <row r="578" spans="1:11" s="115" customFormat="1" ht="30">
      <c r="A578" s="46" t="s">
        <v>612</v>
      </c>
      <c r="B578" s="47" t="s">
        <v>270</v>
      </c>
      <c r="C578" s="47"/>
      <c r="D578" s="68"/>
      <c r="E578" s="68"/>
      <c r="F578" s="69">
        <f>SUM(F579:F580)</f>
        <v>632.4</v>
      </c>
      <c r="G578" s="29"/>
      <c r="H578" s="29"/>
      <c r="I578" s="69">
        <f>SUM(I579:I580)</f>
        <v>632.4</v>
      </c>
      <c r="J578" s="114">
        <f>SUM(Ведомственная!G121)</f>
        <v>632.4</v>
      </c>
      <c r="K578" s="114">
        <f>SUM(Ведомственная!H121)</f>
        <v>632.4</v>
      </c>
    </row>
    <row r="579" spans="1:11" ht="28.5">
      <c r="A579" s="70" t="s">
        <v>53</v>
      </c>
      <c r="B579" s="34" t="s">
        <v>270</v>
      </c>
      <c r="C579" s="34">
        <v>200</v>
      </c>
      <c r="D579" s="50" t="s">
        <v>35</v>
      </c>
      <c r="E579" s="50" t="s">
        <v>100</v>
      </c>
      <c r="F579" s="45">
        <v>482.4</v>
      </c>
      <c r="G579" s="27">
        <f>SUM(Ведомственная!G122)</f>
        <v>482.4</v>
      </c>
      <c r="H579" s="27">
        <f>SUM(Ведомственная!H122)</f>
        <v>482.4</v>
      </c>
      <c r="I579" s="45">
        <v>482.4</v>
      </c>
      <c r="J579" s="14"/>
      <c r="K579" s="14"/>
    </row>
    <row r="580" spans="1:11" ht="14.25">
      <c r="A580" s="49" t="s">
        <v>43</v>
      </c>
      <c r="B580" s="34" t="s">
        <v>270</v>
      </c>
      <c r="C580" s="34">
        <v>300</v>
      </c>
      <c r="D580" s="50" t="s">
        <v>35</v>
      </c>
      <c r="E580" s="50" t="s">
        <v>100</v>
      </c>
      <c r="F580" s="45">
        <v>150</v>
      </c>
      <c r="G580" s="27">
        <f>SUM(Ведомственная!G123)</f>
        <v>150</v>
      </c>
      <c r="H580" s="27">
        <f>SUM(Ведомственная!H123)</f>
        <v>150</v>
      </c>
      <c r="I580" s="45">
        <v>150</v>
      </c>
      <c r="J580" s="14"/>
      <c r="K580" s="14"/>
    </row>
    <row r="581" spans="1:11" s="115" customFormat="1" ht="45">
      <c r="A581" s="165" t="s">
        <v>678</v>
      </c>
      <c r="B581" s="162" t="s">
        <v>218</v>
      </c>
      <c r="C581" s="47"/>
      <c r="D581" s="68"/>
      <c r="E581" s="68"/>
      <c r="F581" s="166">
        <f>SUM(F582+F584)</f>
        <v>31349.7</v>
      </c>
      <c r="G581" s="29"/>
      <c r="H581" s="29"/>
      <c r="I581" s="166">
        <f>SUM(I582+I584)</f>
        <v>31349.7</v>
      </c>
      <c r="J581" s="114">
        <f>SUM(Ведомственная!G340+Ведомственная!G350)</f>
        <v>31349.699999999997</v>
      </c>
      <c r="K581" s="114">
        <f>SUM(Ведомственная!H340+Ведомственная!H350)</f>
        <v>31349.699999999997</v>
      </c>
    </row>
    <row r="582" spans="1:11" ht="14.25" hidden="1">
      <c r="A582" s="81" t="s">
        <v>231</v>
      </c>
      <c r="B582" s="133" t="s">
        <v>232</v>
      </c>
      <c r="C582" s="34"/>
      <c r="D582" s="50"/>
      <c r="E582" s="50"/>
      <c r="F582" s="34">
        <f>SUM(F583)</f>
        <v>0</v>
      </c>
      <c r="G582" s="27"/>
      <c r="H582" s="27"/>
      <c r="I582" s="34">
        <f>SUM(I583)</f>
        <v>0</v>
      </c>
      <c r="J582" s="14"/>
      <c r="K582" s="14"/>
    </row>
    <row r="583" spans="1:11" ht="14.25" hidden="1">
      <c r="A583" s="136" t="s">
        <v>233</v>
      </c>
      <c r="B583" s="133" t="s">
        <v>232</v>
      </c>
      <c r="C583" s="34">
        <v>700</v>
      </c>
      <c r="D583" s="50" t="s">
        <v>100</v>
      </c>
      <c r="E583" s="50" t="s">
        <v>35</v>
      </c>
      <c r="F583" s="34"/>
      <c r="G583" s="27">
        <f>SUM(Ведомственная!G372)</f>
        <v>0</v>
      </c>
      <c r="H583" s="27">
        <f>SUM(Ведомственная!H372)</f>
        <v>0</v>
      </c>
      <c r="I583" s="34"/>
      <c r="J583" s="14"/>
      <c r="K583" s="14"/>
    </row>
    <row r="584" spans="1:11" ht="42.75">
      <c r="A584" s="81" t="s">
        <v>81</v>
      </c>
      <c r="B584" s="50" t="s">
        <v>219</v>
      </c>
      <c r="C584" s="129"/>
      <c r="D584" s="129"/>
      <c r="E584" s="129"/>
      <c r="F584" s="67">
        <f>SUM(F585+F588+F591+F593)</f>
        <v>31349.7</v>
      </c>
      <c r="G584" s="27"/>
      <c r="H584" s="27"/>
      <c r="I584" s="67">
        <f>SUM(I585+I588+I591+I593)</f>
        <v>31349.7</v>
      </c>
      <c r="J584" s="14"/>
      <c r="K584" s="14"/>
    </row>
    <row r="585" spans="1:11" ht="14.25">
      <c r="A585" s="81" t="s">
        <v>83</v>
      </c>
      <c r="B585" s="50" t="s">
        <v>220</v>
      </c>
      <c r="C585" s="129"/>
      <c r="D585" s="129"/>
      <c r="E585" s="129"/>
      <c r="F585" s="67">
        <f>SUM(F586:F587)</f>
        <v>23788.6</v>
      </c>
      <c r="G585" s="27"/>
      <c r="H585" s="27"/>
      <c r="I585" s="67">
        <f>SUM(I586:I587)</f>
        <v>23788.6</v>
      </c>
      <c r="J585" s="14"/>
      <c r="K585" s="14"/>
    </row>
    <row r="586" spans="1:11" ht="57">
      <c r="A586" s="70" t="s">
        <v>52</v>
      </c>
      <c r="B586" s="50" t="s">
        <v>220</v>
      </c>
      <c r="C586" s="129" t="s">
        <v>95</v>
      </c>
      <c r="D586" s="129" t="s">
        <v>35</v>
      </c>
      <c r="E586" s="129" t="s">
        <v>79</v>
      </c>
      <c r="F586" s="67">
        <v>23781</v>
      </c>
      <c r="G586" s="27">
        <f>SUM(Ведомственная!G343)</f>
        <v>23781</v>
      </c>
      <c r="H586" s="27">
        <f>SUM(Ведомственная!H343)</f>
        <v>23781</v>
      </c>
      <c r="I586" s="67">
        <v>23781</v>
      </c>
      <c r="J586" s="14"/>
      <c r="K586" s="14"/>
    </row>
    <row r="587" spans="1:11" ht="28.5">
      <c r="A587" s="70" t="s">
        <v>53</v>
      </c>
      <c r="B587" s="50" t="s">
        <v>220</v>
      </c>
      <c r="C587" s="129" t="s">
        <v>97</v>
      </c>
      <c r="D587" s="129" t="s">
        <v>35</v>
      </c>
      <c r="E587" s="129" t="s">
        <v>79</v>
      </c>
      <c r="F587" s="67">
        <v>7.6</v>
      </c>
      <c r="G587" s="27">
        <f>SUM(Ведомственная!G344)</f>
        <v>7.6</v>
      </c>
      <c r="H587" s="27">
        <f>SUM(Ведомственная!H344)</f>
        <v>7.6</v>
      </c>
      <c r="I587" s="67">
        <v>7.6</v>
      </c>
      <c r="J587" s="14"/>
      <c r="K587" s="14"/>
    </row>
    <row r="588" spans="1:11" ht="14.25">
      <c r="A588" s="81" t="s">
        <v>101</v>
      </c>
      <c r="B588" s="133" t="s">
        <v>223</v>
      </c>
      <c r="C588" s="34"/>
      <c r="D588" s="50"/>
      <c r="E588" s="50"/>
      <c r="F588" s="67">
        <f>SUM(F589:F590)</f>
        <v>243.7</v>
      </c>
      <c r="G588" s="27"/>
      <c r="H588" s="27"/>
      <c r="I588" s="67">
        <f>SUM(I589:I590)</f>
        <v>243.7</v>
      </c>
      <c r="J588" s="14"/>
      <c r="K588" s="14"/>
    </row>
    <row r="589" spans="1:11" ht="28.5">
      <c r="A589" s="70" t="s">
        <v>53</v>
      </c>
      <c r="B589" s="133" t="s">
        <v>223</v>
      </c>
      <c r="C589" s="34">
        <v>200</v>
      </c>
      <c r="D589" s="50" t="s">
        <v>35</v>
      </c>
      <c r="E589" s="50" t="s">
        <v>100</v>
      </c>
      <c r="F589" s="67">
        <v>241.7</v>
      </c>
      <c r="G589" s="27">
        <f>SUM(Ведомственная!G353)</f>
        <v>241.7</v>
      </c>
      <c r="H589" s="27">
        <f>SUM(Ведомственная!H353)</f>
        <v>241.7</v>
      </c>
      <c r="I589" s="67">
        <v>241.7</v>
      </c>
      <c r="J589" s="14"/>
      <c r="K589" s="14"/>
    </row>
    <row r="590" spans="1:11" ht="14.25">
      <c r="A590" s="81" t="s">
        <v>23</v>
      </c>
      <c r="B590" s="133" t="s">
        <v>223</v>
      </c>
      <c r="C590" s="34">
        <v>800</v>
      </c>
      <c r="D590" s="50" t="s">
        <v>35</v>
      </c>
      <c r="E590" s="50" t="s">
        <v>100</v>
      </c>
      <c r="F590" s="67">
        <v>2</v>
      </c>
      <c r="G590" s="27">
        <f>SUM(Ведомственная!G354)</f>
        <v>2</v>
      </c>
      <c r="H590" s="27">
        <f>SUM(Ведомственная!H354)</f>
        <v>2</v>
      </c>
      <c r="I590" s="67">
        <v>2</v>
      </c>
      <c r="J590" s="14"/>
      <c r="K590" s="14"/>
    </row>
    <row r="591" spans="1:11" ht="28.5">
      <c r="A591" s="81" t="s">
        <v>103</v>
      </c>
      <c r="B591" s="133" t="s">
        <v>224</v>
      </c>
      <c r="C591" s="34"/>
      <c r="D591" s="50"/>
      <c r="E591" s="50"/>
      <c r="F591" s="67">
        <f>SUM(F592)</f>
        <v>288.9</v>
      </c>
      <c r="G591" s="27"/>
      <c r="H591" s="27"/>
      <c r="I591" s="67">
        <f>SUM(I592)</f>
        <v>288.9</v>
      </c>
      <c r="J591" s="14"/>
      <c r="K591" s="14"/>
    </row>
    <row r="592" spans="1:11" ht="28.5">
      <c r="A592" s="70" t="s">
        <v>53</v>
      </c>
      <c r="B592" s="133" t="s">
        <v>224</v>
      </c>
      <c r="C592" s="34">
        <v>200</v>
      </c>
      <c r="D592" s="50" t="s">
        <v>35</v>
      </c>
      <c r="E592" s="50" t="s">
        <v>100</v>
      </c>
      <c r="F592" s="67">
        <v>288.9</v>
      </c>
      <c r="G592" s="27">
        <f>SUM(Ведомственная!G356)</f>
        <v>288.9</v>
      </c>
      <c r="H592" s="27">
        <f>SUM(Ведомственная!H356)</f>
        <v>288.9</v>
      </c>
      <c r="I592" s="67">
        <v>288.9</v>
      </c>
      <c r="J592" s="14"/>
      <c r="K592" s="14"/>
    </row>
    <row r="593" spans="1:11" ht="28.5">
      <c r="A593" s="81" t="s">
        <v>104</v>
      </c>
      <c r="B593" s="133" t="s">
        <v>225</v>
      </c>
      <c r="C593" s="34"/>
      <c r="D593" s="50"/>
      <c r="E593" s="50"/>
      <c r="F593" s="67">
        <f>SUM(F594:F595)</f>
        <v>7028.5</v>
      </c>
      <c r="G593" s="27"/>
      <c r="H593" s="27"/>
      <c r="I593" s="67">
        <f>SUM(I594:I595)</f>
        <v>7028.5</v>
      </c>
      <c r="J593" s="14"/>
      <c r="K593" s="14"/>
    </row>
    <row r="594" spans="1:11" ht="29.25" customHeight="1">
      <c r="A594" s="70" t="s">
        <v>53</v>
      </c>
      <c r="B594" s="133" t="s">
        <v>225</v>
      </c>
      <c r="C594" s="34">
        <v>200</v>
      </c>
      <c r="D594" s="50" t="s">
        <v>35</v>
      </c>
      <c r="E594" s="50" t="s">
        <v>100</v>
      </c>
      <c r="F594" s="67">
        <v>7028.5</v>
      </c>
      <c r="G594" s="27">
        <f>SUM(Ведомственная!G358)</f>
        <v>7028.5</v>
      </c>
      <c r="H594" s="27">
        <f>SUM(Ведомственная!H358)</f>
        <v>7028.5</v>
      </c>
      <c r="I594" s="67">
        <v>7028.5</v>
      </c>
      <c r="J594" s="14"/>
      <c r="K594" s="14"/>
    </row>
    <row r="595" spans="1:11" ht="14.25" hidden="1">
      <c r="A595" s="81" t="s">
        <v>23</v>
      </c>
      <c r="B595" s="133" t="s">
        <v>225</v>
      </c>
      <c r="C595" s="34">
        <v>800</v>
      </c>
      <c r="D595" s="50" t="s">
        <v>35</v>
      </c>
      <c r="E595" s="50" t="s">
        <v>100</v>
      </c>
      <c r="F595" s="67"/>
      <c r="G595" s="27"/>
      <c r="H595" s="27"/>
      <c r="I595" s="67"/>
      <c r="J595" s="14"/>
      <c r="K595" s="14"/>
    </row>
    <row r="596" spans="1:11" s="115" customFormat="1" ht="30">
      <c r="A596" s="46" t="s">
        <v>613</v>
      </c>
      <c r="B596" s="47" t="s">
        <v>271</v>
      </c>
      <c r="C596" s="47"/>
      <c r="D596" s="68"/>
      <c r="E596" s="68"/>
      <c r="F596" s="69">
        <f>SUM(F597)</f>
        <v>135</v>
      </c>
      <c r="G596" s="29"/>
      <c r="H596" s="29"/>
      <c r="I596" s="69">
        <f>SUM(I597)</f>
        <v>135</v>
      </c>
      <c r="J596" s="114">
        <f>SUM(Ведомственная!G124)</f>
        <v>135</v>
      </c>
      <c r="K596" s="114">
        <f>SUM(Ведомственная!H124)</f>
        <v>135</v>
      </c>
    </row>
    <row r="597" spans="1:11" ht="28.5">
      <c r="A597" s="70" t="s">
        <v>53</v>
      </c>
      <c r="B597" s="34" t="s">
        <v>271</v>
      </c>
      <c r="C597" s="34">
        <v>200</v>
      </c>
      <c r="D597" s="50" t="s">
        <v>35</v>
      </c>
      <c r="E597" s="50" t="s">
        <v>100</v>
      </c>
      <c r="F597" s="45">
        <v>135</v>
      </c>
      <c r="G597" s="27">
        <f>SUM(Ведомственная!G125)</f>
        <v>135</v>
      </c>
      <c r="H597" s="27">
        <f>SUM(Ведомственная!H125)</f>
        <v>135</v>
      </c>
      <c r="I597" s="45">
        <v>135</v>
      </c>
      <c r="J597" s="14"/>
      <c r="K597" s="14"/>
    </row>
    <row r="598" spans="1:11" s="115" customFormat="1" ht="45">
      <c r="A598" s="46" t="s">
        <v>614</v>
      </c>
      <c r="B598" s="47" t="s">
        <v>272</v>
      </c>
      <c r="C598" s="47"/>
      <c r="D598" s="68"/>
      <c r="E598" s="68"/>
      <c r="F598" s="69">
        <f>SUM(F599+F602)</f>
        <v>3830.6000000000004</v>
      </c>
      <c r="G598" s="29"/>
      <c r="H598" s="29"/>
      <c r="I598" s="69">
        <f>SUM(I599+I602)</f>
        <v>3830.6000000000004</v>
      </c>
      <c r="J598" s="114">
        <f>SUM(Ведомственная!G126)</f>
        <v>3830.6000000000004</v>
      </c>
      <c r="K598" s="114">
        <f>SUM(Ведомственная!H126)</f>
        <v>3830.6000000000004</v>
      </c>
    </row>
    <row r="599" spans="1:11" ht="85.5">
      <c r="A599" s="137" t="s">
        <v>242</v>
      </c>
      <c r="B599" s="34" t="s">
        <v>488</v>
      </c>
      <c r="C599" s="34"/>
      <c r="D599" s="50"/>
      <c r="E599" s="50"/>
      <c r="F599" s="45">
        <f>SUM(F600)</f>
        <v>156.8</v>
      </c>
      <c r="G599" s="27"/>
      <c r="H599" s="27"/>
      <c r="I599" s="45">
        <f>SUM(I600)</f>
        <v>156.8</v>
      </c>
      <c r="J599" s="14"/>
      <c r="K599" s="14"/>
    </row>
    <row r="600" spans="1:11" ht="42.75">
      <c r="A600" s="81" t="s">
        <v>487</v>
      </c>
      <c r="B600" s="34" t="s">
        <v>489</v>
      </c>
      <c r="C600" s="34"/>
      <c r="D600" s="50"/>
      <c r="E600" s="50"/>
      <c r="F600" s="45">
        <f>SUM(F601)</f>
        <v>156.8</v>
      </c>
      <c r="G600" s="27"/>
      <c r="H600" s="27"/>
      <c r="I600" s="45">
        <f>SUM(I601)</f>
        <v>156.8</v>
      </c>
      <c r="J600" s="14"/>
      <c r="K600" s="14"/>
    </row>
    <row r="601" spans="1:11" ht="28.5">
      <c r="A601" s="81" t="s">
        <v>274</v>
      </c>
      <c r="B601" s="34" t="s">
        <v>489</v>
      </c>
      <c r="C601" s="34">
        <v>600</v>
      </c>
      <c r="D601" s="50" t="s">
        <v>35</v>
      </c>
      <c r="E601" s="50" t="s">
        <v>100</v>
      </c>
      <c r="F601" s="45">
        <v>156.8</v>
      </c>
      <c r="G601" s="27">
        <f>SUM(Ведомственная!G129)</f>
        <v>156.8</v>
      </c>
      <c r="H601" s="27">
        <f>SUM(Ведомственная!H129)</f>
        <v>156.8</v>
      </c>
      <c r="I601" s="45">
        <v>156.8</v>
      </c>
      <c r="J601" s="14"/>
      <c r="K601" s="14"/>
    </row>
    <row r="602" spans="1:11" ht="42.75">
      <c r="A602" s="49" t="s">
        <v>27</v>
      </c>
      <c r="B602" s="34" t="s">
        <v>273</v>
      </c>
      <c r="C602" s="34"/>
      <c r="D602" s="50"/>
      <c r="E602" s="50"/>
      <c r="F602" s="45">
        <f>SUM(F603)</f>
        <v>3673.8</v>
      </c>
      <c r="G602" s="27"/>
      <c r="H602" s="27"/>
      <c r="I602" s="45">
        <f>SUM(I603)</f>
        <v>3673.8</v>
      </c>
      <c r="J602" s="14"/>
      <c r="K602" s="14"/>
    </row>
    <row r="603" spans="1:11" ht="28.5">
      <c r="A603" s="49" t="s">
        <v>274</v>
      </c>
      <c r="B603" s="34" t="s">
        <v>273</v>
      </c>
      <c r="C603" s="34">
        <v>600</v>
      </c>
      <c r="D603" s="50" t="s">
        <v>35</v>
      </c>
      <c r="E603" s="50" t="s">
        <v>100</v>
      </c>
      <c r="F603" s="45">
        <v>3673.8</v>
      </c>
      <c r="G603" s="27">
        <f>SUM(Ведомственная!G131)</f>
        <v>3673.8</v>
      </c>
      <c r="H603" s="27">
        <f>SUM(Ведомственная!H131)</f>
        <v>3673.8</v>
      </c>
      <c r="I603" s="45">
        <v>3673.8</v>
      </c>
      <c r="J603" s="14"/>
      <c r="K603" s="14"/>
    </row>
    <row r="604" spans="1:11" s="115" customFormat="1" ht="15">
      <c r="A604" s="167" t="s">
        <v>215</v>
      </c>
      <c r="B604" s="141" t="s">
        <v>216</v>
      </c>
      <c r="C604" s="141"/>
      <c r="D604" s="141"/>
      <c r="E604" s="141"/>
      <c r="F604" s="142">
        <f>SUM(F610)+F605+F630+F607</f>
        <v>30990.600000000002</v>
      </c>
      <c r="G604" s="29"/>
      <c r="H604" s="29"/>
      <c r="I604" s="142">
        <f>SUM(I610)+I605+I630+I607</f>
        <v>30992.600000000002</v>
      </c>
      <c r="J604" s="114">
        <f>SUM(Ведомственная!G14+Ведомственная!G22+Ведомственная!G36+Ведомственная!G44+Ведомственная!G79+Ведомственная!G88+Ведомственная!G160+Ведомственная!G279)</f>
        <v>30990.600000000002</v>
      </c>
      <c r="K604" s="114">
        <f>SUM(Ведомственная!H14+Ведомственная!H22+Ведомственная!H36+Ведомственная!H44+Ведомственная!H79+Ведомственная!H88+Ведомственная!H160+Ведомственная!H279)</f>
        <v>30992.600000000002</v>
      </c>
    </row>
    <row r="605" spans="1:12" ht="57" hidden="1">
      <c r="A605" s="49" t="s">
        <v>688</v>
      </c>
      <c r="B605" s="133" t="s">
        <v>228</v>
      </c>
      <c r="C605" s="34"/>
      <c r="D605" s="50"/>
      <c r="E605" s="50"/>
      <c r="F605" s="34">
        <f>SUM(F606)</f>
        <v>0</v>
      </c>
      <c r="G605" s="27"/>
      <c r="H605" s="27"/>
      <c r="I605" s="34">
        <f>SUM(I606)</f>
        <v>0</v>
      </c>
      <c r="J605" s="14"/>
      <c r="K605" s="14"/>
      <c r="L605" s="14">
        <f>SUM(F604-J604)</f>
        <v>0</v>
      </c>
    </row>
    <row r="606" spans="1:11" ht="14.25" hidden="1">
      <c r="A606" s="81" t="s">
        <v>23</v>
      </c>
      <c r="B606" s="133" t="s">
        <v>228</v>
      </c>
      <c r="C606" s="34">
        <v>800</v>
      </c>
      <c r="D606" s="50" t="s">
        <v>32</v>
      </c>
      <c r="E606" s="50" t="s">
        <v>79</v>
      </c>
      <c r="F606" s="34"/>
      <c r="G606" s="27">
        <f>SUM(Ведомственная!G367)</f>
        <v>0</v>
      </c>
      <c r="H606" s="27">
        <f>SUM(Ведомственная!H367)</f>
        <v>0</v>
      </c>
      <c r="I606" s="34"/>
      <c r="J606" s="14"/>
      <c r="K606" s="14"/>
    </row>
    <row r="607" spans="1:11" ht="42.75">
      <c r="A607" s="127" t="s">
        <v>344</v>
      </c>
      <c r="B607" s="125" t="s">
        <v>400</v>
      </c>
      <c r="C607" s="125"/>
      <c r="D607" s="125"/>
      <c r="E607" s="125"/>
      <c r="F607" s="126">
        <f>SUM(F608)</f>
        <v>500</v>
      </c>
      <c r="G607" s="27"/>
      <c r="H607" s="27"/>
      <c r="I607" s="126">
        <f>SUM(I608)</f>
        <v>500</v>
      </c>
      <c r="J607" s="14"/>
      <c r="K607" s="14"/>
    </row>
    <row r="608" spans="1:11" ht="28.5">
      <c r="A608" s="127" t="s">
        <v>399</v>
      </c>
      <c r="B608" s="125" t="s">
        <v>401</v>
      </c>
      <c r="C608" s="125"/>
      <c r="D608" s="125"/>
      <c r="E608" s="125"/>
      <c r="F608" s="126">
        <f>SUM(F609)</f>
        <v>500</v>
      </c>
      <c r="G608" s="27"/>
      <c r="H608" s="27"/>
      <c r="I608" s="126">
        <f>SUM(I609)</f>
        <v>500</v>
      </c>
      <c r="J608" s="14"/>
      <c r="K608" s="14"/>
    </row>
    <row r="609" spans="1:11" ht="28.5">
      <c r="A609" s="127" t="s">
        <v>53</v>
      </c>
      <c r="B609" s="125" t="s">
        <v>401</v>
      </c>
      <c r="C609" s="125" t="s">
        <v>97</v>
      </c>
      <c r="D609" s="125" t="s">
        <v>55</v>
      </c>
      <c r="E609" s="125" t="s">
        <v>192</v>
      </c>
      <c r="F609" s="126">
        <v>500</v>
      </c>
      <c r="G609" s="27">
        <f>SUM(Ведомственная!G163)</f>
        <v>500</v>
      </c>
      <c r="H609" s="27">
        <f>SUM(Ведомственная!H163)</f>
        <v>500</v>
      </c>
      <c r="I609" s="126">
        <v>500</v>
      </c>
      <c r="J609" s="14"/>
      <c r="K609" s="14"/>
    </row>
    <row r="610" spans="1:12" ht="42.75">
      <c r="A610" s="139" t="s">
        <v>81</v>
      </c>
      <c r="B610" s="125" t="s">
        <v>110</v>
      </c>
      <c r="C610" s="73"/>
      <c r="D610" s="73"/>
      <c r="E610" s="73"/>
      <c r="F610" s="74">
        <f>SUM(F611+F614+F617+F619+F622+F624+F626)</f>
        <v>30248.7</v>
      </c>
      <c r="G610" s="27"/>
      <c r="H610" s="27"/>
      <c r="I610" s="74">
        <f>SUM(I611+I614+I617+I619+I622+I624+I626)</f>
        <v>30248.7</v>
      </c>
      <c r="J610" s="14"/>
      <c r="K610" s="14"/>
      <c r="L610" s="8">
        <f>SUM(Ведомственная!G15+Ведомственная!G23+Ведомственная!G37+Ведомственная!G45)</f>
        <v>30248.7</v>
      </c>
    </row>
    <row r="611" spans="1:11" ht="14.25">
      <c r="A611" s="139" t="s">
        <v>83</v>
      </c>
      <c r="B611" s="125" t="s">
        <v>111</v>
      </c>
      <c r="C611" s="73"/>
      <c r="D611" s="73"/>
      <c r="E611" s="73"/>
      <c r="F611" s="74">
        <f>SUM(F612+F613)</f>
        <v>14821</v>
      </c>
      <c r="G611" s="27"/>
      <c r="H611" s="27"/>
      <c r="I611" s="74">
        <f>SUM(I612+I613)</f>
        <v>14821</v>
      </c>
      <c r="J611" s="14"/>
      <c r="K611" s="14"/>
    </row>
    <row r="612" spans="1:11" ht="57">
      <c r="A612" s="70" t="s">
        <v>52</v>
      </c>
      <c r="B612" s="125" t="s">
        <v>111</v>
      </c>
      <c r="C612" s="125" t="s">
        <v>95</v>
      </c>
      <c r="D612" s="125" t="s">
        <v>35</v>
      </c>
      <c r="E612" s="125" t="s">
        <v>55</v>
      </c>
      <c r="F612" s="74">
        <v>14811</v>
      </c>
      <c r="G612" s="27">
        <f>SUM(Ведомственная!G17)</f>
        <v>14811</v>
      </c>
      <c r="H612" s="27">
        <f>SUM(Ведомственная!H17)</f>
        <v>14811</v>
      </c>
      <c r="I612" s="74">
        <v>14811</v>
      </c>
      <c r="J612" s="14"/>
      <c r="K612" s="14"/>
    </row>
    <row r="613" spans="1:11" ht="28.5">
      <c r="A613" s="70" t="s">
        <v>53</v>
      </c>
      <c r="B613" s="125" t="s">
        <v>111</v>
      </c>
      <c r="C613" s="125" t="s">
        <v>97</v>
      </c>
      <c r="D613" s="125" t="s">
        <v>35</v>
      </c>
      <c r="E613" s="125" t="s">
        <v>55</v>
      </c>
      <c r="F613" s="119">
        <v>10</v>
      </c>
      <c r="G613" s="27">
        <f>SUM(Ведомственная!G18)</f>
        <v>10</v>
      </c>
      <c r="H613" s="27">
        <f>SUM(Ведомственная!H18)</f>
        <v>10</v>
      </c>
      <c r="I613" s="119">
        <v>10</v>
      </c>
      <c r="J613" s="14"/>
      <c r="K613" s="14"/>
    </row>
    <row r="614" spans="1:11" ht="28.5">
      <c r="A614" s="139" t="s">
        <v>217</v>
      </c>
      <c r="B614" s="125" t="s">
        <v>116</v>
      </c>
      <c r="C614" s="73"/>
      <c r="D614" s="73"/>
      <c r="E614" s="73"/>
      <c r="F614" s="74">
        <f>SUM(F615:F616)</f>
        <v>4467.3</v>
      </c>
      <c r="G614" s="27"/>
      <c r="H614" s="27"/>
      <c r="I614" s="74">
        <f>SUM(I615:I616)</f>
        <v>4467.3</v>
      </c>
      <c r="J614" s="14"/>
      <c r="K614" s="14"/>
    </row>
    <row r="615" spans="1:11" ht="57">
      <c r="A615" s="70" t="s">
        <v>52</v>
      </c>
      <c r="B615" s="125" t="s">
        <v>116</v>
      </c>
      <c r="C615" s="125" t="s">
        <v>95</v>
      </c>
      <c r="D615" s="125" t="s">
        <v>35</v>
      </c>
      <c r="E615" s="125" t="s">
        <v>100</v>
      </c>
      <c r="F615" s="74">
        <v>4462</v>
      </c>
      <c r="G615" s="27">
        <f>SUM(Ведомственная!G39)</f>
        <v>4462</v>
      </c>
      <c r="H615" s="27">
        <f>SUM(Ведомственная!H39)</f>
        <v>4462</v>
      </c>
      <c r="I615" s="74">
        <v>4462</v>
      </c>
      <c r="J615" s="14"/>
      <c r="K615" s="14"/>
    </row>
    <row r="616" spans="1:11" ht="28.5">
      <c r="A616" s="70" t="s">
        <v>53</v>
      </c>
      <c r="B616" s="125" t="s">
        <v>116</v>
      </c>
      <c r="C616" s="125" t="s">
        <v>97</v>
      </c>
      <c r="D616" s="125" t="s">
        <v>35</v>
      </c>
      <c r="E616" s="125" t="s">
        <v>100</v>
      </c>
      <c r="F616" s="119">
        <v>5.3</v>
      </c>
      <c r="G616" s="27">
        <f>SUM(Ведомственная!G40)</f>
        <v>5.3</v>
      </c>
      <c r="H616" s="27">
        <f>SUM(Ведомственная!H40)</f>
        <v>5.3</v>
      </c>
      <c r="I616" s="119">
        <v>5.3</v>
      </c>
      <c r="J616" s="14"/>
      <c r="K616" s="14"/>
    </row>
    <row r="617" spans="1:11" ht="14.25">
      <c r="A617" s="139" t="s">
        <v>98</v>
      </c>
      <c r="B617" s="125" t="s">
        <v>112</v>
      </c>
      <c r="C617" s="125"/>
      <c r="D617" s="125"/>
      <c r="E617" s="125"/>
      <c r="F617" s="74">
        <f>SUM(F618)</f>
        <v>1571.8</v>
      </c>
      <c r="G617" s="27"/>
      <c r="H617" s="27"/>
      <c r="I617" s="74">
        <f>SUM(I618)</f>
        <v>1571.8</v>
      </c>
      <c r="J617" s="14"/>
      <c r="K617" s="14"/>
    </row>
    <row r="618" spans="1:11" ht="57">
      <c r="A618" s="70" t="s">
        <v>52</v>
      </c>
      <c r="B618" s="125" t="s">
        <v>112</v>
      </c>
      <c r="C618" s="125" t="s">
        <v>95</v>
      </c>
      <c r="D618" s="125" t="s">
        <v>35</v>
      </c>
      <c r="E618" s="125" t="s">
        <v>55</v>
      </c>
      <c r="F618" s="74">
        <v>1571.8</v>
      </c>
      <c r="G618" s="27">
        <f>SUM(Ведомственная!G20)</f>
        <v>1571.8</v>
      </c>
      <c r="H618" s="27">
        <f>SUM(Ведомственная!H20)</f>
        <v>1571.8</v>
      </c>
      <c r="I618" s="74">
        <v>1571.8</v>
      </c>
      <c r="J618" s="14"/>
      <c r="K618" s="14"/>
    </row>
    <row r="619" spans="1:11" ht="14.25">
      <c r="A619" s="139" t="s">
        <v>101</v>
      </c>
      <c r="B619" s="125" t="s">
        <v>113</v>
      </c>
      <c r="C619" s="125"/>
      <c r="D619" s="125"/>
      <c r="E619" s="125"/>
      <c r="F619" s="119">
        <f>SUM(F620:F621)</f>
        <v>912</v>
      </c>
      <c r="G619" s="27"/>
      <c r="H619" s="27"/>
      <c r="I619" s="119">
        <f>SUM(I620:I621)</f>
        <v>912</v>
      </c>
      <c r="J619" s="14"/>
      <c r="K619" s="14"/>
    </row>
    <row r="620" spans="1:11" ht="28.5">
      <c r="A620" s="70" t="s">
        <v>53</v>
      </c>
      <c r="B620" s="125" t="s">
        <v>113</v>
      </c>
      <c r="C620" s="125" t="s">
        <v>97</v>
      </c>
      <c r="D620" s="125" t="s">
        <v>35</v>
      </c>
      <c r="E620" s="125" t="s">
        <v>79</v>
      </c>
      <c r="F620" s="119">
        <v>862.2</v>
      </c>
      <c r="G620" s="27">
        <f>SUM(Ведомственная!G25+Ведомственная!G47)</f>
        <v>862.2</v>
      </c>
      <c r="H620" s="27">
        <f>SUM(Ведомственная!H25+Ведомственная!H47)</f>
        <v>862.2</v>
      </c>
      <c r="I620" s="119">
        <v>862.2</v>
      </c>
      <c r="J620" s="14"/>
      <c r="K620" s="14"/>
    </row>
    <row r="621" spans="1:11" ht="14.25">
      <c r="A621" s="139" t="s">
        <v>23</v>
      </c>
      <c r="B621" s="125" t="s">
        <v>113</v>
      </c>
      <c r="C621" s="125" t="s">
        <v>102</v>
      </c>
      <c r="D621" s="125" t="s">
        <v>35</v>
      </c>
      <c r="E621" s="125" t="s">
        <v>79</v>
      </c>
      <c r="F621" s="119">
        <v>49.8</v>
      </c>
      <c r="G621" s="27">
        <f>SUM(Ведомственная!G26+Ведомственная!G48)</f>
        <v>49.800000000000004</v>
      </c>
      <c r="H621" s="27">
        <f>SUM(Ведомственная!H26+Ведомственная!H48)</f>
        <v>49.800000000000004</v>
      </c>
      <c r="I621" s="119">
        <v>49.8</v>
      </c>
      <c r="J621" s="14"/>
      <c r="K621" s="14"/>
    </row>
    <row r="622" spans="1:11" ht="28.5">
      <c r="A622" s="139" t="s">
        <v>103</v>
      </c>
      <c r="B622" s="125" t="s">
        <v>114</v>
      </c>
      <c r="C622" s="125"/>
      <c r="D622" s="125"/>
      <c r="E622" s="125"/>
      <c r="F622" s="119">
        <f>SUM(F623)</f>
        <v>856.5</v>
      </c>
      <c r="G622" s="27"/>
      <c r="H622" s="27"/>
      <c r="I622" s="119">
        <f>SUM(I623)</f>
        <v>856.5</v>
      </c>
      <c r="J622" s="14"/>
      <c r="K622" s="14"/>
    </row>
    <row r="623" spans="1:11" ht="28.5">
      <c r="A623" s="70" t="s">
        <v>53</v>
      </c>
      <c r="B623" s="125" t="s">
        <v>114</v>
      </c>
      <c r="C623" s="125" t="s">
        <v>97</v>
      </c>
      <c r="D623" s="125" t="s">
        <v>35</v>
      </c>
      <c r="E623" s="125" t="s">
        <v>100</v>
      </c>
      <c r="F623" s="119">
        <v>856.5</v>
      </c>
      <c r="G623" s="27">
        <f>SUM(Ведомственная!G28+Ведомственная!G50)</f>
        <v>856.5</v>
      </c>
      <c r="H623" s="27">
        <f>SUM(Ведомственная!H28+Ведомственная!H50)</f>
        <v>856.5</v>
      </c>
      <c r="I623" s="119">
        <v>856.5</v>
      </c>
      <c r="J623" s="14"/>
      <c r="K623" s="14"/>
    </row>
    <row r="624" spans="1:11" ht="28.5">
      <c r="A624" s="139" t="s">
        <v>109</v>
      </c>
      <c r="B624" s="125" t="s">
        <v>117</v>
      </c>
      <c r="C624" s="35"/>
      <c r="D624" s="35"/>
      <c r="E624" s="35"/>
      <c r="F624" s="74">
        <f>SUM(F625)</f>
        <v>1960.4</v>
      </c>
      <c r="G624" s="27"/>
      <c r="H624" s="27"/>
      <c r="I624" s="74">
        <f>SUM(I625)</f>
        <v>1960.4</v>
      </c>
      <c r="J624" s="14"/>
      <c r="K624" s="14"/>
    </row>
    <row r="625" spans="1:11" ht="57">
      <c r="A625" s="70" t="s">
        <v>52</v>
      </c>
      <c r="B625" s="125" t="s">
        <v>117</v>
      </c>
      <c r="C625" s="125" t="s">
        <v>95</v>
      </c>
      <c r="D625" s="125" t="s">
        <v>35</v>
      </c>
      <c r="E625" s="125" t="s">
        <v>79</v>
      </c>
      <c r="F625" s="74">
        <v>1960.4</v>
      </c>
      <c r="G625" s="27">
        <f>SUM(Ведомственная!G42)</f>
        <v>1960.4</v>
      </c>
      <c r="H625" s="27">
        <f>SUM(Ведомственная!H42)</f>
        <v>1960.4</v>
      </c>
      <c r="I625" s="74">
        <v>1960.4</v>
      </c>
      <c r="J625" s="14"/>
      <c r="K625" s="14"/>
    </row>
    <row r="626" spans="1:11" ht="28.5">
      <c r="A626" s="138" t="s">
        <v>104</v>
      </c>
      <c r="B626" s="125" t="s">
        <v>115</v>
      </c>
      <c r="C626" s="35"/>
      <c r="D626" s="35"/>
      <c r="E626" s="35"/>
      <c r="F626" s="74">
        <f>SUM(F627:F629)</f>
        <v>5659.7</v>
      </c>
      <c r="G626" s="27"/>
      <c r="H626" s="27"/>
      <c r="I626" s="74">
        <f>SUM(I627:I629)</f>
        <v>5659.7</v>
      </c>
      <c r="J626" s="14"/>
      <c r="K626" s="14"/>
    </row>
    <row r="627" spans="1:11" ht="28.5">
      <c r="A627" s="70" t="s">
        <v>53</v>
      </c>
      <c r="B627" s="125" t="s">
        <v>115</v>
      </c>
      <c r="C627" s="35" t="s">
        <v>97</v>
      </c>
      <c r="D627" s="125" t="s">
        <v>35</v>
      </c>
      <c r="E627" s="125" t="s">
        <v>100</v>
      </c>
      <c r="F627" s="74">
        <v>4933.7</v>
      </c>
      <c r="G627" s="27">
        <f>SUM(Ведомственная!G52+Ведомственная!G30)</f>
        <v>4933.700000000001</v>
      </c>
      <c r="H627" s="27">
        <f>SUM(Ведомственная!H52+Ведомственная!H30)</f>
        <v>4933.700000000001</v>
      </c>
      <c r="I627" s="74">
        <v>4933.7</v>
      </c>
      <c r="J627" s="14"/>
      <c r="K627" s="14"/>
    </row>
    <row r="628" spans="1:11" ht="14.25">
      <c r="A628" s="139" t="s">
        <v>43</v>
      </c>
      <c r="B628" s="125" t="s">
        <v>115</v>
      </c>
      <c r="C628" s="35" t="s">
        <v>105</v>
      </c>
      <c r="D628" s="125" t="s">
        <v>35</v>
      </c>
      <c r="E628" s="125" t="s">
        <v>100</v>
      </c>
      <c r="F628" s="74">
        <v>667</v>
      </c>
      <c r="G628" s="27">
        <f>SUM(Ведомственная!G31)</f>
        <v>667</v>
      </c>
      <c r="H628" s="27">
        <f>SUM(Ведомственная!H31)</f>
        <v>667</v>
      </c>
      <c r="I628" s="74">
        <v>667</v>
      </c>
      <c r="J628" s="14"/>
      <c r="K628" s="14"/>
    </row>
    <row r="629" spans="1:11" ht="14.25">
      <c r="A629" s="139" t="s">
        <v>23</v>
      </c>
      <c r="B629" s="125" t="s">
        <v>115</v>
      </c>
      <c r="C629" s="35" t="s">
        <v>102</v>
      </c>
      <c r="D629" s="125" t="s">
        <v>35</v>
      </c>
      <c r="E629" s="125" t="s">
        <v>100</v>
      </c>
      <c r="F629" s="74">
        <v>59</v>
      </c>
      <c r="G629" s="27">
        <f>SUM(Ведомственная!G32+Ведомственная!G53)</f>
        <v>59</v>
      </c>
      <c r="H629" s="27">
        <f>SUM(Ведомственная!H32+Ведомственная!H53)</f>
        <v>59</v>
      </c>
      <c r="I629" s="74">
        <v>59</v>
      </c>
      <c r="J629" s="14"/>
      <c r="K629" s="14"/>
    </row>
    <row r="630" spans="1:11" ht="85.5">
      <c r="A630" s="51" t="s">
        <v>242</v>
      </c>
      <c r="B630" s="50" t="s">
        <v>248</v>
      </c>
      <c r="C630" s="50"/>
      <c r="D630" s="50"/>
      <c r="E630" s="50"/>
      <c r="F630" s="45">
        <f>SUM(F634+F639+F636+F631)</f>
        <v>241.90000000000003</v>
      </c>
      <c r="G630" s="27"/>
      <c r="H630" s="27"/>
      <c r="I630" s="45">
        <f>SUM(I634+I639+I636+I631)</f>
        <v>243.90000000000003</v>
      </c>
      <c r="J630" s="14"/>
      <c r="K630" s="14"/>
    </row>
    <row r="631" spans="1:11" ht="42.75">
      <c r="A631" s="49" t="s">
        <v>249</v>
      </c>
      <c r="B631" s="50" t="s">
        <v>250</v>
      </c>
      <c r="C631" s="34"/>
      <c r="D631" s="50"/>
      <c r="E631" s="50"/>
      <c r="F631" s="45">
        <f>SUM(F632:F633)</f>
        <v>93.8</v>
      </c>
      <c r="G631" s="27"/>
      <c r="H631" s="27"/>
      <c r="I631" s="45">
        <f>SUM(I632:I633)</f>
        <v>93.8</v>
      </c>
      <c r="J631" s="14"/>
      <c r="K631" s="14"/>
    </row>
    <row r="632" spans="1:11" ht="57">
      <c r="A632" s="70" t="s">
        <v>52</v>
      </c>
      <c r="B632" s="50" t="s">
        <v>250</v>
      </c>
      <c r="C632" s="50" t="s">
        <v>95</v>
      </c>
      <c r="D632" s="50" t="s">
        <v>35</v>
      </c>
      <c r="E632" s="50" t="s">
        <v>14</v>
      </c>
      <c r="F632" s="45">
        <v>83.2</v>
      </c>
      <c r="G632" s="27">
        <f>SUM(Ведомственная!G82)</f>
        <v>83.2</v>
      </c>
      <c r="H632" s="27">
        <f>SUM(Ведомственная!H82)</f>
        <v>83.2</v>
      </c>
      <c r="I632" s="45">
        <v>83.2</v>
      </c>
      <c r="J632" s="14"/>
      <c r="K632" s="14"/>
    </row>
    <row r="633" spans="1:11" ht="28.5">
      <c r="A633" s="70" t="s">
        <v>53</v>
      </c>
      <c r="B633" s="50" t="s">
        <v>250</v>
      </c>
      <c r="C633" s="50" t="s">
        <v>97</v>
      </c>
      <c r="D633" s="50" t="s">
        <v>35</v>
      </c>
      <c r="E633" s="50" t="s">
        <v>14</v>
      </c>
      <c r="F633" s="45">
        <v>10.6</v>
      </c>
      <c r="G633" s="27">
        <f>SUM(Ведомственная!G83)</f>
        <v>10.6</v>
      </c>
      <c r="H633" s="27">
        <f>SUM(Ведомственная!H83)</f>
        <v>10.6</v>
      </c>
      <c r="I633" s="45">
        <v>10.6</v>
      </c>
      <c r="J633" s="14"/>
      <c r="K633" s="14"/>
    </row>
    <row r="634" spans="1:11" ht="42.75">
      <c r="A634" s="49" t="s">
        <v>252</v>
      </c>
      <c r="B634" s="50" t="s">
        <v>253</v>
      </c>
      <c r="C634" s="50"/>
      <c r="D634" s="50"/>
      <c r="E634" s="50"/>
      <c r="F634" s="45">
        <f>SUM(F635)</f>
        <v>8.4</v>
      </c>
      <c r="G634" s="27"/>
      <c r="H634" s="27"/>
      <c r="I634" s="45">
        <f>SUM(I635)</f>
        <v>10.4</v>
      </c>
      <c r="J634" s="14"/>
      <c r="K634" s="14"/>
    </row>
    <row r="635" spans="1:11" ht="14.25">
      <c r="A635" s="49" t="s">
        <v>96</v>
      </c>
      <c r="B635" s="50" t="s">
        <v>253</v>
      </c>
      <c r="C635" s="50" t="s">
        <v>97</v>
      </c>
      <c r="D635" s="50" t="s">
        <v>35</v>
      </c>
      <c r="E635" s="50" t="s">
        <v>188</v>
      </c>
      <c r="F635" s="45">
        <v>8.4</v>
      </c>
      <c r="G635" s="27">
        <f>SUM(Ведомственная!G91)</f>
        <v>8.4</v>
      </c>
      <c r="H635" s="27">
        <f>SUM(Ведомственная!H91)</f>
        <v>10.4</v>
      </c>
      <c r="I635" s="45">
        <v>10.4</v>
      </c>
      <c r="J635" s="14"/>
      <c r="K635" s="14"/>
    </row>
    <row r="636" spans="1:11" ht="42.75">
      <c r="A636" s="49" t="s">
        <v>485</v>
      </c>
      <c r="B636" s="50" t="s">
        <v>486</v>
      </c>
      <c r="C636" s="34"/>
      <c r="D636" s="50"/>
      <c r="E636" s="50"/>
      <c r="F636" s="119">
        <f>SUM(F637:F638)</f>
        <v>139.70000000000002</v>
      </c>
      <c r="G636" s="27"/>
      <c r="H636" s="27"/>
      <c r="I636" s="119">
        <f>SUM(I637:I638)</f>
        <v>139.70000000000002</v>
      </c>
      <c r="J636" s="14"/>
      <c r="K636" s="14"/>
    </row>
    <row r="637" spans="1:11" ht="28.5">
      <c r="A637" s="49" t="s">
        <v>94</v>
      </c>
      <c r="B637" s="50" t="s">
        <v>486</v>
      </c>
      <c r="C637" s="50" t="s">
        <v>95</v>
      </c>
      <c r="D637" s="50" t="s">
        <v>188</v>
      </c>
      <c r="E637" s="50" t="s">
        <v>188</v>
      </c>
      <c r="F637" s="45">
        <v>130.9</v>
      </c>
      <c r="G637" s="27">
        <f>SUM(Ведомственная!G280)</f>
        <v>130.9</v>
      </c>
      <c r="H637" s="27">
        <f>SUM(Ведомственная!H280)</f>
        <v>130.9</v>
      </c>
      <c r="I637" s="45">
        <v>130.9</v>
      </c>
      <c r="J637" s="14"/>
      <c r="K637" s="14"/>
    </row>
    <row r="638" spans="1:11" ht="14.25">
      <c r="A638" s="49" t="s">
        <v>96</v>
      </c>
      <c r="B638" s="50" t="s">
        <v>486</v>
      </c>
      <c r="C638" s="50" t="s">
        <v>97</v>
      </c>
      <c r="D638" s="172" t="s">
        <v>188</v>
      </c>
      <c r="E638" s="172" t="s">
        <v>188</v>
      </c>
      <c r="F638" s="45">
        <v>8.8</v>
      </c>
      <c r="G638" s="27">
        <f>SUM(Ведомственная!G281)</f>
        <v>8.8</v>
      </c>
      <c r="H638" s="27">
        <f>SUM(Ведомственная!H281)</f>
        <v>8.8</v>
      </c>
      <c r="I638" s="45">
        <v>8.8</v>
      </c>
      <c r="J638" s="14"/>
      <c r="K638" s="14"/>
    </row>
    <row r="639" spans="1:11" ht="57" hidden="1">
      <c r="A639" s="63" t="s">
        <v>599</v>
      </c>
      <c r="B639" s="35" t="s">
        <v>395</v>
      </c>
      <c r="C639" s="35"/>
      <c r="D639" s="35"/>
      <c r="E639" s="35"/>
      <c r="F639" s="42">
        <f>SUM(F640)</f>
        <v>0</v>
      </c>
      <c r="G639" s="27"/>
      <c r="H639" s="27"/>
      <c r="I639" s="42">
        <f>SUM(I640)</f>
        <v>0</v>
      </c>
      <c r="J639" s="14"/>
      <c r="K639" s="14"/>
    </row>
    <row r="640" spans="1:11" ht="28.5" hidden="1">
      <c r="A640" s="44" t="s">
        <v>53</v>
      </c>
      <c r="B640" s="35" t="s">
        <v>395</v>
      </c>
      <c r="C640" s="35" t="s">
        <v>97</v>
      </c>
      <c r="D640" s="35" t="s">
        <v>188</v>
      </c>
      <c r="E640" s="35" t="s">
        <v>55</v>
      </c>
      <c r="F640" s="42"/>
      <c r="G640" s="27"/>
      <c r="H640" s="27"/>
      <c r="I640" s="42"/>
      <c r="J640" s="14"/>
      <c r="K640" s="14"/>
    </row>
    <row r="641" spans="1:11" s="115" customFormat="1" ht="15">
      <c r="A641" s="140" t="s">
        <v>595</v>
      </c>
      <c r="B641" s="141"/>
      <c r="C641" s="38"/>
      <c r="D641" s="38"/>
      <c r="E641" s="38"/>
      <c r="F641" s="142">
        <f>SUM(F11+F95+F196+F202+F211+F216+F219+F235+F246+F250+F256+F267+F271+F290+F299+F307+F318+F332+F345+F348+F352+F401+F506+F528+F570+F574+F578+F581+F596+F598+F604+F43+F74+F191+F57+F90+F61+F70)</f>
        <v>4010754.5000000005</v>
      </c>
      <c r="G641" s="29"/>
      <c r="H641" s="29"/>
      <c r="I641" s="142">
        <f>SUM(I11+I95+I196+I202+I211+I216+I219+I235+I246+I250+I256+I267+I271+I290+I299+I307+I318+I332+I345+I348+I352+I401+I506+I528+I570+I574+I578+I581+I596+I598+I604+I43+I74+I191+I57+I90+I61+I70)</f>
        <v>4140087.5</v>
      </c>
      <c r="J641" s="114"/>
      <c r="K641" s="114"/>
    </row>
    <row r="642" spans="1:11" ht="14.25">
      <c r="A642" s="66" t="s">
        <v>727</v>
      </c>
      <c r="B642" s="125"/>
      <c r="C642" s="35"/>
      <c r="D642" s="35"/>
      <c r="E642" s="35"/>
      <c r="F642" s="11">
        <v>46200</v>
      </c>
      <c r="G642" s="11"/>
      <c r="H642" s="27"/>
      <c r="I642" s="11">
        <v>91942</v>
      </c>
      <c r="J642" s="14"/>
      <c r="K642" s="14"/>
    </row>
    <row r="643" spans="1:11" ht="12.75" customHeight="1">
      <c r="A643" s="93" t="s">
        <v>214</v>
      </c>
      <c r="B643" s="27"/>
      <c r="C643" s="27"/>
      <c r="D643" s="116"/>
      <c r="E643" s="116"/>
      <c r="F643" s="28">
        <f>SUM(F641:F642)</f>
        <v>4056954.5000000005</v>
      </c>
      <c r="G643" s="28">
        <f>SUM(G11:G641)</f>
        <v>4010754.4999999986</v>
      </c>
      <c r="H643" s="28">
        <f>SUM(H11:H641)</f>
        <v>4140087.5</v>
      </c>
      <c r="I643" s="28">
        <f>SUM(I641:I642)</f>
        <v>4232029.5</v>
      </c>
      <c r="J643" s="14">
        <f>SUM(J11+J43+J61+J70+J74+J95+J191+J196+J202+J211+J216+J219+J235+J246+J250+J256+J267+J271+J302+J307+J318+J332+J345+J348+J352+J401+J506+J528+J570+J574+J578+J581+J596+J598+J604+J90)</f>
        <v>4010754.5000000005</v>
      </c>
      <c r="K643" s="14">
        <f>SUM(K11+K43+K61+K70+K74+K95+K191+K196+K202+K211+K216+K219+K235+K246+K250+K256+K267+K271+K302+K307+K318+K332+K345+K348+K352+K401+K506+K528+K570+K574+K578+K581+K596+K598+K604+K90)</f>
        <v>4140087.4999999995</v>
      </c>
    </row>
    <row r="644" spans="6:9" ht="14.25" hidden="1">
      <c r="F644" s="14">
        <f>SUM(F641-G645)</f>
        <v>1.862645149230957E-09</v>
      </c>
      <c r="I644" s="14">
        <f>SUM(I641-H645)</f>
        <v>0</v>
      </c>
    </row>
    <row r="645" spans="7:8" ht="14.25" hidden="1">
      <c r="G645" s="8">
        <f>SUM(G11:G641)</f>
        <v>4010754.4999999986</v>
      </c>
      <c r="H645" s="8">
        <f>SUM(H11:H641)</f>
        <v>4140087.5</v>
      </c>
    </row>
    <row r="646" spans="7:8" ht="14.25" hidden="1">
      <c r="G646" s="8">
        <f>SUM(Ведомственная!G846)</f>
        <v>4010754.5</v>
      </c>
      <c r="H646" s="8">
        <f>SUM(Ведомственная!H846)</f>
        <v>4140087.5</v>
      </c>
    </row>
    <row r="647" ht="14.25" hidden="1"/>
    <row r="648" spans="6:11" ht="14.25" hidden="1">
      <c r="F648" s="14">
        <f>SUM(F641-G643)</f>
        <v>1.862645149230957E-09</v>
      </c>
      <c r="G648" s="14">
        <f>SUM(G646-G643)</f>
        <v>1.3969838619232178E-09</v>
      </c>
      <c r="H648" s="14">
        <f>SUM(H646-H643)</f>
        <v>0</v>
      </c>
      <c r="I648" s="14">
        <f>SUM(I641-H645)</f>
        <v>0</v>
      </c>
      <c r="J648" s="14">
        <f>SUM(G646-J643)</f>
        <v>-4.656612873077393E-10</v>
      </c>
      <c r="K648" s="14">
        <f>SUM(H646-K643)</f>
        <v>4.656612873077393E-10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5.57421875" style="10" customWidth="1"/>
    <col min="2" max="2" width="14.421875" style="8" customWidth="1"/>
    <col min="3" max="3" width="17.00390625" style="8" customWidth="1"/>
    <col min="4" max="4" width="17.8515625" style="8" customWidth="1"/>
    <col min="5" max="5" width="17.00390625" style="8" customWidth="1"/>
    <col min="6" max="16384" width="9.140625" style="8" customWidth="1"/>
  </cols>
  <sheetData>
    <row r="1" ht="14.25">
      <c r="D1" s="9" t="s">
        <v>760</v>
      </c>
    </row>
    <row r="2" ht="14.25">
      <c r="D2" s="117" t="s">
        <v>756</v>
      </c>
    </row>
    <row r="3" ht="14.25">
      <c r="D3" s="117" t="s">
        <v>0</v>
      </c>
    </row>
    <row r="4" ht="14.25">
      <c r="D4" s="117" t="s">
        <v>1</v>
      </c>
    </row>
    <row r="5" ht="14.25">
      <c r="D5" s="117" t="s">
        <v>757</v>
      </c>
    </row>
    <row r="8" spans="1:4" ht="51.75" customHeight="1">
      <c r="A8" s="190" t="s">
        <v>754</v>
      </c>
      <c r="B8" s="190"/>
      <c r="C8" s="190"/>
      <c r="D8" s="190"/>
    </row>
    <row r="10" spans="1:5" ht="42.75">
      <c r="A10" s="118" t="s">
        <v>178</v>
      </c>
      <c r="B10" s="118" t="s">
        <v>182</v>
      </c>
      <c r="C10" s="118" t="s">
        <v>183</v>
      </c>
      <c r="D10" s="118" t="s">
        <v>731</v>
      </c>
      <c r="E10" s="118" t="s">
        <v>730</v>
      </c>
    </row>
    <row r="11" spans="1:5" s="115" customFormat="1" ht="15">
      <c r="A11" s="168" t="s">
        <v>92</v>
      </c>
      <c r="B11" s="169" t="s">
        <v>35</v>
      </c>
      <c r="C11" s="169" t="s">
        <v>33</v>
      </c>
      <c r="D11" s="170">
        <f>SUM(D12:D18)</f>
        <v>231088</v>
      </c>
      <c r="E11" s="170">
        <f>SUM(E12:E18)</f>
        <v>229590</v>
      </c>
    </row>
    <row r="12" spans="1:5" ht="42.75">
      <c r="A12" s="143" t="s">
        <v>184</v>
      </c>
      <c r="B12" s="144" t="s">
        <v>35</v>
      </c>
      <c r="C12" s="144" t="s">
        <v>45</v>
      </c>
      <c r="D12" s="145">
        <f>SUM(Ведомственная!G60)</f>
        <v>1836</v>
      </c>
      <c r="E12" s="145">
        <f>SUM(Ведомственная!H60)</f>
        <v>1836</v>
      </c>
    </row>
    <row r="13" spans="1:5" ht="57">
      <c r="A13" s="143" t="s">
        <v>185</v>
      </c>
      <c r="B13" s="144" t="s">
        <v>35</v>
      </c>
      <c r="C13" s="144" t="s">
        <v>55</v>
      </c>
      <c r="D13" s="145">
        <f>SUM(Ведомственная!G13)</f>
        <v>16392.8</v>
      </c>
      <c r="E13" s="145">
        <f>SUM(Ведомственная!H13)</f>
        <v>16392.8</v>
      </c>
    </row>
    <row r="14" spans="1:5" ht="57">
      <c r="A14" s="143" t="s">
        <v>186</v>
      </c>
      <c r="B14" s="144" t="s">
        <v>35</v>
      </c>
      <c r="C14" s="144" t="s">
        <v>14</v>
      </c>
      <c r="D14" s="145">
        <f>SUM(Ведомственная!G61)</f>
        <v>108013.8</v>
      </c>
      <c r="E14" s="145">
        <f>SUM(Ведомственная!H61)</f>
        <v>108013.8</v>
      </c>
    </row>
    <row r="15" spans="1:5" ht="0.75" customHeight="1" hidden="1">
      <c r="A15" s="143" t="s">
        <v>187</v>
      </c>
      <c r="B15" s="144" t="s">
        <v>35</v>
      </c>
      <c r="C15" s="144" t="s">
        <v>188</v>
      </c>
      <c r="D15" s="145">
        <f>SUM(Ведомственная!G87)</f>
        <v>8.4</v>
      </c>
      <c r="E15" s="145">
        <f>SUM(Ведомственная!H87)</f>
        <v>10.4</v>
      </c>
    </row>
    <row r="16" spans="1:5" ht="42.75">
      <c r="A16" s="143" t="s">
        <v>108</v>
      </c>
      <c r="B16" s="144" t="s">
        <v>35</v>
      </c>
      <c r="C16" s="144" t="s">
        <v>79</v>
      </c>
      <c r="D16" s="145">
        <f>SUM(Ведомственная!G35+Ведомственная!G339)</f>
        <v>30216.3</v>
      </c>
      <c r="E16" s="145">
        <f>SUM(Ведомственная!H35+Ведомственная!H339)</f>
        <v>30216.3</v>
      </c>
    </row>
    <row r="17" spans="1:5" ht="14.25">
      <c r="A17" s="143" t="s">
        <v>152</v>
      </c>
      <c r="B17" s="144" t="s">
        <v>35</v>
      </c>
      <c r="C17" s="144" t="s">
        <v>189</v>
      </c>
      <c r="D17" s="145">
        <f>SUM(Ведомственная!G345)</f>
        <v>0</v>
      </c>
      <c r="E17" s="145">
        <f>SUM(Ведомственная!H345)</f>
        <v>0</v>
      </c>
    </row>
    <row r="18" spans="1:5" ht="14.25">
      <c r="A18" s="143" t="s">
        <v>99</v>
      </c>
      <c r="B18" s="144" t="s">
        <v>35</v>
      </c>
      <c r="C18" s="144" t="s">
        <v>100</v>
      </c>
      <c r="D18" s="145">
        <f>SUM(Ведомственная!G21+Ведомственная!G43+Ведомственная!G92+Ведомственная!G349)</f>
        <v>74620.70000000001</v>
      </c>
      <c r="E18" s="145">
        <f>SUM(Ведомственная!H21+Ведомственная!H43+Ведомственная!H92+Ведомственная!H349)</f>
        <v>73120.70000000001</v>
      </c>
    </row>
    <row r="19" spans="1:5" s="115" customFormat="1" ht="30">
      <c r="A19" s="168" t="s">
        <v>275</v>
      </c>
      <c r="B19" s="169" t="s">
        <v>55</v>
      </c>
      <c r="C19" s="169" t="s">
        <v>33</v>
      </c>
      <c r="D19" s="170">
        <f>SUM(D20:D21)</f>
        <v>23101.9</v>
      </c>
      <c r="E19" s="170">
        <f>SUM(E20:E21)</f>
        <v>21371.2</v>
      </c>
    </row>
    <row r="20" spans="1:5" ht="14.25">
      <c r="A20" s="143" t="s">
        <v>190</v>
      </c>
      <c r="B20" s="144" t="s">
        <v>55</v>
      </c>
      <c r="C20" s="144" t="s">
        <v>14</v>
      </c>
      <c r="D20" s="145">
        <f>SUM(Ведомственная!G133)</f>
        <v>6875.5</v>
      </c>
      <c r="E20" s="145">
        <f>SUM(Ведомственная!H133)</f>
        <v>5144.8</v>
      </c>
    </row>
    <row r="21" spans="1:5" ht="42.75">
      <c r="A21" s="143" t="s">
        <v>191</v>
      </c>
      <c r="B21" s="144" t="s">
        <v>55</v>
      </c>
      <c r="C21" s="144" t="s">
        <v>192</v>
      </c>
      <c r="D21" s="145">
        <f>SUM(Ведомственная!G140)</f>
        <v>16226.4</v>
      </c>
      <c r="E21" s="145">
        <f>SUM(Ведомственная!H140)</f>
        <v>16226.4</v>
      </c>
    </row>
    <row r="22" spans="1:5" s="115" customFormat="1" ht="15">
      <c r="A22" s="168" t="s">
        <v>13</v>
      </c>
      <c r="B22" s="169" t="s">
        <v>14</v>
      </c>
      <c r="C22" s="169" t="s">
        <v>33</v>
      </c>
      <c r="D22" s="170">
        <f>SUM(D23:D26)</f>
        <v>172367.9</v>
      </c>
      <c r="E22" s="170">
        <f>SUM(E23:E26)</f>
        <v>170364.9</v>
      </c>
    </row>
    <row r="23" spans="1:5" ht="20.25" customHeight="1">
      <c r="A23" s="143" t="s">
        <v>669</v>
      </c>
      <c r="B23" s="144" t="s">
        <v>14</v>
      </c>
      <c r="C23" s="144" t="s">
        <v>188</v>
      </c>
      <c r="D23" s="145">
        <f>SUM(Ведомственная!G165)</f>
        <v>198.4</v>
      </c>
      <c r="E23" s="145">
        <f>SUM(Ведомственная!H165)</f>
        <v>198.4</v>
      </c>
    </row>
    <row r="24" spans="1:5" ht="20.25" customHeight="1">
      <c r="A24" s="143" t="s">
        <v>15</v>
      </c>
      <c r="B24" s="144" t="s">
        <v>14</v>
      </c>
      <c r="C24" s="144" t="s">
        <v>16</v>
      </c>
      <c r="D24" s="145">
        <f>SUM(Ведомственная!G171+Ведомственная!G375)</f>
        <v>93560.4</v>
      </c>
      <c r="E24" s="145">
        <f>SUM(Ведомственная!H171+Ведомственная!H375)</f>
        <v>93560.4</v>
      </c>
    </row>
    <row r="25" spans="1:5" ht="20.25" customHeight="1">
      <c r="A25" s="143" t="s">
        <v>193</v>
      </c>
      <c r="B25" s="144" t="s">
        <v>14</v>
      </c>
      <c r="C25" s="144" t="s">
        <v>192</v>
      </c>
      <c r="D25" s="145">
        <f>SUM(Ведомственная!G179)</f>
        <v>69692.6</v>
      </c>
      <c r="E25" s="145">
        <f>SUM(Ведомственная!H179)</f>
        <v>67689.6</v>
      </c>
    </row>
    <row r="26" spans="1:5" ht="20.25" customHeight="1">
      <c r="A26" s="143" t="s">
        <v>24</v>
      </c>
      <c r="B26" s="144" t="s">
        <v>14</v>
      </c>
      <c r="C26" s="144" t="s">
        <v>25</v>
      </c>
      <c r="D26" s="145">
        <f>SUM(Ведомственная!G189+Ведомственная!G381)</f>
        <v>8916.5</v>
      </c>
      <c r="E26" s="145">
        <f>SUM(Ведомственная!H189+Ведомственная!H381)</f>
        <v>8916.5</v>
      </c>
    </row>
    <row r="27" spans="1:5" s="115" customFormat="1" ht="15">
      <c r="A27" s="168" t="s">
        <v>285</v>
      </c>
      <c r="B27" s="169" t="s">
        <v>188</v>
      </c>
      <c r="C27" s="169" t="s">
        <v>33</v>
      </c>
      <c r="D27" s="170">
        <f>SUM(D28:D31)</f>
        <v>115569.79999999999</v>
      </c>
      <c r="E27" s="170">
        <f>SUM(E28:E31)</f>
        <v>239022</v>
      </c>
    </row>
    <row r="28" spans="1:5" ht="18.75" customHeight="1">
      <c r="A28" s="143" t="s">
        <v>194</v>
      </c>
      <c r="B28" s="144" t="s">
        <v>188</v>
      </c>
      <c r="C28" s="144" t="s">
        <v>35</v>
      </c>
      <c r="D28" s="145">
        <f>SUM(Ведомственная!G209)</f>
        <v>0</v>
      </c>
      <c r="E28" s="145">
        <f>SUM(Ведомственная!H209)</f>
        <v>124922.5</v>
      </c>
    </row>
    <row r="29" spans="1:5" ht="18.75" customHeight="1">
      <c r="A29" s="143" t="s">
        <v>195</v>
      </c>
      <c r="B29" s="144" t="s">
        <v>188</v>
      </c>
      <c r="C29" s="144" t="s">
        <v>45</v>
      </c>
      <c r="D29" s="145">
        <f>SUM(Ведомственная!G218)</f>
        <v>24557</v>
      </c>
      <c r="E29" s="145">
        <f>SUM(Ведомственная!H218)</f>
        <v>22083.699999999997</v>
      </c>
    </row>
    <row r="30" spans="1:5" ht="18.75" customHeight="1">
      <c r="A30" s="143" t="s">
        <v>196</v>
      </c>
      <c r="B30" s="144" t="s">
        <v>188</v>
      </c>
      <c r="C30" s="144" t="s">
        <v>55</v>
      </c>
      <c r="D30" s="145">
        <f>SUM(Ведомственная!G249)</f>
        <v>90873.09999999999</v>
      </c>
      <c r="E30" s="145">
        <f>SUM(Ведомственная!H249)</f>
        <v>91876.09999999999</v>
      </c>
    </row>
    <row r="31" spans="1:5" ht="0.75" customHeight="1" hidden="1">
      <c r="A31" s="143" t="s">
        <v>197</v>
      </c>
      <c r="B31" s="144" t="s">
        <v>188</v>
      </c>
      <c r="C31" s="144" t="s">
        <v>188</v>
      </c>
      <c r="D31" s="145">
        <f>SUM(Ведомственная!G269)</f>
        <v>139.70000000000002</v>
      </c>
      <c r="E31" s="145">
        <f>SUM(Ведомственная!H269)</f>
        <v>139.70000000000002</v>
      </c>
    </row>
    <row r="32" spans="1:5" s="115" customFormat="1" ht="15">
      <c r="A32" s="168" t="s">
        <v>479</v>
      </c>
      <c r="B32" s="169" t="s">
        <v>79</v>
      </c>
      <c r="C32" s="169" t="s">
        <v>33</v>
      </c>
      <c r="D32" s="170">
        <f>SUM(D33:D34)</f>
        <v>6022.3</v>
      </c>
      <c r="E32" s="170">
        <f>SUM(E33:E34)</f>
        <v>6022.3</v>
      </c>
    </row>
    <row r="33" spans="1:5" ht="32.25" customHeight="1">
      <c r="A33" s="143" t="s">
        <v>292</v>
      </c>
      <c r="B33" s="144" t="s">
        <v>79</v>
      </c>
      <c r="C33" s="144" t="s">
        <v>55</v>
      </c>
      <c r="D33" s="145">
        <f>SUM(Ведомственная!G283)</f>
        <v>5182.3</v>
      </c>
      <c r="E33" s="145">
        <f>SUM(Ведомственная!H283)</f>
        <v>5182.3</v>
      </c>
    </row>
    <row r="34" spans="1:5" ht="23.25" customHeight="1">
      <c r="A34" s="143" t="s">
        <v>198</v>
      </c>
      <c r="B34" s="144" t="s">
        <v>79</v>
      </c>
      <c r="C34" s="144" t="s">
        <v>188</v>
      </c>
      <c r="D34" s="145">
        <f>SUM(Ведомственная!G289)</f>
        <v>840</v>
      </c>
      <c r="E34" s="145">
        <f>SUM(Ведомственная!H289)</f>
        <v>840</v>
      </c>
    </row>
    <row r="35" spans="1:5" s="115" customFormat="1" ht="15">
      <c r="A35" s="168" t="s">
        <v>120</v>
      </c>
      <c r="B35" s="169" t="s">
        <v>121</v>
      </c>
      <c r="C35" s="169" t="s">
        <v>33</v>
      </c>
      <c r="D35" s="170">
        <f>SUM(D36:D40)</f>
        <v>1968748.2000000002</v>
      </c>
      <c r="E35" s="170">
        <f>SUM(E36:E40)</f>
        <v>1966065.9</v>
      </c>
    </row>
    <row r="36" spans="1:5" ht="19.5" customHeight="1">
      <c r="A36" s="143" t="s">
        <v>199</v>
      </c>
      <c r="B36" s="144" t="s">
        <v>121</v>
      </c>
      <c r="C36" s="144" t="s">
        <v>35</v>
      </c>
      <c r="D36" s="145">
        <f>SUM(Ведомственная!G598)</f>
        <v>732166.7</v>
      </c>
      <c r="E36" s="145">
        <f>SUM(Ведомственная!H598)</f>
        <v>727541</v>
      </c>
    </row>
    <row r="37" spans="1:5" ht="19.5" customHeight="1">
      <c r="A37" s="143" t="s">
        <v>200</v>
      </c>
      <c r="B37" s="144" t="s">
        <v>121</v>
      </c>
      <c r="C37" s="144" t="s">
        <v>45</v>
      </c>
      <c r="D37" s="145">
        <f>SUM(Ведомственная!G642)</f>
        <v>1014107.9</v>
      </c>
      <c r="E37" s="145">
        <f>SUM(Ведомственная!H642)</f>
        <v>1014941.2</v>
      </c>
    </row>
    <row r="38" spans="1:5" ht="19.5" customHeight="1">
      <c r="A38" s="143" t="s">
        <v>122</v>
      </c>
      <c r="B38" s="144" t="s">
        <v>121</v>
      </c>
      <c r="C38" s="144" t="s">
        <v>55</v>
      </c>
      <c r="D38" s="145">
        <f>SUM(Ведомственная!G803+Ведомственная!G706)</f>
        <v>145246.3</v>
      </c>
      <c r="E38" s="145">
        <f>SUM(Ведомственная!H803+Ведомственная!H706)</f>
        <v>148022.2</v>
      </c>
    </row>
    <row r="39" spans="1:5" ht="19.5" customHeight="1">
      <c r="A39" s="143" t="s">
        <v>201</v>
      </c>
      <c r="B39" s="144" t="s">
        <v>121</v>
      </c>
      <c r="C39" s="144" t="s">
        <v>121</v>
      </c>
      <c r="D39" s="145">
        <f>SUM(Ведомственная!G717)</f>
        <v>23686.3</v>
      </c>
      <c r="E39" s="145">
        <f>SUM(Ведомственная!H717)</f>
        <v>23639.5</v>
      </c>
    </row>
    <row r="40" spans="1:5" ht="19.5" customHeight="1">
      <c r="A40" s="143" t="s">
        <v>202</v>
      </c>
      <c r="B40" s="144" t="s">
        <v>121</v>
      </c>
      <c r="C40" s="144" t="s">
        <v>192</v>
      </c>
      <c r="D40" s="145">
        <f>SUM(Ведомственная!G750+Ведомственная!G297)</f>
        <v>53541</v>
      </c>
      <c r="E40" s="145">
        <f>SUM(Ведомственная!H750+Ведомственная!H297)</f>
        <v>51922</v>
      </c>
    </row>
    <row r="41" spans="1:5" ht="19.5" customHeight="1">
      <c r="A41" s="143" t="s">
        <v>480</v>
      </c>
      <c r="B41" s="144" t="s">
        <v>16</v>
      </c>
      <c r="C41" s="144" t="s">
        <v>33</v>
      </c>
      <c r="D41" s="145">
        <f>SUM(D42:D43)</f>
        <v>138750.4</v>
      </c>
      <c r="E41" s="145">
        <f>SUM(E42:E43)</f>
        <v>138750.4</v>
      </c>
    </row>
    <row r="42" spans="1:5" s="115" customFormat="1" ht="19.5" customHeight="1">
      <c r="A42" s="168" t="s">
        <v>203</v>
      </c>
      <c r="B42" s="169" t="s">
        <v>16</v>
      </c>
      <c r="C42" s="169" t="s">
        <v>35</v>
      </c>
      <c r="D42" s="170">
        <f>SUM(Ведомственная!G810)</f>
        <v>129571.1</v>
      </c>
      <c r="E42" s="170">
        <f>SUM(Ведомственная!H810)</f>
        <v>129571.1</v>
      </c>
    </row>
    <row r="43" spans="1:5" ht="20.25" customHeight="1">
      <c r="A43" s="143" t="s">
        <v>204</v>
      </c>
      <c r="B43" s="144" t="s">
        <v>16</v>
      </c>
      <c r="C43" s="144" t="s">
        <v>14</v>
      </c>
      <c r="D43" s="145">
        <f>SUM(Ведомственная!G831)</f>
        <v>9179.3</v>
      </c>
      <c r="E43" s="145">
        <f>SUM(Ведомственная!H831)</f>
        <v>9179.300000000001</v>
      </c>
    </row>
    <row r="44" spans="1:5" ht="14.25" hidden="1">
      <c r="A44" s="143" t="s">
        <v>481</v>
      </c>
      <c r="B44" s="144" t="s">
        <v>192</v>
      </c>
      <c r="C44" s="144" t="s">
        <v>33</v>
      </c>
      <c r="D44" s="145">
        <f>SUM(D46:D47)</f>
        <v>0</v>
      </c>
      <c r="E44" s="145">
        <f>SUM(E46:E47)</f>
        <v>0</v>
      </c>
    </row>
    <row r="45" spans="1:5" ht="14.25" hidden="1">
      <c r="A45" s="143" t="s">
        <v>205</v>
      </c>
      <c r="B45" s="144" t="s">
        <v>192</v>
      </c>
      <c r="C45" s="144" t="s">
        <v>35</v>
      </c>
      <c r="D45" s="145"/>
      <c r="E45" s="145"/>
    </row>
    <row r="46" spans="1:5" ht="14.25" hidden="1">
      <c r="A46" s="143" t="s">
        <v>206</v>
      </c>
      <c r="B46" s="144" t="s">
        <v>192</v>
      </c>
      <c r="C46" s="144" t="s">
        <v>45</v>
      </c>
      <c r="D46" s="145"/>
      <c r="E46" s="145"/>
    </row>
    <row r="47" spans="1:5" ht="14.25" hidden="1">
      <c r="A47" s="143" t="s">
        <v>207</v>
      </c>
      <c r="B47" s="144" t="s">
        <v>192</v>
      </c>
      <c r="C47" s="144" t="s">
        <v>192</v>
      </c>
      <c r="D47" s="145"/>
      <c r="E47" s="145"/>
    </row>
    <row r="48" spans="1:7" s="115" customFormat="1" ht="15">
      <c r="A48" s="168" t="s">
        <v>31</v>
      </c>
      <c r="B48" s="169" t="s">
        <v>32</v>
      </c>
      <c r="C48" s="169" t="s">
        <v>33</v>
      </c>
      <c r="D48" s="170">
        <f>SUM(D49:D53)</f>
        <v>1249507.8</v>
      </c>
      <c r="E48" s="170">
        <f>SUM(E49:E53)</f>
        <v>1264302.6</v>
      </c>
      <c r="F48" s="114"/>
      <c r="G48" s="114"/>
    </row>
    <row r="49" spans="1:5" ht="18.75" customHeight="1">
      <c r="A49" s="143" t="s">
        <v>34</v>
      </c>
      <c r="B49" s="144" t="s">
        <v>32</v>
      </c>
      <c r="C49" s="144" t="s">
        <v>35</v>
      </c>
      <c r="D49" s="145">
        <f>SUM(Ведомственная!G387)</f>
        <v>8786.5</v>
      </c>
      <c r="E49" s="145">
        <f>SUM(Ведомственная!H387)</f>
        <v>8786.5</v>
      </c>
    </row>
    <row r="50" spans="1:5" ht="18.75" customHeight="1">
      <c r="A50" s="143" t="s">
        <v>44</v>
      </c>
      <c r="B50" s="144" t="s">
        <v>32</v>
      </c>
      <c r="C50" s="144" t="s">
        <v>45</v>
      </c>
      <c r="D50" s="145">
        <f>SUM(Ведомственная!G394)</f>
        <v>64880.3</v>
      </c>
      <c r="E50" s="145">
        <f>SUM(Ведомственная!H394)</f>
        <v>65019.8</v>
      </c>
    </row>
    <row r="51" spans="1:5" ht="18.75" customHeight="1">
      <c r="A51" s="143" t="s">
        <v>54</v>
      </c>
      <c r="B51" s="144" t="s">
        <v>32</v>
      </c>
      <c r="C51" s="144" t="s">
        <v>55</v>
      </c>
      <c r="D51" s="145">
        <f>SUM(Ведомственная!G413+Ведомственная!G303)+Ведомственная!G776+Ведомственная!G840</f>
        <v>795606.9</v>
      </c>
      <c r="E51" s="145">
        <f>SUM(Ведомственная!H413+Ведомственная!H303)+Ведомственная!H776+Ведомственная!H840</f>
        <v>811807.3000000002</v>
      </c>
    </row>
    <row r="52" spans="1:5" ht="18.75" customHeight="1">
      <c r="A52" s="143" t="s">
        <v>208</v>
      </c>
      <c r="B52" s="144" t="s">
        <v>32</v>
      </c>
      <c r="C52" s="144" t="s">
        <v>14</v>
      </c>
      <c r="D52" s="145">
        <f>SUM(Ведомственная!G497+Ведомственная!G310+Ведомственная!G783)</f>
        <v>319855.9</v>
      </c>
      <c r="E52" s="145">
        <f>SUM(Ведомственная!H497+Ведомственная!H310+Ведомственная!H783)</f>
        <v>318310.8</v>
      </c>
    </row>
    <row r="53" spans="1:5" ht="18.75" customHeight="1">
      <c r="A53" s="143" t="s">
        <v>78</v>
      </c>
      <c r="B53" s="144" t="s">
        <v>32</v>
      </c>
      <c r="C53" s="144" t="s">
        <v>79</v>
      </c>
      <c r="D53" s="145">
        <f>SUM(Ведомственная!G323+Ведомственная!G364+Ведомственная!G529)</f>
        <v>60378.2</v>
      </c>
      <c r="E53" s="145">
        <f>SUM(Ведомственная!H323+Ведомственная!H364+Ведомственная!H529)</f>
        <v>60378.2</v>
      </c>
    </row>
    <row r="54" spans="1:5" ht="18.75" customHeight="1">
      <c r="A54" s="143" t="s">
        <v>312</v>
      </c>
      <c r="B54" s="144" t="s">
        <v>189</v>
      </c>
      <c r="C54" s="144" t="s">
        <v>33</v>
      </c>
      <c r="D54" s="145">
        <f>SUM(D55:D58)</f>
        <v>105598.20000000001</v>
      </c>
      <c r="E54" s="145">
        <f>SUM(E55:E58)</f>
        <v>104598.20000000001</v>
      </c>
    </row>
    <row r="55" spans="1:5" ht="18.75" customHeight="1">
      <c r="A55" s="143" t="s">
        <v>209</v>
      </c>
      <c r="B55" s="144" t="s">
        <v>189</v>
      </c>
      <c r="C55" s="144" t="s">
        <v>35</v>
      </c>
      <c r="D55" s="145">
        <f>SUM(Ведомственная!G329+Ведомственная!G554)</f>
        <v>100627.1</v>
      </c>
      <c r="E55" s="145">
        <f>SUM(Ведомственная!H329+Ведомственная!H554)</f>
        <v>99627.1</v>
      </c>
    </row>
    <row r="56" spans="1:5" ht="18.75" customHeight="1">
      <c r="A56" s="143" t="s">
        <v>210</v>
      </c>
      <c r="B56" s="144" t="s">
        <v>189</v>
      </c>
      <c r="C56" s="144" t="s">
        <v>45</v>
      </c>
      <c r="D56" s="145">
        <f>SUM(Ведомственная!G577)</f>
        <v>2466.1</v>
      </c>
      <c r="E56" s="145">
        <f>SUM(Ведомственная!H577)</f>
        <v>2466.1</v>
      </c>
    </row>
    <row r="57" spans="1:5" ht="18.75" customHeight="1">
      <c r="A57" s="143" t="s">
        <v>211</v>
      </c>
      <c r="B57" s="144" t="s">
        <v>189</v>
      </c>
      <c r="C57" s="144" t="s">
        <v>55</v>
      </c>
      <c r="D57" s="145">
        <f>SUM(Ведомственная!G589)</f>
        <v>2505</v>
      </c>
      <c r="E57" s="145">
        <f>SUM(Ведомственная!H589)</f>
        <v>2505</v>
      </c>
    </row>
    <row r="58" spans="1:5" ht="28.5" hidden="1">
      <c r="A58" s="143" t="s">
        <v>212</v>
      </c>
      <c r="B58" s="144" t="s">
        <v>189</v>
      </c>
      <c r="C58" s="144" t="s">
        <v>188</v>
      </c>
      <c r="D58" s="145"/>
      <c r="E58" s="145"/>
    </row>
    <row r="59" spans="1:5" ht="28.5" hidden="1">
      <c r="A59" s="143" t="s">
        <v>229</v>
      </c>
      <c r="B59" s="144" t="s">
        <v>100</v>
      </c>
      <c r="C59" s="144" t="s">
        <v>33</v>
      </c>
      <c r="D59" s="145">
        <f>SUM(D60)</f>
        <v>0</v>
      </c>
      <c r="E59" s="145">
        <f>SUM(E60)</f>
        <v>0</v>
      </c>
    </row>
    <row r="60" spans="1:5" ht="28.5" hidden="1">
      <c r="A60" s="143" t="s">
        <v>213</v>
      </c>
      <c r="B60" s="144" t="s">
        <v>100</v>
      </c>
      <c r="C60" s="144" t="s">
        <v>35</v>
      </c>
      <c r="D60" s="145">
        <f>SUM(Ведомственная!G368)</f>
        <v>0</v>
      </c>
      <c r="E60" s="145">
        <f>SUM(Ведомственная!H368)</f>
        <v>0</v>
      </c>
    </row>
    <row r="61" spans="1:5" s="115" customFormat="1" ht="21.75" customHeight="1">
      <c r="A61" s="168" t="s">
        <v>595</v>
      </c>
      <c r="B61" s="171"/>
      <c r="C61" s="171"/>
      <c r="D61" s="28">
        <f>SUM(D11+D19+D22+D27+D32+D35+D41+D44+D48+D54+D59)</f>
        <v>4010754.5</v>
      </c>
      <c r="E61" s="28">
        <f>SUM(E11+E19+E22+E27+E32+E35+E41+E44+E48+E54+E59)</f>
        <v>4140087.5</v>
      </c>
    </row>
    <row r="62" spans="1:5" ht="18.75" customHeight="1">
      <c r="A62" s="66" t="s">
        <v>600</v>
      </c>
      <c r="B62" s="27"/>
      <c r="C62" s="27"/>
      <c r="D62" s="11">
        <v>46200</v>
      </c>
      <c r="E62" s="11">
        <v>91942</v>
      </c>
    </row>
    <row r="63" spans="1:5" s="115" customFormat="1" ht="18" customHeight="1">
      <c r="A63" s="93" t="s">
        <v>214</v>
      </c>
      <c r="B63" s="29"/>
      <c r="C63" s="29"/>
      <c r="D63" s="28">
        <f>SUM(D61:D62)</f>
        <v>4056954.5</v>
      </c>
      <c r="E63" s="28">
        <f>SUM(E61:E62)</f>
        <v>4232029.5</v>
      </c>
    </row>
    <row r="64" spans="4:5" ht="22.5" customHeight="1" hidden="1">
      <c r="D64" s="14">
        <f>SUM(D63-Ведомственная!G848)</f>
        <v>0</v>
      </c>
      <c r="E64" s="14">
        <f>SUM(E63-Ведомственная!H848)</f>
        <v>0</v>
      </c>
    </row>
  </sheetData>
  <sheetProtection/>
  <mergeCells count="1">
    <mergeCell ref="A8:D8"/>
  </mergeCells>
  <conditionalFormatting sqref="D11:E60">
    <cfRule type="cellIs" priority="15" dxfId="1" operator="lessThan">
      <formula>0</formula>
    </cfRule>
  </conditionalFormatting>
  <printOptions/>
  <pageMargins left="1.1023622047244095" right="0.31496062992125984" top="0.7480314960629921" bottom="0.5511811023622047" header="0.31496062992125984" footer="0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3" sqref="E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2018-02-15T06:12:11Z</cp:lastPrinted>
  <dcterms:created xsi:type="dcterms:W3CDTF">2016-11-10T06:54:02Z</dcterms:created>
  <dcterms:modified xsi:type="dcterms:W3CDTF">2018-02-26T04:09:57Z</dcterms:modified>
  <cp:category/>
  <cp:version/>
  <cp:contentType/>
  <cp:contentStatus/>
</cp:coreProperties>
</file>