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4675" windowHeight="11730" activeTab="4"/>
  </bookViews>
  <sheets>
    <sheet name="ГАДы" sheetId="1" r:id="rId1"/>
    <sheet name="Ведомственная" sheetId="2" r:id="rId2"/>
    <sheet name="Программы" sheetId="3" r:id="rId3"/>
    <sheet name="Раздел, подраздел" sheetId="4" r:id="rId4"/>
    <sheet name="Кап.вложения" sheetId="5" r:id="rId5"/>
    <sheet name="Лист4" sheetId="6" r:id="rId6"/>
  </sheets>
  <definedNames>
    <definedName name="_xlnm.Print_Titles" localSheetId="1">'Ведомственная'!$9:$10</definedName>
    <definedName name="_xlnm.Print_Titles" localSheetId="2">'Программы'!$10:$10</definedName>
  </definedNames>
  <calcPr fullCalcOnLoad="1"/>
</workbook>
</file>

<file path=xl/sharedStrings.xml><?xml version="1.0" encoding="utf-8"?>
<sst xmlns="http://schemas.openxmlformats.org/spreadsheetml/2006/main" count="5846" uniqueCount="1044">
  <si>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</si>
  <si>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</si>
  <si>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</si>
  <si>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</si>
  <si>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</si>
  <si>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</si>
  <si>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</si>
  <si>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</si>
  <si>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</si>
  <si>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</si>
  <si>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</si>
  <si>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</si>
  <si>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</si>
  <si>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</si>
  <si>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</si>
  <si>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</si>
  <si>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</si>
  <si>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</si>
  <si>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</si>
  <si>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</si>
  <si>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</si>
  <si>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</si>
  <si>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</si>
  <si>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</si>
  <si>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</si>
  <si>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</si>
  <si>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</si>
  <si>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</si>
  <si>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</si>
  <si>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</si>
  <si>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</si>
  <si>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</si>
  <si>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</si>
  <si>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</si>
  <si>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</si>
  <si>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</si>
  <si>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</si>
  <si>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</si>
  <si>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</si>
  <si>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</si>
  <si>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</si>
  <si>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</si>
  <si>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</si>
  <si>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</si>
  <si>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</si>
  <si>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</si>
  <si>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</si>
  <si>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</si>
  <si>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</si>
  <si>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</si>
  <si>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</si>
  <si>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</si>
  <si>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</si>
  <si>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</si>
  <si>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</si>
  <si>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</si>
  <si>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</si>
  <si>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</si>
  <si>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</si>
  <si>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</si>
  <si>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</si>
  <si>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</si>
  <si>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</si>
  <si>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</si>
  <si>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</si>
  <si>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</si>
  <si>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</si>
  <si>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</si>
  <si>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</si>
  <si>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</si>
  <si>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</si>
  <si>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</si>
  <si>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</si>
  <si>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</si>
  <si>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</si>
  <si>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</si>
  <si>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</si>
  <si>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</si>
  <si>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</si>
  <si>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</si>
  <si>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</si>
  <si>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</si>
  <si>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</si>
  <si>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</si>
  <si>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</si>
  <si>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</si>
  <si>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</si>
  <si>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</si>
  <si>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</si>
  <si>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</si>
  <si>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</si>
  <si>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</si>
  <si>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</si>
  <si>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</si>
  <si>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</si>
  <si>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</si>
  <si>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</si>
  <si>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</si>
  <si>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</si>
  <si>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</si>
  <si>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</si>
  <si>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</si>
  <si>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</si>
  <si>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</si>
  <si>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</si>
  <si>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</si>
  <si>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</si>
  <si>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</si>
  <si>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</si>
  <si>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</si>
  <si>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</si>
  <si>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</si>
  <si>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</si>
  <si>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</si>
  <si>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</si>
  <si>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</si>
  <si>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</si>
  <si>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</si>
  <si>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</si>
  <si>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</si>
  <si>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</si>
  <si>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</si>
  <si>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</si>
  <si>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</si>
  <si>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</si>
  <si>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</si>
  <si>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</si>
  <si>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</si>
  <si>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</si>
  <si>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</si>
  <si>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</si>
  <si>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</si>
  <si>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</si>
  <si>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</si>
  <si>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</si>
  <si>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</si>
  <si>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</si>
  <si>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</si>
  <si>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</si>
  <si>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</si>
  <si>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</si>
  <si>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</si>
  <si>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</si>
  <si>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</si>
  <si>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</si>
  <si>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</si>
  <si>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</si>
  <si>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</si>
  <si>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</si>
  <si>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</si>
  <si>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</si>
  <si>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</si>
  <si>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</si>
  <si>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</si>
  <si>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</si>
  <si>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</si>
  <si>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</si>
  <si>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</si>
  <si>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</si>
  <si>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</si>
  <si>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</si>
  <si>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</si>
  <si>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</si>
  <si>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</si>
  <si>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</si>
  <si>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</si>
  <si>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</si>
  <si>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</si>
  <si>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</si>
  <si>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</si>
  <si>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</si>
  <si>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</si>
  <si>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</si>
  <si>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</si>
  <si>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</si>
  <si>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</si>
  <si>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</si>
  <si>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</si>
  <si>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</si>
  <si>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</si>
  <si>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</si>
  <si>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</si>
  <si>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</si>
  <si>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</si>
  <si>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</si>
  <si>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</si>
  <si>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</si>
  <si>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</si>
  <si>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</si>
  <si>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</si>
  <si>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</si>
  <si>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</si>
  <si>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</si>
  <si>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</si>
  <si>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</si>
  <si>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</si>
  <si>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</si>
  <si>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</si>
  <si>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</si>
  <si>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</si>
  <si>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</si>
  <si>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</si>
  <si>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</si>
  <si>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</si>
  <si>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</si>
  <si>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</si>
  <si>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</si>
  <si>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</si>
  <si>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</si>
  <si>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</si>
  <si>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</si>
  <si>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</si>
  <si>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</si>
  <si>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</si>
  <si>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</si>
  <si>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</si>
  <si>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</si>
  <si>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</si>
  <si>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</si>
  <si>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</si>
  <si>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</si>
  <si>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</si>
  <si>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</si>
  <si>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</si>
  <si>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</si>
  <si>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</si>
  <si>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</si>
  <si>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</si>
  <si>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</si>
  <si>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</si>
  <si>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</si>
  <si>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</si>
  <si>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</si>
  <si>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</si>
  <si>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</si>
  <si>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</si>
  <si>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</si>
  <si>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</si>
  <si>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</si>
  <si>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</si>
  <si>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</si>
  <si>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</si>
  <si>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</si>
  <si>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</si>
  <si>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</si>
  <si>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</si>
  <si>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</si>
  <si>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</si>
  <si>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</si>
  <si>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</si>
  <si>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</si>
  <si>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</si>
  <si>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</si>
  <si>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</si>
  <si>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</si>
  <si>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</si>
  <si>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</si>
  <si>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</si>
  <si>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</si>
  <si>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</si>
  <si>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</si>
  <si>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</si>
  <si>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</si>
  <si>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</si>
  <si>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</si>
  <si>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</si>
  <si>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</si>
  <si>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</si>
  <si>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</si>
  <si>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</si>
  <si>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</si>
  <si>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</si>
  <si>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</si>
  <si>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</si>
  <si>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</si>
  <si>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</si>
  <si>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</si>
  <si>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</si>
  <si>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</si>
  <si>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</si>
  <si>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</si>
  <si>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</si>
  <si>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</si>
  <si>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</si>
  <si>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</si>
  <si>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</si>
  <si>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</si>
  <si>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</si>
  <si>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</si>
  <si>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</si>
  <si>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</si>
  <si>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</si>
  <si>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</si>
  <si>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</si>
  <si>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</si>
  <si>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</si>
  <si>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</si>
  <si>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</si>
  <si>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</si>
  <si>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</si>
  <si>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</si>
  <si>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</si>
  <si>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</si>
  <si>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</si>
  <si>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</si>
  <si>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</si>
  <si>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</si>
  <si>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</si>
  <si>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</si>
  <si>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</si>
  <si>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</si>
  <si>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</si>
  <si>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</si>
  <si>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</si>
  <si>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</si>
  <si>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</si>
  <si>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</si>
  <si>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</si>
  <si>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</si>
  <si>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</si>
  <si>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</si>
  <si>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</si>
  <si>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</si>
  <si>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</si>
  <si>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</si>
  <si>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</si>
  <si>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</si>
  <si>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</si>
  <si>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</si>
  <si>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</si>
  <si>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</si>
  <si>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</si>
  <si>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</si>
  <si>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</si>
  <si>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</si>
  <si>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</si>
  <si>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</si>
  <si>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</si>
  <si>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</si>
  <si>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</si>
  <si>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</si>
  <si>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</si>
  <si>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</si>
  <si>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</si>
  <si>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</si>
  <si>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</si>
  <si>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</si>
  <si>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</si>
  <si>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</si>
  <si>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</si>
  <si>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</si>
  <si>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</si>
  <si>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</si>
  <si>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</si>
  <si>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</si>
  <si>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</si>
  <si>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</si>
  <si>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</si>
  <si>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</si>
  <si>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</si>
  <si>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</si>
  <si>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</si>
  <si>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</si>
  <si>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</si>
  <si>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</si>
  <si>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</si>
  <si>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</si>
  <si>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</si>
  <si>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</si>
  <si>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</si>
  <si>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</si>
  <si>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</si>
  <si>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</si>
  <si>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</si>
  <si>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</si>
  <si>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</si>
  <si>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</si>
  <si>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</si>
  <si>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</si>
  <si>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</si>
  <si>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</si>
  <si>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</si>
  <si>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</si>
  <si>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</si>
  <si>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</si>
  <si>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</si>
  <si>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</si>
  <si>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</si>
  <si>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</si>
  <si>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</si>
  <si>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</si>
  <si>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</si>
  <si>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</si>
  <si>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</si>
  <si>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</si>
  <si>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</si>
  <si>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</si>
  <si>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</si>
  <si>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</si>
  <si>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</si>
  <si>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</si>
  <si>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</si>
  <si>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</si>
  <si>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</si>
  <si>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</si>
  <si>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</si>
  <si>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</si>
  <si>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</si>
  <si>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</si>
  <si>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</si>
  <si>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</si>
  <si>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</si>
  <si>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</si>
  <si>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</si>
  <si>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</si>
  <si>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</si>
  <si>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</si>
  <si>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</si>
  <si>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</si>
  <si>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</si>
  <si>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</si>
  <si>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</si>
  <si>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</si>
  <si>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</si>
  <si>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</si>
  <si>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</si>
  <si>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</si>
  <si>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</si>
  <si>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</si>
  <si>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</si>
  <si>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</si>
  <si>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</si>
  <si>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</si>
  <si>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</si>
  <si>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</si>
  <si>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</si>
  <si>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</si>
  <si>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</si>
  <si>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</si>
  <si>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</si>
  <si>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</si>
  <si>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</si>
  <si>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</si>
  <si>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</si>
  <si>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</si>
  <si>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</si>
  <si>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</si>
  <si>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</si>
  <si>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</si>
  <si>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</si>
  <si>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</si>
  <si>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</si>
  <si>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</si>
  <si>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</si>
  <si>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</si>
  <si>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</si>
  <si>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</si>
  <si>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</si>
  <si>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</si>
  <si>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</si>
  <si>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</si>
  <si>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</si>
  <si>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</si>
  <si>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</si>
  <si>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</si>
  <si>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</si>
  <si>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</si>
  <si>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</si>
  <si>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</si>
  <si>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</si>
  <si>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</si>
  <si>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</si>
  <si>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</si>
  <si>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</si>
  <si>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</si>
  <si>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</si>
  <si>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</si>
  <si>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</si>
  <si>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</si>
  <si>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</si>
  <si>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</si>
  <si>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</si>
  <si>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</si>
  <si>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</si>
  <si>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</si>
  <si>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</si>
  <si>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</si>
  <si>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</si>
  <si>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</si>
  <si>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</si>
  <si>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</si>
  <si>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</si>
  <si>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</si>
  <si>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</si>
  <si>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</si>
  <si>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</si>
  <si>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</si>
  <si>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</si>
  <si>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</si>
  <si>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</si>
  <si>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</si>
  <si>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</si>
  <si>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</si>
  <si>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</si>
  <si>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</si>
  <si>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</si>
  <si>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</si>
  <si>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</si>
  <si>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</si>
  <si>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</si>
  <si>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</si>
  <si>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</si>
  <si>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</si>
  <si>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</si>
  <si>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</si>
  <si>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</si>
  <si>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</si>
  <si>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</si>
  <si>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</si>
  <si>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</si>
  <si>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</si>
  <si>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</si>
  <si>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</si>
  <si>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</si>
  <si>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</si>
  <si>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</si>
  <si>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</si>
  <si>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(тыс.руб.)</t>
  </si>
  <si>
    <t>Наименование объектов</t>
  </si>
  <si>
    <t>Итого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</si>
  <si>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</si>
  <si>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</si>
  <si>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</si>
  <si>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</si>
  <si>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</si>
  <si>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</si>
  <si>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</si>
  <si>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</si>
  <si>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</si>
  <si>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</si>
  <si>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</si>
  <si>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</si>
  <si>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</si>
  <si>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</si>
  <si>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</si>
  <si>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</si>
  <si>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</si>
  <si>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</si>
  <si>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</si>
  <si>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</si>
  <si>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</si>
  <si>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</si>
  <si>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</si>
  <si>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</si>
  <si>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</si>
  <si>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</si>
  <si>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</si>
  <si>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</si>
  <si>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</si>
  <si>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Подпрограмма: переселение граждан из аварийного жилищного фонда МГО на 2017-2019 годы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</si>
  <si>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</si>
  <si>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</si>
  <si>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</si>
  <si>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</si>
  <si>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</si>
  <si>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</si>
  <si>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</si>
  <si>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</si>
  <si>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</si>
  <si>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</si>
  <si>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</si>
  <si>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</si>
  <si>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</si>
  <si>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Сумма              на 2017 год</t>
  </si>
  <si>
    <t>Сумма              на 2018 год</t>
  </si>
  <si>
    <t>Сумма              на 2019 год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</si>
  <si>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</si>
  <si>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</si>
  <si>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</si>
  <si>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</si>
  <si>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</si>
  <si>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</si>
  <si>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</si>
  <si>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</si>
  <si>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</si>
  <si>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</si>
  <si>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</si>
  <si>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</si>
  <si>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</si>
  <si>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</si>
  <si>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</si>
  <si>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</si>
  <si>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</si>
  <si>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</si>
  <si>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</si>
  <si>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</si>
  <si>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</si>
  <si>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</si>
  <si>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</si>
  <si>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</si>
  <si>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</si>
  <si>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</si>
  <si>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</si>
  <si>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</si>
  <si>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</si>
  <si>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</si>
  <si>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</si>
  <si>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</si>
  <si>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</si>
  <si>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</si>
  <si>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</si>
  <si>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</si>
  <si>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</si>
  <si>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</si>
  <si>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</si>
  <si>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</si>
  <si>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</si>
  <si>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</si>
  <si>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</si>
  <si>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</si>
  <si>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</si>
  <si>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</si>
  <si>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</si>
  <si>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</si>
  <si>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</si>
  <si>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</si>
  <si>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</si>
  <si>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</si>
  <si>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</si>
  <si>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</si>
  <si>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</si>
  <si>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</si>
  <si>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</si>
  <si>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</si>
  <si>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</si>
  <si>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</si>
  <si>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</si>
  <si>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</si>
  <si>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</si>
  <si>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</si>
  <si>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</si>
  <si>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</si>
  <si>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</si>
  <si>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</si>
  <si>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</si>
  <si>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</si>
  <si>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</si>
  <si>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</si>
  <si>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</si>
  <si>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</si>
  <si>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</si>
  <si>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</si>
  <si>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</si>
  <si>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</si>
  <si>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</si>
  <si>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</si>
  <si>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</si>
  <si>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</si>
  <si>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</si>
  <si>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</si>
  <si>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</si>
  <si>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</si>
  <si>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</si>
  <si>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</si>
  <si>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</si>
  <si>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</si>
  <si>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Приложение 6</t>
  </si>
  <si>
    <t>Приложение  4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</si>
  <si>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</si>
  <si>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</si>
  <si>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</si>
  <si>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</si>
  <si>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</si>
  <si>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</si>
  <si>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Приложение 2</t>
  </si>
  <si>
    <t>Дорога к ГБ№2</t>
  </si>
  <si>
    <t>Ливневка в районе ул. Попова</t>
  </si>
  <si>
    <t>Снос аварийного жилищного фонда</t>
  </si>
  <si>
    <t>Автодорога в мкр.№3 от перекрестка ул. 8 Июля-бульвар Мира</t>
  </si>
  <si>
    <t>81 3 00 80000</t>
  </si>
  <si>
    <t>Электроснабжение п.Тыелга</t>
  </si>
  <si>
    <t>Реконструкция трибун стадиона "Труд" в г. Миассе Челябинской области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</si>
  <si>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</si>
  <si>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</si>
  <si>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</si>
  <si>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</si>
  <si>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</si>
  <si>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</si>
  <si>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</si>
  <si>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</si>
  <si>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</si>
  <si>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</si>
  <si>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</si>
  <si>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</si>
  <si>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</si>
  <si>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</si>
  <si>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</si>
  <si>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</si>
  <si>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</si>
  <si>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</si>
  <si>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</si>
  <si>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</si>
  <si>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</si>
  <si>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</si>
  <si>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</si>
  <si>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</si>
  <si>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</si>
  <si>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</si>
  <si>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</si>
  <si>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</si>
  <si>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</si>
  <si>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</si>
  <si>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</si>
  <si>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</si>
  <si>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</si>
  <si>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</si>
  <si>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</si>
  <si>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</si>
  <si>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</si>
  <si>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</si>
  <si>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</si>
  <si>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</si>
  <si>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</si>
  <si>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</si>
  <si>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</si>
  <si>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</si>
  <si>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</si>
  <si>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Миинстерство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</si>
  <si>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</si>
  <si>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</si>
  <si>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</si>
  <si>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</si>
  <si>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</si>
  <si>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</si>
  <si>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</si>
  <si>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</si>
  <si>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</si>
  <si>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</si>
  <si>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</si>
  <si>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</si>
  <si>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</si>
  <si>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</si>
  <si>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</si>
  <si>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</si>
  <si>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</si>
  <si>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</si>
  <si>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</si>
  <si>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</si>
  <si>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</si>
  <si>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</si>
  <si>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</si>
  <si>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</si>
  <si>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</si>
  <si>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</si>
  <si>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</si>
  <si>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</si>
  <si>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</si>
  <si>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</si>
  <si>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</si>
  <si>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</si>
  <si>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</si>
  <si>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</si>
  <si>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</si>
  <si>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</si>
  <si>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</si>
  <si>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</si>
  <si>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</si>
  <si>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</si>
  <si>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</si>
  <si>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</si>
  <si>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</si>
  <si>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</si>
  <si>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</si>
  <si>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</si>
  <si>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</si>
  <si>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</si>
  <si>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</si>
  <si>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</si>
  <si>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</si>
  <si>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</si>
  <si>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</si>
  <si>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</si>
  <si>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</si>
  <si>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
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</si>
  <si>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</si>
  <si>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</si>
  <si>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</si>
  <si>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</si>
  <si>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</si>
  <si>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</si>
  <si>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</si>
  <si>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</si>
  <si>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</si>
  <si>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</si>
  <si>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</si>
  <si>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</si>
  <si>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</si>
  <si>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</si>
  <si>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</si>
  <si>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</si>
  <si>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</si>
  <si>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</si>
  <si>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</si>
  <si>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</si>
  <si>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</si>
  <si>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</si>
  <si>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</si>
  <si>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</si>
  <si>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</si>
  <si>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</si>
  <si>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</si>
  <si>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</si>
  <si>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</si>
  <si>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</si>
  <si>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</si>
  <si>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</si>
  <si>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</si>
  <si>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</si>
  <si>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</si>
  <si>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</si>
  <si>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</si>
  <si>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</si>
  <si>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</si>
  <si>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</si>
  <si>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</si>
  <si>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</si>
  <si>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</si>
  <si>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</si>
  <si>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</si>
  <si>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</si>
  <si>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</si>
  <si>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</si>
  <si>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</si>
  <si>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</si>
  <si>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</si>
  <si>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</si>
  <si>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</si>
  <si>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</si>
  <si>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</si>
  <si>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</si>
  <si>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</si>
  <si>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</si>
  <si>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</si>
  <si>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</si>
  <si>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</si>
  <si>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</si>
  <si>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</si>
  <si>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</si>
  <si>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</si>
  <si>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</si>
  <si>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</si>
  <si>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</si>
  <si>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</si>
  <si>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</si>
  <si>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</si>
  <si>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</si>
  <si>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</si>
  <si>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</si>
  <si>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</si>
  <si>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</si>
  <si>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</si>
  <si>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</si>
  <si>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</si>
  <si>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</si>
  <si>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</si>
  <si>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</si>
  <si>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</si>
  <si>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</si>
  <si>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</si>
  <si>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</si>
  <si>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</si>
  <si>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</si>
  <si>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</si>
  <si>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</si>
  <si>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</si>
  <si>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</si>
  <si>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</si>
  <si>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</si>
  <si>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</si>
  <si>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</si>
  <si>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</si>
  <si>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2 02 25064 04 0000 151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</si>
  <si>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</si>
  <si>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</si>
  <si>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</si>
  <si>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</si>
  <si>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</si>
  <si>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</si>
  <si>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</si>
  <si>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</si>
  <si>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</si>
  <si>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</si>
  <si>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</si>
  <si>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</si>
  <si>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</si>
  <si>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</si>
  <si>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</si>
  <si>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</si>
  <si>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</si>
  <si>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2 02 35930 04 0000 151
</t>
  </si>
  <si>
    <t xml:space="preserve">Субвенции бюджетам городских округов на государственную регистрацию актов гражданского состояния
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</si>
  <si>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</si>
  <si>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</si>
  <si>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</si>
  <si>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</si>
  <si>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</si>
  <si>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</si>
  <si>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</si>
  <si>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</si>
  <si>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</si>
  <si>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</si>
  <si>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</si>
  <si>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</si>
  <si>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</si>
  <si>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</si>
  <si>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</si>
  <si>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</si>
  <si>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</si>
  <si>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</si>
  <si>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</si>
  <si>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</si>
  <si>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</si>
  <si>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</si>
  <si>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</si>
  <si>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</si>
  <si>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</si>
  <si>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</si>
  <si>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</si>
  <si>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</si>
  <si>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</si>
  <si>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</si>
  <si>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</si>
  <si>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</si>
  <si>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</si>
  <si>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</si>
  <si>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</si>
  <si>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</si>
  <si>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Муниципальное казенное учреждение "Управление по физической культуре и спорту" Миасского городского округа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</si>
  <si>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</si>
  <si>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</si>
  <si>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</si>
  <si>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</si>
  <si>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</si>
  <si>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</si>
  <si>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</si>
  <si>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</si>
  <si>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</si>
  <si>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</si>
  <si>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</si>
  <si>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</si>
  <si>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</si>
  <si>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</si>
  <si>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</si>
  <si>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</si>
  <si>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</si>
  <si>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</si>
  <si>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</si>
  <si>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</si>
  <si>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</si>
  <si>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</si>
  <si>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</si>
  <si>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</si>
  <si>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</si>
  <si>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</si>
  <si>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</si>
  <si>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</si>
  <si>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</si>
  <si>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</si>
  <si>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</si>
  <si>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</si>
  <si>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</si>
  <si>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</si>
  <si>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</si>
  <si>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</si>
  <si>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</si>
  <si>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</si>
  <si>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</si>
  <si>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</si>
  <si>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</si>
  <si>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</si>
  <si>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</si>
  <si>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</si>
  <si>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</si>
  <si>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</si>
  <si>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</si>
  <si>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</si>
  <si>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</si>
  <si>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</si>
  <si>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</si>
  <si>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</si>
  <si>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</si>
  <si>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</si>
  <si>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</si>
  <si>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</si>
  <si>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</si>
  <si>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</si>
  <si>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</si>
  <si>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</si>
  <si>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</si>
  <si>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</si>
  <si>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</si>
  <si>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</si>
  <si>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</si>
  <si>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</si>
  <si>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</si>
  <si>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</si>
  <si>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</si>
  <si>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 xml:space="preserve">2 02 30024 04 0000 151
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</si>
  <si>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</si>
  <si>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</si>
  <si>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</si>
  <si>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</si>
  <si>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</si>
  <si>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</si>
  <si>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</si>
  <si>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</si>
  <si>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</si>
  <si>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</si>
  <si>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</si>
  <si>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</si>
  <si>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</si>
  <si>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</si>
  <si>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</si>
  <si>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</si>
  <si>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</si>
  <si>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</si>
  <si>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</si>
  <si>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</si>
  <si>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</si>
  <si>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</si>
  <si>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</si>
  <si>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</si>
  <si>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</si>
  <si>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</si>
  <si>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</si>
  <si>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</si>
  <si>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</si>
  <si>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</si>
  <si>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</si>
  <si>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Приложение № 1</t>
  </si>
  <si>
    <t>Приложение   8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</si>
  <si>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</si>
  <si>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от  27.01.2017 г. №4</t>
  </si>
  <si>
    <t xml:space="preserve">от  27.01.2017 г. №4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</si>
</sst>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49" fontId="61" fillId="0" borderId="10" xfId="52" applyNumberFormat="1" applyFont="1" applyBorder="1" applyAlignment="1">
      <alignment horizontal="justify" vertical="center" wrapText="1"/>
      <protection/>
    </xf>
    <xf numFmtId="49" fontId="61" fillId="0" borderId="10" xfId="52" applyNumberFormat="1" applyFont="1" applyBorder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172" fontId="61" fillId="0" borderId="10" xfId="52" applyNumberFormat="1" applyFont="1" applyBorder="1" applyAlignment="1">
      <alignment horizontal="center" vertical="center"/>
      <protection/>
    </xf>
    <xf numFmtId="172" fontId="59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50" fillId="33" borderId="0" xfId="0" applyFont="1" applyFill="1" applyAlignment="1">
      <alignment/>
    </xf>
    <xf numFmtId="0" fontId="62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59" fillId="0" borderId="0" xfId="0" applyNumberFormat="1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2" fontId="60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172" fontId="60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justify" vertical="center" wrapText="1"/>
    </xf>
    <xf numFmtId="0" fontId="61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justify" vertical="center" wrapText="1"/>
    </xf>
    <xf numFmtId="0" fontId="60" fillId="33" borderId="0" xfId="0" applyFont="1" applyFill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72" fontId="12" fillId="33" borderId="10" xfId="59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justify" vertical="center" wrapText="1"/>
    </xf>
    <xf numFmtId="49" fontId="6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72" fontId="6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60" fillId="0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5" fillId="0" borderId="10" xfId="52" applyNumberFormat="1" applyFont="1" applyBorder="1" applyAlignment="1">
      <alignment horizontal="justify" vertical="center" wrapText="1"/>
      <protection/>
    </xf>
    <xf numFmtId="49" fontId="65" fillId="0" borderId="10" xfId="52" applyNumberFormat="1" applyFont="1" applyBorder="1" applyAlignment="1">
      <alignment horizontal="center" vertical="center" wrapText="1"/>
      <protection/>
    </xf>
    <xf numFmtId="172" fontId="65" fillId="0" borderId="10" xfId="52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 vertical="center"/>
    </xf>
    <xf numFmtId="0" fontId="0" fillId="33" borderId="0" xfId="0" applyFill="1" applyAlignment="1">
      <alignment horizontal="left"/>
    </xf>
    <xf numFmtId="0" fontId="5" fillId="0" borderId="0" xfId="0" applyFont="1" applyAlignment="1">
      <alignment horizontal="right"/>
    </xf>
    <xf numFmtId="49" fontId="60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76" fontId="0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172" fontId="59" fillId="33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49" fontId="62" fillId="0" borderId="10" xfId="0" applyNumberFormat="1" applyFont="1" applyBorder="1" applyAlignment="1">
      <alignment horizontal="justify" vertical="center" wrapText="1"/>
    </xf>
    <xf numFmtId="172" fontId="62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 wrapText="1"/>
    </xf>
    <xf numFmtId="172" fontId="62" fillId="33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72" fontId="6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center"/>
    </xf>
    <xf numFmtId="0" fontId="13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>
      <alignment/>
      <protection/>
    </xf>
    <xf numFmtId="0" fontId="13" fillId="0" borderId="0" xfId="52" applyFont="1" applyFill="1" applyAlignment="1">
      <alignment horizontal="right" vertical="center"/>
      <protection/>
    </xf>
    <xf numFmtId="0" fontId="69" fillId="0" borderId="0" xfId="52" applyFont="1" applyFill="1">
      <alignment/>
      <protection/>
    </xf>
    <xf numFmtId="0" fontId="70" fillId="0" borderId="0" xfId="52" applyFont="1" applyFill="1" applyAlignment="1">
      <alignment horizontal="righ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49" fontId="13" fillId="0" borderId="15" xfId="52" applyNumberFormat="1" applyFont="1" applyFill="1" applyBorder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left" vertical="top" wrapText="1"/>
      <protection/>
    </xf>
    <xf numFmtId="0" fontId="14" fillId="0" borderId="0" xfId="52" applyFont="1" applyFill="1">
      <alignment/>
      <protection/>
    </xf>
    <xf numFmtId="49" fontId="13" fillId="0" borderId="10" xfId="52" applyNumberFormat="1" applyFont="1" applyFill="1" applyBorder="1" applyAlignment="1">
      <alignment horizontal="left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0" fontId="13" fillId="0" borderId="10" xfId="52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0" xfId="52" applyFont="1" applyFill="1" applyBorder="1" applyAlignment="1">
      <alignment vertical="center" wrapText="1"/>
      <protection/>
    </xf>
    <xf numFmtId="0" fontId="69" fillId="0" borderId="10" xfId="52" applyFont="1" applyFill="1" applyBorder="1" applyAlignment="1">
      <alignment horizontal="center" vertical="center" wrapText="1"/>
      <protection/>
    </xf>
    <xf numFmtId="49" fontId="69" fillId="0" borderId="10" xfId="52" applyNumberFormat="1" applyFont="1" applyFill="1" applyBorder="1" applyAlignment="1">
      <alignment horizontal="center" vertical="center" wrapText="1"/>
      <protection/>
    </xf>
    <xf numFmtId="49" fontId="69" fillId="0" borderId="10" xfId="52" applyNumberFormat="1" applyFont="1" applyFill="1" applyBorder="1" applyAlignment="1">
      <alignment horizontal="left" vertical="center" wrapText="1"/>
      <protection/>
    </xf>
    <xf numFmtId="0" fontId="71" fillId="0" borderId="0" xfId="52" applyFont="1" applyFill="1">
      <alignment/>
      <protection/>
    </xf>
    <xf numFmtId="0" fontId="13" fillId="0" borderId="0" xfId="52" applyFont="1" applyFill="1" applyAlignment="1">
      <alignment vertical="center"/>
      <protection/>
    </xf>
    <xf numFmtId="0" fontId="13" fillId="0" borderId="10" xfId="52" applyFont="1" applyFill="1" applyBorder="1" applyAlignment="1">
      <alignment vertical="center"/>
      <protection/>
    </xf>
    <xf numFmtId="49" fontId="14" fillId="0" borderId="10" xfId="52" applyNumberFormat="1" applyFont="1" applyFill="1" applyBorder="1" applyAlignment="1">
      <alignment horizontal="left" vertical="center" wrapText="1"/>
      <protection/>
    </xf>
    <xf numFmtId="0" fontId="13" fillId="0" borderId="0" xfId="52" applyFont="1" applyFill="1" applyAlignment="1">
      <alignment vertical="center" wrapText="1"/>
      <protection/>
    </xf>
    <xf numFmtId="0" fontId="6" fillId="33" borderId="10" xfId="0" applyFont="1" applyFill="1" applyBorder="1" applyAlignment="1">
      <alignment horizontal="justify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14" fillId="0" borderId="15" xfId="52" applyFont="1" applyFill="1" applyBorder="1" applyAlignment="1">
      <alignment horizontal="left" vertical="center" wrapText="1"/>
      <protection/>
    </xf>
    <xf numFmtId="0" fontId="14" fillId="0" borderId="13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left" vertical="center" wrapText="1"/>
      <protection/>
    </xf>
    <xf numFmtId="0" fontId="14" fillId="0" borderId="0" xfId="52" applyFont="1" applyFill="1" applyAlignment="1">
      <alignment horizontal="left" vertical="center" wrapText="1"/>
      <protection/>
    </xf>
    <xf numFmtId="49" fontId="14" fillId="0" borderId="15" xfId="52" applyNumberFormat="1" applyFont="1" applyFill="1" applyBorder="1" applyAlignment="1">
      <alignment horizontal="left" vertical="center" wrapText="1"/>
      <protection/>
    </xf>
    <xf numFmtId="49" fontId="14" fillId="0" borderId="13" xfId="52" applyNumberFormat="1" applyFont="1" applyFill="1" applyBorder="1" applyAlignment="1">
      <alignment horizontal="left" vertical="center" wrapText="1"/>
      <protection/>
    </xf>
    <xf numFmtId="0" fontId="72" fillId="0" borderId="0" xfId="52" applyFont="1" applyFill="1" applyAlignment="1">
      <alignment horizontal="center" vertical="center" wrapText="1"/>
      <protection/>
    </xf>
    <xf numFmtId="0" fontId="69" fillId="0" borderId="18" xfId="52" applyFont="1" applyFill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5.8515625" style="164" customWidth="1"/>
    <col min="2" max="2" width="25.8515625" style="164" customWidth="1"/>
    <col min="3" max="3" width="75.421875" style="193" customWidth="1"/>
    <col min="4" max="4" width="21.28125" style="166" customWidth="1"/>
    <col min="5" max="16384" width="9.140625" style="166" customWidth="1"/>
  </cols>
  <sheetData>
    <row r="1" ht="15">
      <c r="C1" s="165" t="s">
        <v>1039</v>
      </c>
    </row>
    <row r="2" ht="15">
      <c r="C2" s="165" t="s">
        <v>707</v>
      </c>
    </row>
    <row r="3" ht="15">
      <c r="C3" s="165" t="s">
        <v>708</v>
      </c>
    </row>
    <row r="4" ht="15">
      <c r="C4" s="167" t="s">
        <v>1042</v>
      </c>
    </row>
    <row r="5" spans="1:3" s="168" customFormat="1" ht="49.5" customHeight="1">
      <c r="A5" s="204" t="s">
        <v>709</v>
      </c>
      <c r="B5" s="204"/>
      <c r="C5" s="204"/>
    </row>
    <row r="6" spans="1:3" s="168" customFormat="1" ht="15">
      <c r="A6" s="205"/>
      <c r="B6" s="205"/>
      <c r="C6" s="169"/>
    </row>
    <row r="7" spans="1:3" ht="36.75" customHeight="1">
      <c r="A7" s="198" t="s">
        <v>710</v>
      </c>
      <c r="B7" s="199"/>
      <c r="C7" s="206" t="s">
        <v>711</v>
      </c>
    </row>
    <row r="8" spans="1:3" ht="54" customHeight="1">
      <c r="A8" s="171" t="s">
        <v>712</v>
      </c>
      <c r="B8" s="171" t="s">
        <v>713</v>
      </c>
      <c r="C8" s="207"/>
    </row>
    <row r="9" spans="1:3" ht="24" customHeight="1">
      <c r="A9" s="202" t="s">
        <v>714</v>
      </c>
      <c r="B9" s="203"/>
      <c r="C9" s="172" t="s">
        <v>715</v>
      </c>
    </row>
    <row r="10" spans="1:3" ht="33" customHeight="1">
      <c r="A10" s="173" t="s">
        <v>714</v>
      </c>
      <c r="B10" s="174" t="s">
        <v>716</v>
      </c>
      <c r="C10" s="175" t="s">
        <v>717</v>
      </c>
    </row>
    <row r="11" spans="1:3" ht="24" customHeight="1">
      <c r="A11" s="202" t="s">
        <v>718</v>
      </c>
      <c r="B11" s="203"/>
      <c r="C11" s="172" t="s">
        <v>719</v>
      </c>
    </row>
    <row r="12" spans="1:3" ht="30" customHeight="1">
      <c r="A12" s="173" t="s">
        <v>718</v>
      </c>
      <c r="B12" s="174" t="s">
        <v>720</v>
      </c>
      <c r="C12" s="175" t="s">
        <v>721</v>
      </c>
    </row>
    <row r="13" spans="1:3" ht="24" customHeight="1">
      <c r="A13" s="202" t="s">
        <v>722</v>
      </c>
      <c r="B13" s="203"/>
      <c r="C13" s="172" t="s">
        <v>723</v>
      </c>
    </row>
    <row r="14" spans="1:3" ht="47.25" customHeight="1">
      <c r="A14" s="173" t="s">
        <v>722</v>
      </c>
      <c r="B14" s="176" t="s">
        <v>724</v>
      </c>
      <c r="C14" s="175" t="s">
        <v>725</v>
      </c>
    </row>
    <row r="15" spans="1:3" ht="30.75" customHeight="1">
      <c r="A15" s="173" t="s">
        <v>722</v>
      </c>
      <c r="B15" s="174" t="s">
        <v>716</v>
      </c>
      <c r="C15" s="175" t="s">
        <v>717</v>
      </c>
    </row>
    <row r="16" spans="1:3" ht="29.25" customHeight="1">
      <c r="A16" s="202" t="s">
        <v>726</v>
      </c>
      <c r="B16" s="203"/>
      <c r="C16" s="172" t="s">
        <v>727</v>
      </c>
    </row>
    <row r="17" spans="1:3" ht="29.25" customHeight="1">
      <c r="A17" s="173" t="s">
        <v>726</v>
      </c>
      <c r="B17" s="174" t="s">
        <v>728</v>
      </c>
      <c r="C17" s="176" t="s">
        <v>729</v>
      </c>
    </row>
    <row r="18" spans="1:3" ht="28.5" customHeight="1">
      <c r="A18" s="173" t="s">
        <v>726</v>
      </c>
      <c r="B18" s="174" t="s">
        <v>730</v>
      </c>
      <c r="C18" s="176" t="s">
        <v>731</v>
      </c>
    </row>
    <row r="19" spans="1:3" ht="27" customHeight="1">
      <c r="A19" s="173" t="s">
        <v>726</v>
      </c>
      <c r="B19" s="174" t="s">
        <v>732</v>
      </c>
      <c r="C19" s="176" t="s">
        <v>733</v>
      </c>
    </row>
    <row r="20" spans="1:3" ht="27.75" customHeight="1">
      <c r="A20" s="173" t="s">
        <v>726</v>
      </c>
      <c r="B20" s="174" t="s">
        <v>734</v>
      </c>
      <c r="C20" s="176" t="s">
        <v>735</v>
      </c>
    </row>
    <row r="21" spans="1:3" ht="27.75" customHeight="1">
      <c r="A21" s="173" t="s">
        <v>726</v>
      </c>
      <c r="B21" s="174" t="s">
        <v>736</v>
      </c>
      <c r="C21" s="176" t="s">
        <v>737</v>
      </c>
    </row>
    <row r="22" spans="1:3" ht="29.25" customHeight="1">
      <c r="A22" s="202" t="s">
        <v>738</v>
      </c>
      <c r="B22" s="203"/>
      <c r="C22" s="172" t="s">
        <v>739</v>
      </c>
    </row>
    <row r="23" spans="1:3" ht="29.25" customHeight="1">
      <c r="A23" s="173" t="s">
        <v>738</v>
      </c>
      <c r="B23" s="174" t="s">
        <v>716</v>
      </c>
      <c r="C23" s="175" t="s">
        <v>717</v>
      </c>
    </row>
    <row r="24" spans="1:3" ht="24" customHeight="1">
      <c r="A24" s="202" t="s">
        <v>740</v>
      </c>
      <c r="B24" s="203"/>
      <c r="C24" s="177" t="s">
        <v>741</v>
      </c>
    </row>
    <row r="25" spans="1:3" ht="28.5" customHeight="1">
      <c r="A25" s="173" t="s">
        <v>740</v>
      </c>
      <c r="B25" s="174" t="s">
        <v>716</v>
      </c>
      <c r="C25" s="175" t="s">
        <v>717</v>
      </c>
    </row>
    <row r="26" spans="1:3" ht="30" customHeight="1">
      <c r="A26" s="202" t="s">
        <v>742</v>
      </c>
      <c r="B26" s="203"/>
      <c r="C26" s="172" t="s">
        <v>743</v>
      </c>
    </row>
    <row r="27" spans="1:3" ht="28.5" customHeight="1">
      <c r="A27" s="173" t="s">
        <v>742</v>
      </c>
      <c r="B27" s="174" t="s">
        <v>716</v>
      </c>
      <c r="C27" s="175" t="s">
        <v>717</v>
      </c>
    </row>
    <row r="28" spans="1:3" ht="30" customHeight="1">
      <c r="A28" s="202" t="s">
        <v>744</v>
      </c>
      <c r="B28" s="203"/>
      <c r="C28" s="172" t="s">
        <v>745</v>
      </c>
    </row>
    <row r="29" spans="1:3" ht="28.5" customHeight="1">
      <c r="A29" s="173" t="s">
        <v>744</v>
      </c>
      <c r="B29" s="174" t="s">
        <v>746</v>
      </c>
      <c r="C29" s="176" t="s">
        <v>747</v>
      </c>
    </row>
    <row r="30" spans="1:3" ht="24" customHeight="1">
      <c r="A30" s="202" t="s">
        <v>748</v>
      </c>
      <c r="B30" s="203"/>
      <c r="C30" s="172" t="s">
        <v>749</v>
      </c>
    </row>
    <row r="31" spans="1:3" ht="30" customHeight="1">
      <c r="A31" s="173" t="s">
        <v>748</v>
      </c>
      <c r="B31" s="174" t="s">
        <v>720</v>
      </c>
      <c r="C31" s="175" t="s">
        <v>721</v>
      </c>
    </row>
    <row r="32" spans="1:3" ht="60" customHeight="1">
      <c r="A32" s="173" t="s">
        <v>748</v>
      </c>
      <c r="B32" s="174" t="s">
        <v>750</v>
      </c>
      <c r="C32" s="178" t="s">
        <v>751</v>
      </c>
    </row>
    <row r="33" spans="1:3" s="179" customFormat="1" ht="29.25" customHeight="1">
      <c r="A33" s="202" t="s">
        <v>752</v>
      </c>
      <c r="B33" s="203"/>
      <c r="C33" s="177" t="s">
        <v>753</v>
      </c>
    </row>
    <row r="34" spans="1:3" ht="29.25" customHeight="1">
      <c r="A34" s="174" t="s">
        <v>752</v>
      </c>
      <c r="B34" s="174" t="s">
        <v>754</v>
      </c>
      <c r="C34" s="175" t="s">
        <v>755</v>
      </c>
    </row>
    <row r="35" spans="1:3" s="179" customFormat="1" ht="29.25" customHeight="1">
      <c r="A35" s="202" t="s">
        <v>756</v>
      </c>
      <c r="B35" s="203"/>
      <c r="C35" s="177" t="s">
        <v>757</v>
      </c>
    </row>
    <row r="36" spans="1:3" ht="33" customHeight="1">
      <c r="A36" s="173" t="s">
        <v>756</v>
      </c>
      <c r="B36" s="174" t="s">
        <v>716</v>
      </c>
      <c r="C36" s="175" t="s">
        <v>717</v>
      </c>
    </row>
    <row r="37" spans="1:3" s="179" customFormat="1" ht="29.25" customHeight="1">
      <c r="A37" s="202" t="s">
        <v>758</v>
      </c>
      <c r="B37" s="203"/>
      <c r="C37" s="177" t="s">
        <v>759</v>
      </c>
    </row>
    <row r="38" spans="1:3" ht="29.25" customHeight="1">
      <c r="A38" s="173" t="s">
        <v>758</v>
      </c>
      <c r="B38" s="174" t="s">
        <v>716</v>
      </c>
      <c r="C38" s="175" t="s">
        <v>717</v>
      </c>
    </row>
    <row r="39" spans="1:3" s="179" customFormat="1" ht="29.25" customHeight="1">
      <c r="A39" s="202" t="s">
        <v>99</v>
      </c>
      <c r="B39" s="203"/>
      <c r="C39" s="177" t="s">
        <v>760</v>
      </c>
    </row>
    <row r="40" spans="1:3" ht="57.75" customHeight="1">
      <c r="A40" s="174" t="s">
        <v>99</v>
      </c>
      <c r="B40" s="180" t="s">
        <v>761</v>
      </c>
      <c r="C40" s="175" t="s">
        <v>762</v>
      </c>
    </row>
    <row r="41" spans="1:3" ht="78" customHeight="1">
      <c r="A41" s="174" t="s">
        <v>99</v>
      </c>
      <c r="B41" s="180" t="s">
        <v>763</v>
      </c>
      <c r="C41" s="175" t="s">
        <v>764</v>
      </c>
    </row>
    <row r="42" spans="1:3" ht="75.75" customHeight="1">
      <c r="A42" s="174" t="s">
        <v>99</v>
      </c>
      <c r="B42" s="180" t="s">
        <v>765</v>
      </c>
      <c r="C42" s="175" t="s">
        <v>766</v>
      </c>
    </row>
    <row r="43" spans="1:3" ht="71.25" customHeight="1">
      <c r="A43" s="174" t="s">
        <v>99</v>
      </c>
      <c r="B43" s="180" t="s">
        <v>767</v>
      </c>
      <c r="C43" s="175" t="s">
        <v>768</v>
      </c>
    </row>
    <row r="44" spans="1:3" s="179" customFormat="1" ht="38.25" customHeight="1">
      <c r="A44" s="202" t="s">
        <v>769</v>
      </c>
      <c r="B44" s="203"/>
      <c r="C44" s="177" t="s">
        <v>770</v>
      </c>
    </row>
    <row r="45" spans="1:3" s="179" customFormat="1" ht="29.25" customHeight="1">
      <c r="A45" s="174" t="s">
        <v>769</v>
      </c>
      <c r="B45" s="174" t="s">
        <v>716</v>
      </c>
      <c r="C45" s="175" t="s">
        <v>717</v>
      </c>
    </row>
    <row r="46" spans="1:3" s="179" customFormat="1" ht="38.25" customHeight="1">
      <c r="A46" s="202" t="s">
        <v>771</v>
      </c>
      <c r="B46" s="203"/>
      <c r="C46" s="177" t="s">
        <v>772</v>
      </c>
    </row>
    <row r="47" spans="1:3" s="179" customFormat="1" ht="46.5" customHeight="1">
      <c r="A47" s="174" t="s">
        <v>771</v>
      </c>
      <c r="B47" s="174" t="s">
        <v>724</v>
      </c>
      <c r="C47" s="175" t="s">
        <v>773</v>
      </c>
    </row>
    <row r="48" spans="1:3" s="179" customFormat="1" ht="33" customHeight="1">
      <c r="A48" s="174" t="s">
        <v>771</v>
      </c>
      <c r="B48" s="174" t="s">
        <v>774</v>
      </c>
      <c r="C48" s="175" t="s">
        <v>775</v>
      </c>
    </row>
    <row r="49" spans="1:3" s="179" customFormat="1" ht="29.25" customHeight="1">
      <c r="A49" s="174" t="s">
        <v>771</v>
      </c>
      <c r="B49" s="174" t="s">
        <v>734</v>
      </c>
      <c r="C49" s="176" t="s">
        <v>776</v>
      </c>
    </row>
    <row r="50" spans="1:3" s="179" customFormat="1" ht="52.5" customHeight="1">
      <c r="A50" s="174" t="s">
        <v>771</v>
      </c>
      <c r="B50" s="174" t="s">
        <v>777</v>
      </c>
      <c r="C50" s="175" t="s">
        <v>778</v>
      </c>
    </row>
    <row r="51" spans="1:3" s="179" customFormat="1" ht="29.25" customHeight="1">
      <c r="A51" s="174" t="s">
        <v>771</v>
      </c>
      <c r="B51" s="174" t="s">
        <v>716</v>
      </c>
      <c r="C51" s="175" t="s">
        <v>717</v>
      </c>
    </row>
    <row r="52" spans="1:3" s="179" customFormat="1" ht="27" customHeight="1">
      <c r="A52" s="202" t="s">
        <v>779</v>
      </c>
      <c r="B52" s="203"/>
      <c r="C52" s="177" t="s">
        <v>780</v>
      </c>
    </row>
    <row r="53" spans="1:3" s="179" customFormat="1" ht="29.25" customHeight="1">
      <c r="A53" s="174" t="s">
        <v>779</v>
      </c>
      <c r="B53" s="174" t="s">
        <v>716</v>
      </c>
      <c r="C53" s="175" t="s">
        <v>717</v>
      </c>
    </row>
    <row r="54" spans="1:3" s="179" customFormat="1" ht="27" customHeight="1">
      <c r="A54" s="202" t="s">
        <v>781</v>
      </c>
      <c r="B54" s="203"/>
      <c r="C54" s="177" t="s">
        <v>782</v>
      </c>
    </row>
    <row r="55" spans="1:3" s="179" customFormat="1" ht="65.25" customHeight="1">
      <c r="A55" s="174" t="s">
        <v>781</v>
      </c>
      <c r="B55" s="174" t="s">
        <v>750</v>
      </c>
      <c r="C55" s="178" t="s">
        <v>783</v>
      </c>
    </row>
    <row r="56" spans="1:3" s="179" customFormat="1" ht="45" customHeight="1">
      <c r="A56" s="202" t="s">
        <v>784</v>
      </c>
      <c r="B56" s="203"/>
      <c r="C56" s="177" t="s">
        <v>785</v>
      </c>
    </row>
    <row r="57" spans="1:3" s="179" customFormat="1" ht="29.25" customHeight="1">
      <c r="A57" s="174" t="s">
        <v>784</v>
      </c>
      <c r="B57" s="174" t="s">
        <v>716</v>
      </c>
      <c r="C57" s="175" t="s">
        <v>717</v>
      </c>
    </row>
    <row r="58" spans="1:3" s="179" customFormat="1" ht="23.25" customHeight="1">
      <c r="A58" s="202" t="s">
        <v>786</v>
      </c>
      <c r="B58" s="203"/>
      <c r="C58" s="177" t="s">
        <v>787</v>
      </c>
    </row>
    <row r="59" spans="1:3" s="179" customFormat="1" ht="29.25" customHeight="1">
      <c r="A59" s="174" t="s">
        <v>786</v>
      </c>
      <c r="B59" s="174" t="s">
        <v>788</v>
      </c>
      <c r="C59" s="175" t="s">
        <v>789</v>
      </c>
    </row>
    <row r="60" spans="1:3" s="179" customFormat="1" ht="29.25" customHeight="1">
      <c r="A60" s="174" t="s">
        <v>786</v>
      </c>
      <c r="B60" s="174" t="s">
        <v>790</v>
      </c>
      <c r="C60" s="175" t="s">
        <v>791</v>
      </c>
    </row>
    <row r="61" spans="1:3" s="179" customFormat="1" ht="29.25" customHeight="1">
      <c r="A61" s="174" t="s">
        <v>786</v>
      </c>
      <c r="B61" s="174" t="s">
        <v>792</v>
      </c>
      <c r="C61" s="175" t="s">
        <v>793</v>
      </c>
    </row>
    <row r="62" spans="1:3" s="179" customFormat="1" ht="29.25" customHeight="1">
      <c r="A62" s="174" t="s">
        <v>786</v>
      </c>
      <c r="B62" s="174" t="s">
        <v>794</v>
      </c>
      <c r="C62" s="175" t="s">
        <v>795</v>
      </c>
    </row>
    <row r="63" spans="1:3" s="179" customFormat="1" ht="29.25" customHeight="1">
      <c r="A63" s="174" t="s">
        <v>786</v>
      </c>
      <c r="B63" s="174" t="s">
        <v>796</v>
      </c>
      <c r="C63" s="175" t="s">
        <v>797</v>
      </c>
    </row>
    <row r="64" spans="1:3" s="179" customFormat="1" ht="29.25" customHeight="1">
      <c r="A64" s="174" t="s">
        <v>786</v>
      </c>
      <c r="B64" s="174" t="s">
        <v>798</v>
      </c>
      <c r="C64" s="175" t="s">
        <v>799</v>
      </c>
    </row>
    <row r="65" spans="1:3" s="179" customFormat="1" ht="29.25" customHeight="1">
      <c r="A65" s="174" t="s">
        <v>786</v>
      </c>
      <c r="B65" s="174" t="s">
        <v>800</v>
      </c>
      <c r="C65" s="175" t="s">
        <v>801</v>
      </c>
    </row>
    <row r="66" spans="1:3" s="179" customFormat="1" ht="29.25" customHeight="1">
      <c r="A66" s="174" t="s">
        <v>786</v>
      </c>
      <c r="B66" s="174" t="s">
        <v>802</v>
      </c>
      <c r="C66" s="175" t="s">
        <v>803</v>
      </c>
    </row>
    <row r="67" spans="1:3" s="179" customFormat="1" ht="39.75" customHeight="1">
      <c r="A67" s="174" t="s">
        <v>786</v>
      </c>
      <c r="B67" s="174" t="s">
        <v>804</v>
      </c>
      <c r="C67" s="175" t="s">
        <v>805</v>
      </c>
    </row>
    <row r="68" spans="1:3" s="179" customFormat="1" ht="59.25" customHeight="1">
      <c r="A68" s="174" t="s">
        <v>786</v>
      </c>
      <c r="B68" s="174" t="s">
        <v>806</v>
      </c>
      <c r="C68" s="175" t="s">
        <v>807</v>
      </c>
    </row>
    <row r="69" spans="1:3" s="179" customFormat="1" ht="51.75" customHeight="1">
      <c r="A69" s="174" t="s">
        <v>786</v>
      </c>
      <c r="B69" s="174" t="s">
        <v>808</v>
      </c>
      <c r="C69" s="175" t="s">
        <v>809</v>
      </c>
    </row>
    <row r="70" spans="1:3" s="179" customFormat="1" ht="57" customHeight="1">
      <c r="A70" s="174" t="s">
        <v>786</v>
      </c>
      <c r="B70" s="174" t="s">
        <v>810</v>
      </c>
      <c r="C70" s="175" t="s">
        <v>811</v>
      </c>
    </row>
    <row r="71" spans="1:3" s="179" customFormat="1" ht="36" customHeight="1">
      <c r="A71" s="196">
        <v>188</v>
      </c>
      <c r="B71" s="197"/>
      <c r="C71" s="177" t="s">
        <v>812</v>
      </c>
    </row>
    <row r="72" spans="1:3" ht="29.25" customHeight="1">
      <c r="A72" s="171">
        <v>188</v>
      </c>
      <c r="B72" s="181" t="s">
        <v>813</v>
      </c>
      <c r="C72" s="175" t="s">
        <v>814</v>
      </c>
    </row>
    <row r="73" spans="1:3" ht="45" customHeight="1">
      <c r="A73" s="171">
        <v>188</v>
      </c>
      <c r="B73" s="176" t="s">
        <v>724</v>
      </c>
      <c r="C73" s="175" t="s">
        <v>773</v>
      </c>
    </row>
    <row r="74" spans="1:3" ht="45" customHeight="1">
      <c r="A74" s="171">
        <v>188</v>
      </c>
      <c r="B74" s="176" t="s">
        <v>815</v>
      </c>
      <c r="C74" s="176" t="s">
        <v>816</v>
      </c>
    </row>
    <row r="75" spans="1:3" ht="37.5" customHeight="1">
      <c r="A75" s="171">
        <v>188</v>
      </c>
      <c r="B75" s="174" t="s">
        <v>734</v>
      </c>
      <c r="C75" s="176" t="s">
        <v>776</v>
      </c>
    </row>
    <row r="76" spans="1:3" ht="45.75" customHeight="1">
      <c r="A76" s="171">
        <v>188</v>
      </c>
      <c r="B76" s="174" t="s">
        <v>817</v>
      </c>
      <c r="C76" s="175" t="s">
        <v>818</v>
      </c>
    </row>
    <row r="77" spans="1:3" ht="29.25" customHeight="1">
      <c r="A77" s="171">
        <v>188</v>
      </c>
      <c r="B77" s="176" t="s">
        <v>819</v>
      </c>
      <c r="C77" s="175" t="s">
        <v>820</v>
      </c>
    </row>
    <row r="78" spans="1:3" ht="66.75" customHeight="1">
      <c r="A78" s="171">
        <v>188</v>
      </c>
      <c r="B78" s="174" t="s">
        <v>821</v>
      </c>
      <c r="C78" s="175" t="s">
        <v>822</v>
      </c>
    </row>
    <row r="79" spans="1:3" ht="29.25" customHeight="1">
      <c r="A79" s="171">
        <v>188</v>
      </c>
      <c r="B79" s="174" t="s">
        <v>716</v>
      </c>
      <c r="C79" s="175" t="s">
        <v>717</v>
      </c>
    </row>
    <row r="80" spans="1:3" ht="29.25" customHeight="1" hidden="1">
      <c r="A80" s="196">
        <v>192</v>
      </c>
      <c r="B80" s="197"/>
      <c r="C80" s="177" t="s">
        <v>823</v>
      </c>
    </row>
    <row r="81" spans="1:3" ht="29.25" customHeight="1" hidden="1">
      <c r="A81" s="171">
        <v>192</v>
      </c>
      <c r="B81" s="181" t="s">
        <v>813</v>
      </c>
      <c r="C81" s="175" t="s">
        <v>824</v>
      </c>
    </row>
    <row r="82" spans="1:3" s="179" customFormat="1" ht="24" customHeight="1">
      <c r="A82" s="196">
        <v>283</v>
      </c>
      <c r="B82" s="197"/>
      <c r="C82" s="177" t="s">
        <v>238</v>
      </c>
    </row>
    <row r="83" spans="1:3" ht="34.5" customHeight="1">
      <c r="A83" s="171">
        <v>283</v>
      </c>
      <c r="B83" s="174" t="s">
        <v>825</v>
      </c>
      <c r="C83" s="175" t="s">
        <v>826</v>
      </c>
    </row>
    <row r="84" spans="1:3" ht="81.75" customHeight="1">
      <c r="A84" s="171">
        <v>283</v>
      </c>
      <c r="B84" s="174" t="s">
        <v>827</v>
      </c>
      <c r="C84" s="175" t="s">
        <v>828</v>
      </c>
    </row>
    <row r="85" spans="1:3" ht="49.5" customHeight="1">
      <c r="A85" s="171">
        <v>283</v>
      </c>
      <c r="B85" s="174" t="s">
        <v>829</v>
      </c>
      <c r="C85" s="175" t="s">
        <v>830</v>
      </c>
    </row>
    <row r="86" spans="1:3" ht="45.75" customHeight="1">
      <c r="A86" s="171">
        <v>283</v>
      </c>
      <c r="B86" s="174" t="s">
        <v>831</v>
      </c>
      <c r="C86" s="175" t="s">
        <v>832</v>
      </c>
    </row>
    <row r="87" spans="1:3" ht="73.5" customHeight="1">
      <c r="A87" s="171">
        <v>283</v>
      </c>
      <c r="B87" s="174" t="s">
        <v>833</v>
      </c>
      <c r="C87" s="182" t="s">
        <v>834</v>
      </c>
    </row>
    <row r="88" spans="1:3" ht="64.5" customHeight="1">
      <c r="A88" s="171">
        <v>283</v>
      </c>
      <c r="B88" s="174" t="s">
        <v>835</v>
      </c>
      <c r="C88" s="182" t="s">
        <v>836</v>
      </c>
    </row>
    <row r="89" spans="1:3" ht="61.5" customHeight="1">
      <c r="A89" s="171">
        <v>283</v>
      </c>
      <c r="B89" s="174" t="s">
        <v>837</v>
      </c>
      <c r="C89" s="182" t="s">
        <v>838</v>
      </c>
    </row>
    <row r="90" spans="1:3" ht="49.5" customHeight="1">
      <c r="A90" s="171">
        <v>283</v>
      </c>
      <c r="B90" s="174" t="s">
        <v>839</v>
      </c>
      <c r="C90" s="180" t="s">
        <v>840</v>
      </c>
    </row>
    <row r="91" spans="1:3" ht="45.75" customHeight="1">
      <c r="A91" s="171">
        <v>283</v>
      </c>
      <c r="B91" s="174" t="s">
        <v>841</v>
      </c>
      <c r="C91" s="182" t="s">
        <v>842</v>
      </c>
    </row>
    <row r="92" spans="1:3" ht="60" customHeight="1">
      <c r="A92" s="171">
        <v>283</v>
      </c>
      <c r="B92" s="174" t="s">
        <v>843</v>
      </c>
      <c r="C92" s="182" t="s">
        <v>844</v>
      </c>
    </row>
    <row r="93" spans="1:3" ht="81.75" customHeight="1">
      <c r="A93" s="171">
        <v>283</v>
      </c>
      <c r="B93" s="174" t="s">
        <v>845</v>
      </c>
      <c r="C93" s="182" t="s">
        <v>846</v>
      </c>
    </row>
    <row r="94" spans="1:3" ht="81" customHeight="1">
      <c r="A94" s="171">
        <v>283</v>
      </c>
      <c r="B94" s="174" t="s">
        <v>847</v>
      </c>
      <c r="C94" s="182" t="s">
        <v>848</v>
      </c>
    </row>
    <row r="95" spans="1:3" ht="54.75" customHeight="1">
      <c r="A95" s="171">
        <v>283</v>
      </c>
      <c r="B95" s="174" t="s">
        <v>849</v>
      </c>
      <c r="C95" s="175" t="s">
        <v>850</v>
      </c>
    </row>
    <row r="96" spans="1:3" ht="66.75" customHeight="1">
      <c r="A96" s="171">
        <v>283</v>
      </c>
      <c r="B96" s="174" t="s">
        <v>851</v>
      </c>
      <c r="C96" s="175" t="s">
        <v>852</v>
      </c>
    </row>
    <row r="97" spans="1:3" ht="45" customHeight="1">
      <c r="A97" s="171">
        <v>283</v>
      </c>
      <c r="B97" s="174" t="s">
        <v>853</v>
      </c>
      <c r="C97" s="175" t="s">
        <v>854</v>
      </c>
    </row>
    <row r="98" spans="1:3" ht="61.5" customHeight="1">
      <c r="A98" s="171">
        <v>283</v>
      </c>
      <c r="B98" s="174" t="s">
        <v>855</v>
      </c>
      <c r="C98" s="175" t="s">
        <v>856</v>
      </c>
    </row>
    <row r="99" spans="1:3" ht="45">
      <c r="A99" s="171">
        <v>283</v>
      </c>
      <c r="B99" s="174" t="s">
        <v>857</v>
      </c>
      <c r="C99" s="180" t="s">
        <v>858</v>
      </c>
    </row>
    <row r="100" spans="1:3" ht="27.75" customHeight="1">
      <c r="A100" s="171">
        <v>283</v>
      </c>
      <c r="B100" s="174" t="s">
        <v>859</v>
      </c>
      <c r="C100" s="175" t="s">
        <v>860</v>
      </c>
    </row>
    <row r="101" spans="1:3" ht="77.25" customHeight="1">
      <c r="A101" s="171">
        <v>283</v>
      </c>
      <c r="B101" s="174" t="s">
        <v>861</v>
      </c>
      <c r="C101" s="182" t="s">
        <v>862</v>
      </c>
    </row>
    <row r="102" spans="1:3" ht="78" customHeight="1">
      <c r="A102" s="171">
        <v>283</v>
      </c>
      <c r="B102" s="174" t="s">
        <v>863</v>
      </c>
      <c r="C102" s="182" t="s">
        <v>864</v>
      </c>
    </row>
    <row r="103" spans="1:3" ht="36" customHeight="1">
      <c r="A103" s="171">
        <v>283</v>
      </c>
      <c r="B103" s="174" t="s">
        <v>865</v>
      </c>
      <c r="C103" s="175" t="s">
        <v>866</v>
      </c>
    </row>
    <row r="104" spans="1:3" ht="35.25" customHeight="1">
      <c r="A104" s="171">
        <v>283</v>
      </c>
      <c r="B104" s="174" t="s">
        <v>867</v>
      </c>
      <c r="C104" s="175" t="s">
        <v>868</v>
      </c>
    </row>
    <row r="105" spans="1:3" ht="51.75" customHeight="1">
      <c r="A105" s="171">
        <v>283</v>
      </c>
      <c r="B105" s="174" t="s">
        <v>869</v>
      </c>
      <c r="C105" s="175" t="s">
        <v>870</v>
      </c>
    </row>
    <row r="106" spans="1:3" ht="69" customHeight="1">
      <c r="A106" s="171">
        <v>283</v>
      </c>
      <c r="B106" s="174" t="s">
        <v>871</v>
      </c>
      <c r="C106" s="175" t="s">
        <v>872</v>
      </c>
    </row>
    <row r="107" spans="1:3" ht="54.75" customHeight="1">
      <c r="A107" s="171">
        <v>283</v>
      </c>
      <c r="B107" s="174" t="s">
        <v>873</v>
      </c>
      <c r="C107" s="175" t="s">
        <v>874</v>
      </c>
    </row>
    <row r="108" spans="1:3" ht="60">
      <c r="A108" s="171">
        <v>283</v>
      </c>
      <c r="B108" s="174" t="s">
        <v>875</v>
      </c>
      <c r="C108" s="175" t="s">
        <v>876</v>
      </c>
    </row>
    <row r="109" spans="1:3" ht="75">
      <c r="A109" s="171">
        <v>283</v>
      </c>
      <c r="B109" s="174" t="s">
        <v>877</v>
      </c>
      <c r="C109" s="175" t="s">
        <v>878</v>
      </c>
    </row>
    <row r="110" spans="1:3" ht="52.5" customHeight="1">
      <c r="A110" s="171">
        <v>283</v>
      </c>
      <c r="B110" s="174" t="s">
        <v>879</v>
      </c>
      <c r="C110" s="175" t="s">
        <v>880</v>
      </c>
    </row>
    <row r="111" spans="1:3" ht="30.75" customHeight="1">
      <c r="A111" s="171">
        <v>283</v>
      </c>
      <c r="B111" s="174" t="s">
        <v>881</v>
      </c>
      <c r="C111" s="180" t="s">
        <v>882</v>
      </c>
    </row>
    <row r="112" spans="1:3" ht="50.25" customHeight="1">
      <c r="A112" s="171">
        <v>283</v>
      </c>
      <c r="B112" s="174" t="s">
        <v>883</v>
      </c>
      <c r="C112" s="175" t="s">
        <v>884</v>
      </c>
    </row>
    <row r="113" spans="1:3" ht="29.25" customHeight="1">
      <c r="A113" s="171">
        <v>283</v>
      </c>
      <c r="B113" s="174" t="s">
        <v>885</v>
      </c>
      <c r="C113" s="180" t="s">
        <v>886</v>
      </c>
    </row>
    <row r="114" spans="1:3" ht="31.5" customHeight="1">
      <c r="A114" s="171">
        <v>283</v>
      </c>
      <c r="B114" s="183" t="s">
        <v>887</v>
      </c>
      <c r="C114" s="184" t="s">
        <v>888</v>
      </c>
    </row>
    <row r="115" spans="1:3" ht="61.5" customHeight="1">
      <c r="A115" s="171">
        <v>283</v>
      </c>
      <c r="B115" s="174" t="s">
        <v>889</v>
      </c>
      <c r="C115" s="175" t="s">
        <v>890</v>
      </c>
    </row>
    <row r="116" spans="1:4" ht="60" customHeight="1">
      <c r="A116" s="171">
        <v>283</v>
      </c>
      <c r="B116" s="183" t="s">
        <v>891</v>
      </c>
      <c r="C116" s="184" t="s">
        <v>892</v>
      </c>
      <c r="D116" s="185"/>
    </row>
    <row r="117" spans="1:3" ht="30" customHeight="1">
      <c r="A117" s="171">
        <v>283</v>
      </c>
      <c r="B117" s="183" t="s">
        <v>893</v>
      </c>
      <c r="C117" s="184" t="s">
        <v>894</v>
      </c>
    </row>
    <row r="118" spans="1:3" ht="36" customHeight="1">
      <c r="A118" s="171">
        <v>283</v>
      </c>
      <c r="B118" s="183" t="s">
        <v>895</v>
      </c>
      <c r="C118" s="184" t="s">
        <v>896</v>
      </c>
    </row>
    <row r="119" spans="1:3" ht="47.25" customHeight="1">
      <c r="A119" s="171">
        <v>283</v>
      </c>
      <c r="B119" s="174" t="s">
        <v>897</v>
      </c>
      <c r="C119" s="175" t="s">
        <v>898</v>
      </c>
    </row>
    <row r="120" spans="1:3" ht="35.25" customHeight="1">
      <c r="A120" s="171">
        <v>283</v>
      </c>
      <c r="B120" s="174" t="s">
        <v>899</v>
      </c>
      <c r="C120" s="175" t="s">
        <v>900</v>
      </c>
    </row>
    <row r="121" spans="1:3" ht="49.5" customHeight="1">
      <c r="A121" s="171">
        <v>283</v>
      </c>
      <c r="B121" s="174" t="s">
        <v>901</v>
      </c>
      <c r="C121" s="175" t="s">
        <v>902</v>
      </c>
    </row>
    <row r="122" spans="1:3" ht="30" customHeight="1">
      <c r="A122" s="171">
        <v>283</v>
      </c>
      <c r="B122" s="174" t="s">
        <v>903</v>
      </c>
      <c r="C122" s="175" t="s">
        <v>904</v>
      </c>
    </row>
    <row r="123" spans="1:3" ht="52.5" customHeight="1">
      <c r="A123" s="171">
        <v>283</v>
      </c>
      <c r="B123" s="174" t="s">
        <v>905</v>
      </c>
      <c r="C123" s="175" t="s">
        <v>906</v>
      </c>
    </row>
    <row r="124" spans="1:3" s="179" customFormat="1" ht="42" customHeight="1">
      <c r="A124" s="196">
        <v>284</v>
      </c>
      <c r="B124" s="197"/>
      <c r="C124" s="172" t="s">
        <v>907</v>
      </c>
    </row>
    <row r="125" spans="1:3" ht="46.5" customHeight="1">
      <c r="A125" s="171">
        <v>284</v>
      </c>
      <c r="B125" s="174" t="s">
        <v>908</v>
      </c>
      <c r="C125" s="175" t="s">
        <v>909</v>
      </c>
    </row>
    <row r="126" spans="1:3" ht="37.5" customHeight="1">
      <c r="A126" s="171">
        <v>284</v>
      </c>
      <c r="B126" s="174" t="s">
        <v>910</v>
      </c>
      <c r="C126" s="175" t="s">
        <v>911</v>
      </c>
    </row>
    <row r="127" spans="1:3" ht="33" customHeight="1">
      <c r="A127" s="171">
        <v>284</v>
      </c>
      <c r="B127" s="174" t="s">
        <v>912</v>
      </c>
      <c r="C127" s="176" t="s">
        <v>913</v>
      </c>
    </row>
    <row r="128" spans="1:3" ht="30" customHeight="1">
      <c r="A128" s="171">
        <v>284</v>
      </c>
      <c r="B128" s="174" t="s">
        <v>914</v>
      </c>
      <c r="C128" s="175" t="s">
        <v>915</v>
      </c>
    </row>
    <row r="129" spans="1:3" ht="78" customHeight="1">
      <c r="A129" s="171">
        <v>284</v>
      </c>
      <c r="B129" s="174" t="s">
        <v>916</v>
      </c>
      <c r="C129" s="175" t="s">
        <v>917</v>
      </c>
    </row>
    <row r="130" spans="1:3" s="179" customFormat="1" ht="30.75" customHeight="1">
      <c r="A130" s="202" t="s">
        <v>15</v>
      </c>
      <c r="B130" s="203"/>
      <c r="C130" s="172" t="s">
        <v>918</v>
      </c>
    </row>
    <row r="131" spans="1:3" ht="39.75" customHeight="1">
      <c r="A131" s="171">
        <v>285</v>
      </c>
      <c r="B131" s="174" t="s">
        <v>919</v>
      </c>
      <c r="C131" s="175" t="s">
        <v>920</v>
      </c>
    </row>
    <row r="132" spans="1:3" ht="45.75" customHeight="1">
      <c r="A132" s="171">
        <v>285</v>
      </c>
      <c r="B132" s="174" t="s">
        <v>921</v>
      </c>
      <c r="C132" s="175" t="s">
        <v>922</v>
      </c>
    </row>
    <row r="133" spans="1:3" ht="45" customHeight="1">
      <c r="A133" s="171">
        <v>285</v>
      </c>
      <c r="B133" s="174" t="s">
        <v>923</v>
      </c>
      <c r="C133" s="175" t="s">
        <v>924</v>
      </c>
    </row>
    <row r="134" spans="1:3" ht="50.25" customHeight="1">
      <c r="A134" s="171">
        <v>285</v>
      </c>
      <c r="B134" s="174" t="s">
        <v>925</v>
      </c>
      <c r="C134" s="175" t="s">
        <v>926</v>
      </c>
    </row>
    <row r="135" spans="1:3" ht="30.75" customHeight="1">
      <c r="A135" s="171">
        <v>285</v>
      </c>
      <c r="B135" s="174" t="s">
        <v>927</v>
      </c>
      <c r="C135" s="175" t="s">
        <v>928</v>
      </c>
    </row>
    <row r="136" spans="1:3" ht="32.25" customHeight="1">
      <c r="A136" s="171">
        <v>285</v>
      </c>
      <c r="B136" s="174" t="s">
        <v>929</v>
      </c>
      <c r="C136" s="175" t="s">
        <v>930</v>
      </c>
    </row>
    <row r="137" spans="1:3" ht="78" customHeight="1">
      <c r="A137" s="171">
        <v>285</v>
      </c>
      <c r="B137" s="174" t="s">
        <v>931</v>
      </c>
      <c r="C137" s="182" t="s">
        <v>932</v>
      </c>
    </row>
    <row r="138" spans="1:3" ht="49.5" customHeight="1">
      <c r="A138" s="171">
        <v>285</v>
      </c>
      <c r="B138" s="181" t="s">
        <v>933</v>
      </c>
      <c r="C138" s="175" t="s">
        <v>934</v>
      </c>
    </row>
    <row r="139" spans="1:3" ht="49.5" customHeight="1">
      <c r="A139" s="171">
        <v>285</v>
      </c>
      <c r="B139" s="181" t="s">
        <v>935</v>
      </c>
      <c r="C139" s="175" t="s">
        <v>936</v>
      </c>
    </row>
    <row r="140" spans="1:3" ht="35.25" customHeight="1">
      <c r="A140" s="196">
        <v>287</v>
      </c>
      <c r="B140" s="197"/>
      <c r="C140" s="177" t="s">
        <v>937</v>
      </c>
    </row>
    <row r="141" spans="1:3" ht="52.5" customHeight="1">
      <c r="A141" s="171">
        <v>287</v>
      </c>
      <c r="B141" s="174" t="s">
        <v>938</v>
      </c>
      <c r="C141" s="175" t="s">
        <v>939</v>
      </c>
    </row>
    <row r="142" spans="1:3" ht="52.5" customHeight="1">
      <c r="A142" s="171">
        <v>287</v>
      </c>
      <c r="B142" s="174" t="s">
        <v>940</v>
      </c>
      <c r="C142" s="175" t="s">
        <v>941</v>
      </c>
    </row>
    <row r="143" spans="1:3" s="179" customFormat="1" ht="31.5" customHeight="1">
      <c r="A143" s="196">
        <v>288</v>
      </c>
      <c r="B143" s="197"/>
      <c r="C143" s="177" t="s">
        <v>942</v>
      </c>
    </row>
    <row r="144" spans="1:3" s="189" customFormat="1" ht="52.5" customHeight="1">
      <c r="A144" s="186">
        <v>288</v>
      </c>
      <c r="B144" s="187" t="s">
        <v>837</v>
      </c>
      <c r="C144" s="188" t="s">
        <v>838</v>
      </c>
    </row>
    <row r="145" spans="1:3" ht="35.25" customHeight="1">
      <c r="A145" s="171">
        <v>288</v>
      </c>
      <c r="B145" s="174" t="s">
        <v>943</v>
      </c>
      <c r="C145" s="180" t="s">
        <v>944</v>
      </c>
    </row>
    <row r="146" spans="1:3" s="179" customFormat="1" ht="48.75" customHeight="1">
      <c r="A146" s="171">
        <v>288</v>
      </c>
      <c r="B146" s="174" t="s">
        <v>945</v>
      </c>
      <c r="C146" s="175" t="s">
        <v>946</v>
      </c>
    </row>
    <row r="147" spans="1:3" ht="37.5" customHeight="1">
      <c r="A147" s="171">
        <v>288</v>
      </c>
      <c r="B147" s="174" t="s">
        <v>947</v>
      </c>
      <c r="C147" s="175" t="s">
        <v>948</v>
      </c>
    </row>
    <row r="148" spans="1:3" ht="63" customHeight="1">
      <c r="A148" s="171">
        <v>288</v>
      </c>
      <c r="B148" s="174" t="s">
        <v>949</v>
      </c>
      <c r="C148" s="175" t="s">
        <v>950</v>
      </c>
    </row>
    <row r="149" spans="1:3" s="179" customFormat="1" ht="33" customHeight="1">
      <c r="A149" s="196">
        <v>289</v>
      </c>
      <c r="B149" s="197"/>
      <c r="C149" s="177" t="s">
        <v>951</v>
      </c>
    </row>
    <row r="150" spans="1:3" ht="34.5" customHeight="1">
      <c r="A150" s="171">
        <v>289</v>
      </c>
      <c r="B150" s="190" t="s">
        <v>952</v>
      </c>
      <c r="C150" s="175" t="s">
        <v>953</v>
      </c>
    </row>
    <row r="151" spans="1:3" ht="62.25" customHeight="1">
      <c r="A151" s="171">
        <v>289</v>
      </c>
      <c r="B151" s="191" t="s">
        <v>954</v>
      </c>
      <c r="C151" s="175" t="s">
        <v>955</v>
      </c>
    </row>
    <row r="152" spans="1:3" ht="53.25" customHeight="1">
      <c r="A152" s="171">
        <v>289</v>
      </c>
      <c r="B152" s="191" t="s">
        <v>956</v>
      </c>
      <c r="C152" s="175" t="s">
        <v>957</v>
      </c>
    </row>
    <row r="153" spans="1:3" s="179" customFormat="1" ht="26.25" customHeight="1">
      <c r="A153" s="196">
        <v>291</v>
      </c>
      <c r="B153" s="197"/>
      <c r="C153" s="177" t="s">
        <v>958</v>
      </c>
    </row>
    <row r="154" spans="1:3" s="179" customFormat="1" ht="27.75" customHeight="1">
      <c r="A154" s="196">
        <v>292</v>
      </c>
      <c r="B154" s="197"/>
      <c r="C154" s="172" t="s">
        <v>959</v>
      </c>
    </row>
    <row r="155" spans="1:3" s="179" customFormat="1" ht="32.25" customHeight="1">
      <c r="A155" s="196">
        <v>321</v>
      </c>
      <c r="B155" s="197"/>
      <c r="C155" s="172" t="s">
        <v>960</v>
      </c>
    </row>
    <row r="156" spans="1:3" s="179" customFormat="1" ht="32.25" customHeight="1">
      <c r="A156" s="171">
        <v>321</v>
      </c>
      <c r="B156" s="176" t="s">
        <v>961</v>
      </c>
      <c r="C156" s="176" t="s">
        <v>962</v>
      </c>
    </row>
    <row r="157" spans="1:3" s="179" customFormat="1" ht="27.75" customHeight="1">
      <c r="A157" s="170">
        <v>321</v>
      </c>
      <c r="B157" s="174" t="s">
        <v>963</v>
      </c>
      <c r="C157" s="176" t="s">
        <v>964</v>
      </c>
    </row>
    <row r="158" spans="1:3" s="179" customFormat="1" ht="65.25" customHeight="1">
      <c r="A158" s="170">
        <v>321</v>
      </c>
      <c r="B158" s="174" t="s">
        <v>821</v>
      </c>
      <c r="C158" s="175" t="s">
        <v>822</v>
      </c>
    </row>
    <row r="159" spans="1:3" s="179" customFormat="1" ht="32.25" customHeight="1">
      <c r="A159" s="196">
        <v>322</v>
      </c>
      <c r="B159" s="197"/>
      <c r="C159" s="172" t="s">
        <v>965</v>
      </c>
    </row>
    <row r="160" spans="1:3" ht="48.75" customHeight="1">
      <c r="A160" s="170">
        <v>322</v>
      </c>
      <c r="B160" s="176" t="s">
        <v>815</v>
      </c>
      <c r="C160" s="176" t="s">
        <v>966</v>
      </c>
    </row>
    <row r="161" spans="1:3" s="179" customFormat="1" ht="35.25" customHeight="1">
      <c r="A161" s="196">
        <v>388</v>
      </c>
      <c r="B161" s="197"/>
      <c r="C161" s="172" t="s">
        <v>967</v>
      </c>
    </row>
    <row r="162" spans="1:3" ht="51" customHeight="1">
      <c r="A162" s="170">
        <v>388</v>
      </c>
      <c r="B162" s="176" t="s">
        <v>777</v>
      </c>
      <c r="C162" s="176" t="s">
        <v>778</v>
      </c>
    </row>
    <row r="163" spans="1:3" s="179" customFormat="1" ht="24" customHeight="1">
      <c r="A163" s="196">
        <v>415</v>
      </c>
      <c r="B163" s="197"/>
      <c r="C163" s="172" t="s">
        <v>968</v>
      </c>
    </row>
    <row r="164" spans="1:3" ht="36" customHeight="1">
      <c r="A164" s="170">
        <v>415</v>
      </c>
      <c r="B164" s="174" t="s">
        <v>716</v>
      </c>
      <c r="C164" s="175" t="s">
        <v>717</v>
      </c>
    </row>
    <row r="165" spans="1:3" ht="57">
      <c r="A165" s="198"/>
      <c r="B165" s="199"/>
      <c r="C165" s="192" t="s">
        <v>969</v>
      </c>
    </row>
    <row r="166" spans="1:3" ht="43.5" customHeight="1">
      <c r="A166" s="170"/>
      <c r="B166" s="174" t="s">
        <v>970</v>
      </c>
      <c r="C166" s="180" t="s">
        <v>971</v>
      </c>
    </row>
    <row r="167" spans="1:3" ht="30" customHeight="1">
      <c r="A167" s="170"/>
      <c r="B167" s="174" t="s">
        <v>943</v>
      </c>
      <c r="C167" s="180" t="s">
        <v>972</v>
      </c>
    </row>
    <row r="168" spans="1:3" ht="30">
      <c r="A168" s="170"/>
      <c r="B168" s="174" t="s">
        <v>973</v>
      </c>
      <c r="C168" s="180" t="s">
        <v>974</v>
      </c>
    </row>
    <row r="169" spans="1:3" ht="28.5" customHeight="1">
      <c r="A169" s="170"/>
      <c r="B169" s="174" t="s">
        <v>975</v>
      </c>
      <c r="C169" s="175" t="s">
        <v>976</v>
      </c>
    </row>
    <row r="170" spans="1:3" ht="60" customHeight="1">
      <c r="A170" s="170"/>
      <c r="B170" s="174" t="s">
        <v>977</v>
      </c>
      <c r="C170" s="182" t="s">
        <v>978</v>
      </c>
    </row>
    <row r="171" spans="1:3" ht="63" customHeight="1">
      <c r="A171" s="170"/>
      <c r="B171" s="174" t="s">
        <v>979</v>
      </c>
      <c r="C171" s="182" t="s">
        <v>980</v>
      </c>
    </row>
    <row r="172" spans="1:3" ht="48" customHeight="1">
      <c r="A172" s="170"/>
      <c r="B172" s="174" t="s">
        <v>981</v>
      </c>
      <c r="C172" s="182" t="s">
        <v>982</v>
      </c>
    </row>
    <row r="173" spans="1:3" ht="57" customHeight="1">
      <c r="A173" s="171"/>
      <c r="B173" s="174" t="s">
        <v>983</v>
      </c>
      <c r="C173" s="175" t="s">
        <v>984</v>
      </c>
    </row>
    <row r="174" spans="1:3" ht="51.75" customHeight="1">
      <c r="A174" s="171"/>
      <c r="B174" s="174" t="s">
        <v>985</v>
      </c>
      <c r="C174" s="175" t="s">
        <v>986</v>
      </c>
    </row>
    <row r="175" spans="1:3" ht="35.25" customHeight="1">
      <c r="A175" s="171"/>
      <c r="B175" s="174" t="s">
        <v>987</v>
      </c>
      <c r="C175" s="175" t="s">
        <v>988</v>
      </c>
    </row>
    <row r="176" spans="1:3" ht="40.5" customHeight="1">
      <c r="A176" s="170"/>
      <c r="B176" s="174" t="s">
        <v>720</v>
      </c>
      <c r="C176" s="175" t="s">
        <v>989</v>
      </c>
    </row>
    <row r="177" spans="1:3" ht="51" customHeight="1">
      <c r="A177" s="170"/>
      <c r="B177" s="174" t="s">
        <v>815</v>
      </c>
      <c r="C177" s="175" t="s">
        <v>990</v>
      </c>
    </row>
    <row r="178" spans="1:3" ht="65.25" customHeight="1">
      <c r="A178" s="170"/>
      <c r="B178" s="174" t="s">
        <v>991</v>
      </c>
      <c r="C178" s="175" t="s">
        <v>992</v>
      </c>
    </row>
    <row r="179" spans="1:3" ht="45">
      <c r="A179" s="170"/>
      <c r="B179" s="174" t="s">
        <v>993</v>
      </c>
      <c r="C179" s="175" t="s">
        <v>994</v>
      </c>
    </row>
    <row r="180" spans="1:3" ht="45" customHeight="1">
      <c r="A180" s="170"/>
      <c r="B180" s="174" t="s">
        <v>995</v>
      </c>
      <c r="C180" s="175" t="s">
        <v>996</v>
      </c>
    </row>
    <row r="181" spans="1:3" ht="48" customHeight="1">
      <c r="A181" s="170"/>
      <c r="B181" s="174" t="s">
        <v>750</v>
      </c>
      <c r="C181" s="175" t="s">
        <v>997</v>
      </c>
    </row>
    <row r="182" spans="1:3" ht="30">
      <c r="A182" s="170"/>
      <c r="B182" s="174" t="s">
        <v>716</v>
      </c>
      <c r="C182" s="175" t="s">
        <v>998</v>
      </c>
    </row>
    <row r="183" spans="1:3" ht="23.25" customHeight="1">
      <c r="A183" s="170"/>
      <c r="B183" s="174" t="s">
        <v>999</v>
      </c>
      <c r="C183" s="175" t="s">
        <v>1000</v>
      </c>
    </row>
    <row r="184" spans="1:3" ht="23.25" customHeight="1">
      <c r="A184" s="170"/>
      <c r="B184" s="174" t="s">
        <v>1001</v>
      </c>
      <c r="C184" s="175" t="s">
        <v>1002</v>
      </c>
    </row>
    <row r="185" spans="1:3" ht="23.25" customHeight="1">
      <c r="A185" s="170"/>
      <c r="B185" s="174" t="s">
        <v>1003</v>
      </c>
      <c r="C185" s="175" t="s">
        <v>1004</v>
      </c>
    </row>
    <row r="186" spans="1:3" ht="33.75" customHeight="1">
      <c r="A186" s="170"/>
      <c r="B186" s="174" t="s">
        <v>885</v>
      </c>
      <c r="C186" s="180" t="s">
        <v>886</v>
      </c>
    </row>
    <row r="187" spans="1:3" s="179" customFormat="1" ht="30.75" customHeight="1">
      <c r="A187" s="171"/>
      <c r="B187" s="174" t="s">
        <v>887</v>
      </c>
      <c r="C187" s="180" t="s">
        <v>888</v>
      </c>
    </row>
    <row r="188" spans="1:3" ht="28.5" customHeight="1">
      <c r="A188" s="170"/>
      <c r="B188" s="174" t="s">
        <v>1005</v>
      </c>
      <c r="C188" s="175" t="s">
        <v>1006</v>
      </c>
    </row>
    <row r="189" spans="1:3" ht="31.5" customHeight="1">
      <c r="A189" s="170"/>
      <c r="B189" s="174" t="s">
        <v>1007</v>
      </c>
      <c r="C189" s="175" t="s">
        <v>1008</v>
      </c>
    </row>
    <row r="190" spans="1:3" ht="30.75" customHeight="1">
      <c r="A190" s="170"/>
      <c r="B190" s="174" t="s">
        <v>1009</v>
      </c>
      <c r="C190" s="175" t="s">
        <v>1010</v>
      </c>
    </row>
    <row r="191" spans="1:3" ht="30.75" customHeight="1">
      <c r="A191" s="170"/>
      <c r="B191" s="174" t="s">
        <v>1011</v>
      </c>
      <c r="C191" s="175" t="s">
        <v>1012</v>
      </c>
    </row>
    <row r="192" spans="1:3" ht="30.75" customHeight="1">
      <c r="A192" s="170"/>
      <c r="B192" s="174" t="s">
        <v>1013</v>
      </c>
      <c r="C192" s="175" t="s">
        <v>1014</v>
      </c>
    </row>
    <row r="193" spans="1:3" ht="30.75" customHeight="1">
      <c r="A193" s="170"/>
      <c r="B193" s="174" t="s">
        <v>1015</v>
      </c>
      <c r="C193" s="175" t="s">
        <v>1016</v>
      </c>
    </row>
    <row r="194" spans="1:3" ht="30" customHeight="1">
      <c r="A194" s="170"/>
      <c r="B194" s="174" t="s">
        <v>1017</v>
      </c>
      <c r="C194" s="175" t="s">
        <v>1018</v>
      </c>
    </row>
    <row r="195" spans="1:3" ht="66" customHeight="1">
      <c r="A195" s="170"/>
      <c r="B195" s="174" t="s">
        <v>1019</v>
      </c>
      <c r="C195" s="175" t="s">
        <v>1020</v>
      </c>
    </row>
    <row r="196" spans="1:3" ht="39.75" customHeight="1">
      <c r="A196" s="170"/>
      <c r="B196" s="174" t="s">
        <v>1021</v>
      </c>
      <c r="C196" s="175" t="s">
        <v>1022</v>
      </c>
    </row>
    <row r="197" spans="1:3" ht="26.25" customHeight="1">
      <c r="A197" s="170"/>
      <c r="B197" s="174" t="s">
        <v>1023</v>
      </c>
      <c r="C197" s="175" t="s">
        <v>1024</v>
      </c>
    </row>
    <row r="198" spans="1:3" ht="48.75" customHeight="1">
      <c r="A198" s="170"/>
      <c r="B198" s="174" t="s">
        <v>1025</v>
      </c>
      <c r="C198" s="175" t="s">
        <v>1026</v>
      </c>
    </row>
    <row r="199" spans="1:3" ht="33.75" customHeight="1">
      <c r="A199" s="170"/>
      <c r="B199" s="174" t="s">
        <v>1027</v>
      </c>
      <c r="C199" s="175" t="s">
        <v>1028</v>
      </c>
    </row>
    <row r="200" spans="1:3" ht="33.75" customHeight="1">
      <c r="A200" s="170"/>
      <c r="B200" s="174" t="s">
        <v>1029</v>
      </c>
      <c r="C200" s="175" t="s">
        <v>1030</v>
      </c>
    </row>
    <row r="201" spans="1:3" ht="33.75" customHeight="1">
      <c r="A201" s="170"/>
      <c r="B201" s="174" t="s">
        <v>1031</v>
      </c>
      <c r="C201" s="175" t="s">
        <v>1032</v>
      </c>
    </row>
    <row r="202" spans="1:3" ht="33.75" customHeight="1">
      <c r="A202" s="170"/>
      <c r="B202" s="174" t="s">
        <v>1033</v>
      </c>
      <c r="C202" s="175" t="s">
        <v>1034</v>
      </c>
    </row>
    <row r="203" spans="1:3" ht="20.25" customHeight="1">
      <c r="A203" s="200" t="s">
        <v>1035</v>
      </c>
      <c r="B203" s="200"/>
      <c r="C203" s="200"/>
    </row>
    <row r="204" spans="1:3" ht="5.25" customHeight="1">
      <c r="A204" s="201"/>
      <c r="B204" s="201"/>
      <c r="C204" s="201"/>
    </row>
    <row r="205" spans="1:3" ht="50.25" customHeight="1">
      <c r="A205" s="195" t="s">
        <v>1036</v>
      </c>
      <c r="B205" s="195"/>
      <c r="C205" s="195"/>
    </row>
    <row r="206" spans="1:3" ht="53.25" customHeight="1">
      <c r="A206" s="195" t="s">
        <v>1037</v>
      </c>
      <c r="B206" s="195"/>
      <c r="C206" s="195"/>
    </row>
    <row r="207" ht="1.5" customHeight="1"/>
    <row r="208" spans="1:3" ht="25.5" customHeight="1">
      <c r="A208" s="195" t="s">
        <v>1038</v>
      </c>
      <c r="B208" s="195"/>
      <c r="C208" s="195"/>
    </row>
  </sheetData>
  <sheetProtection/>
  <mergeCells count="43">
    <mergeCell ref="A5:C5"/>
    <mergeCell ref="A6:B6"/>
    <mergeCell ref="A7:B7"/>
    <mergeCell ref="C7:C8"/>
    <mergeCell ref="A9:B9"/>
    <mergeCell ref="A11:B11"/>
    <mergeCell ref="A13:B13"/>
    <mergeCell ref="A16:B16"/>
    <mergeCell ref="A22:B22"/>
    <mergeCell ref="A24:B24"/>
    <mergeCell ref="A26:B26"/>
    <mergeCell ref="A28:B28"/>
    <mergeCell ref="A30:B30"/>
    <mergeCell ref="A33:B33"/>
    <mergeCell ref="A35:B35"/>
    <mergeCell ref="A37:B37"/>
    <mergeCell ref="A39:B39"/>
    <mergeCell ref="A44:B44"/>
    <mergeCell ref="A46:B46"/>
    <mergeCell ref="A52:B52"/>
    <mergeCell ref="A54:B54"/>
    <mergeCell ref="A56:B56"/>
    <mergeCell ref="A58:B58"/>
    <mergeCell ref="A71:B71"/>
    <mergeCell ref="A80:B80"/>
    <mergeCell ref="A82:B82"/>
    <mergeCell ref="A124:B124"/>
    <mergeCell ref="A130:B130"/>
    <mergeCell ref="A140:B140"/>
    <mergeCell ref="A143:B143"/>
    <mergeCell ref="A149:B149"/>
    <mergeCell ref="A153:B153"/>
    <mergeCell ref="A154:B154"/>
    <mergeCell ref="A155:B155"/>
    <mergeCell ref="A159:B159"/>
    <mergeCell ref="A161:B161"/>
    <mergeCell ref="A208:C208"/>
    <mergeCell ref="A163:B163"/>
    <mergeCell ref="A165:B165"/>
    <mergeCell ref="A203:C203"/>
    <mergeCell ref="A204:C204"/>
    <mergeCell ref="A205:C205"/>
    <mergeCell ref="A206:C206"/>
  </mergeCells>
  <printOptions/>
  <pageMargins left="1.1023622047244095" right="0.31496062992125984" top="0.35433070866141736" bottom="0.35433070866141736" header="0.31496062992125984" footer="0.11811023622047245"/>
  <pageSetup fitToHeight="1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1.7109375" style="100" customWidth="1"/>
    <col min="2" max="2" width="9.140625" style="1" customWidth="1"/>
    <col min="3" max="3" width="9.00390625" style="2" customWidth="1"/>
    <col min="4" max="4" width="8.421875" style="2" customWidth="1"/>
    <col min="5" max="5" width="19.140625" style="2" customWidth="1"/>
    <col min="6" max="6" width="12.00390625" style="2" customWidth="1"/>
    <col min="7" max="7" width="20.7109375" style="3" customWidth="1"/>
    <col min="8" max="8" width="28.140625" style="2" customWidth="1"/>
    <col min="9" max="13" width="9.140625" style="2" customWidth="1"/>
    <col min="14" max="14" width="14.421875" style="2" customWidth="1"/>
    <col min="15" max="15" width="6.421875" style="2" customWidth="1"/>
    <col min="16" max="16" width="5.421875" style="2" customWidth="1"/>
    <col min="17" max="17" width="5.8515625" style="2" customWidth="1"/>
    <col min="18" max="18" width="6.140625" style="2" customWidth="1"/>
    <col min="19" max="16384" width="9.140625" style="2" customWidth="1"/>
  </cols>
  <sheetData>
    <row r="1" spans="1:7" ht="15.75">
      <c r="A1" s="98"/>
      <c r="G1" s="129" t="s">
        <v>674</v>
      </c>
    </row>
    <row r="2" spans="1:7" ht="15">
      <c r="A2" s="99"/>
      <c r="G2" s="4" t="s">
        <v>0</v>
      </c>
    </row>
    <row r="3" ht="15">
      <c r="G3" s="4" t="s">
        <v>1</v>
      </c>
    </row>
    <row r="4" spans="6:7" ht="15">
      <c r="F4" s="5"/>
      <c r="G4" s="4" t="s">
        <v>2</v>
      </c>
    </row>
    <row r="5" spans="1:7" ht="15">
      <c r="A5" s="101"/>
      <c r="B5" s="81" t="s">
        <v>3</v>
      </c>
      <c r="C5" s="82"/>
      <c r="D5" s="82"/>
      <c r="E5" s="82"/>
      <c r="F5" s="83"/>
      <c r="G5" s="88" t="s">
        <v>1042</v>
      </c>
    </row>
    <row r="6" spans="1:7" ht="15">
      <c r="A6" s="101"/>
      <c r="B6" s="81" t="s">
        <v>4</v>
      </c>
      <c r="C6" s="82"/>
      <c r="D6" s="82"/>
      <c r="E6" s="82"/>
      <c r="F6" s="82"/>
      <c r="G6" s="82"/>
    </row>
    <row r="7" spans="1:7" ht="15">
      <c r="A7" s="101"/>
      <c r="B7" s="81" t="s">
        <v>5</v>
      </c>
      <c r="C7" s="82"/>
      <c r="D7" s="82"/>
      <c r="E7" s="82"/>
      <c r="F7" s="82"/>
      <c r="G7" s="82"/>
    </row>
    <row r="8" spans="1:7" ht="15">
      <c r="A8" s="101"/>
      <c r="B8" s="84"/>
      <c r="C8" s="85"/>
      <c r="D8" s="85"/>
      <c r="E8" s="85"/>
      <c r="F8" s="85"/>
      <c r="G8" s="82"/>
    </row>
    <row r="9" spans="1:7" ht="15">
      <c r="A9" s="208" t="s">
        <v>6</v>
      </c>
      <c r="B9" s="209" t="s">
        <v>7</v>
      </c>
      <c r="C9" s="209"/>
      <c r="D9" s="209"/>
      <c r="E9" s="209"/>
      <c r="F9" s="209"/>
      <c r="G9" s="41" t="s">
        <v>8</v>
      </c>
    </row>
    <row r="10" spans="1:7" ht="45">
      <c r="A10" s="208"/>
      <c r="B10" s="60" t="s">
        <v>9</v>
      </c>
      <c r="C10" s="87" t="s">
        <v>10</v>
      </c>
      <c r="D10" s="87" t="s">
        <v>11</v>
      </c>
      <c r="E10" s="87" t="s">
        <v>12</v>
      </c>
      <c r="F10" s="87" t="s">
        <v>179</v>
      </c>
      <c r="G10" s="87" t="s">
        <v>13</v>
      </c>
    </row>
    <row r="11" spans="1:7" s="18" customFormat="1" ht="15.75">
      <c r="A11" s="107" t="s">
        <v>95</v>
      </c>
      <c r="B11" s="108" t="s">
        <v>96</v>
      </c>
      <c r="C11" s="109"/>
      <c r="D11" s="109"/>
      <c r="E11" s="109"/>
      <c r="F11" s="109"/>
      <c r="G11" s="110">
        <f>SUM(G12)</f>
        <v>21369.6</v>
      </c>
    </row>
    <row r="12" spans="1:7" ht="15">
      <c r="A12" s="39" t="s">
        <v>97</v>
      </c>
      <c r="B12" s="60"/>
      <c r="C12" s="60" t="s">
        <v>38</v>
      </c>
      <c r="D12" s="60"/>
      <c r="E12" s="60"/>
      <c r="F12" s="60"/>
      <c r="G12" s="61">
        <f>SUM(G13+G21)</f>
        <v>21369.6</v>
      </c>
    </row>
    <row r="13" spans="1:7" ht="45">
      <c r="A13" s="39" t="s">
        <v>98</v>
      </c>
      <c r="B13" s="60"/>
      <c r="C13" s="60" t="s">
        <v>38</v>
      </c>
      <c r="D13" s="60" t="s">
        <v>58</v>
      </c>
      <c r="E13" s="60"/>
      <c r="F13" s="60"/>
      <c r="G13" s="61">
        <f>SUM(G15)</f>
        <v>13740</v>
      </c>
    </row>
    <row r="14" spans="1:7" ht="15">
      <c r="A14" s="103" t="s">
        <v>216</v>
      </c>
      <c r="B14" s="60"/>
      <c r="C14" s="60" t="s">
        <v>38</v>
      </c>
      <c r="D14" s="60" t="s">
        <v>58</v>
      </c>
      <c r="E14" s="60" t="s">
        <v>217</v>
      </c>
      <c r="F14" s="60"/>
      <c r="G14" s="61">
        <f>SUM(G15)</f>
        <v>13740</v>
      </c>
    </row>
    <row r="15" spans="1:7" ht="45">
      <c r="A15" s="39" t="s">
        <v>84</v>
      </c>
      <c r="B15" s="60"/>
      <c r="C15" s="60" t="s">
        <v>38</v>
      </c>
      <c r="D15" s="60" t="s">
        <v>58</v>
      </c>
      <c r="E15" s="60" t="s">
        <v>114</v>
      </c>
      <c r="F15" s="60"/>
      <c r="G15" s="61">
        <f>SUM(G16+G19)</f>
        <v>13740</v>
      </c>
    </row>
    <row r="16" spans="1:7" ht="15">
      <c r="A16" s="39" t="s">
        <v>86</v>
      </c>
      <c r="B16" s="60"/>
      <c r="C16" s="60" t="s">
        <v>38</v>
      </c>
      <c r="D16" s="60" t="s">
        <v>58</v>
      </c>
      <c r="E16" s="60" t="s">
        <v>115</v>
      </c>
      <c r="F16" s="60"/>
      <c r="G16" s="61">
        <f>SUM(G17+G18)</f>
        <v>12311</v>
      </c>
    </row>
    <row r="17" spans="1:7" ht="60">
      <c r="A17" s="95" t="s">
        <v>55</v>
      </c>
      <c r="B17" s="60"/>
      <c r="C17" s="60" t="s">
        <v>38</v>
      </c>
      <c r="D17" s="60" t="s">
        <v>58</v>
      </c>
      <c r="E17" s="60" t="s">
        <v>115</v>
      </c>
      <c r="F17" s="60" t="s">
        <v>99</v>
      </c>
      <c r="G17" s="61">
        <v>12301</v>
      </c>
    </row>
    <row r="18" spans="1:7" ht="30">
      <c r="A18" s="132" t="s">
        <v>56</v>
      </c>
      <c r="B18" s="60"/>
      <c r="C18" s="60" t="s">
        <v>38</v>
      </c>
      <c r="D18" s="60" t="s">
        <v>58</v>
      </c>
      <c r="E18" s="60" t="s">
        <v>115</v>
      </c>
      <c r="F18" s="60" t="s">
        <v>101</v>
      </c>
      <c r="G18" s="42">
        <v>10</v>
      </c>
    </row>
    <row r="19" spans="1:7" ht="15">
      <c r="A19" s="39" t="s">
        <v>102</v>
      </c>
      <c r="B19" s="60"/>
      <c r="C19" s="60" t="s">
        <v>38</v>
      </c>
      <c r="D19" s="60" t="s">
        <v>58</v>
      </c>
      <c r="E19" s="60" t="s">
        <v>116</v>
      </c>
      <c r="F19" s="60"/>
      <c r="G19" s="61">
        <f>SUM(G20)</f>
        <v>1429</v>
      </c>
    </row>
    <row r="20" spans="1:7" ht="60">
      <c r="A20" s="95" t="s">
        <v>55</v>
      </c>
      <c r="B20" s="60"/>
      <c r="C20" s="60" t="s">
        <v>38</v>
      </c>
      <c r="D20" s="60" t="s">
        <v>58</v>
      </c>
      <c r="E20" s="60" t="s">
        <v>116</v>
      </c>
      <c r="F20" s="60" t="s">
        <v>99</v>
      </c>
      <c r="G20" s="61">
        <v>1429</v>
      </c>
    </row>
    <row r="21" spans="1:7" ht="15">
      <c r="A21" s="39" t="s">
        <v>103</v>
      </c>
      <c r="B21" s="60"/>
      <c r="C21" s="60" t="s">
        <v>38</v>
      </c>
      <c r="D21" s="60" t="s">
        <v>104</v>
      </c>
      <c r="E21" s="60"/>
      <c r="F21" s="60"/>
      <c r="G21" s="61">
        <f>SUM(G22)</f>
        <v>7629.6</v>
      </c>
    </row>
    <row r="22" spans="1:7" ht="45">
      <c r="A22" s="39" t="s">
        <v>84</v>
      </c>
      <c r="B22" s="60"/>
      <c r="C22" s="60" t="s">
        <v>38</v>
      </c>
      <c r="D22" s="60" t="s">
        <v>104</v>
      </c>
      <c r="E22" s="60" t="s">
        <v>114</v>
      </c>
      <c r="F22" s="60"/>
      <c r="G22" s="61">
        <f>SUM(G23+G26+G28)</f>
        <v>7629.6</v>
      </c>
    </row>
    <row r="23" spans="1:7" ht="15">
      <c r="A23" s="39" t="s">
        <v>105</v>
      </c>
      <c r="B23" s="60"/>
      <c r="C23" s="60" t="s">
        <v>38</v>
      </c>
      <c r="D23" s="60" t="s">
        <v>104</v>
      </c>
      <c r="E23" s="60" t="s">
        <v>117</v>
      </c>
      <c r="F23" s="60"/>
      <c r="G23" s="42">
        <f>SUM(G24:G25)</f>
        <v>615.2</v>
      </c>
    </row>
    <row r="24" spans="1:7" ht="30">
      <c r="A24" s="132" t="s">
        <v>56</v>
      </c>
      <c r="B24" s="60"/>
      <c r="C24" s="60" t="s">
        <v>38</v>
      </c>
      <c r="D24" s="60" t="s">
        <v>104</v>
      </c>
      <c r="E24" s="60" t="s">
        <v>117</v>
      </c>
      <c r="F24" s="60" t="s">
        <v>101</v>
      </c>
      <c r="G24" s="42">
        <v>571.2</v>
      </c>
    </row>
    <row r="25" spans="1:7" ht="15">
      <c r="A25" s="39" t="s">
        <v>26</v>
      </c>
      <c r="B25" s="60"/>
      <c r="C25" s="60" t="s">
        <v>38</v>
      </c>
      <c r="D25" s="60" t="s">
        <v>104</v>
      </c>
      <c r="E25" s="60" t="s">
        <v>117</v>
      </c>
      <c r="F25" s="60" t="s">
        <v>106</v>
      </c>
      <c r="G25" s="42">
        <v>44</v>
      </c>
    </row>
    <row r="26" spans="1:7" ht="30">
      <c r="A26" s="39" t="s">
        <v>107</v>
      </c>
      <c r="B26" s="60"/>
      <c r="C26" s="60" t="s">
        <v>38</v>
      </c>
      <c r="D26" s="60" t="s">
        <v>104</v>
      </c>
      <c r="E26" s="60" t="s">
        <v>118</v>
      </c>
      <c r="F26" s="60"/>
      <c r="G26" s="42">
        <f>SUM(G27)</f>
        <v>410</v>
      </c>
    </row>
    <row r="27" spans="1:7" ht="30">
      <c r="A27" s="132" t="s">
        <v>56</v>
      </c>
      <c r="B27" s="60"/>
      <c r="C27" s="60" t="s">
        <v>38</v>
      </c>
      <c r="D27" s="60" t="s">
        <v>104</v>
      </c>
      <c r="E27" s="60" t="s">
        <v>118</v>
      </c>
      <c r="F27" s="60" t="s">
        <v>101</v>
      </c>
      <c r="G27" s="42">
        <v>410</v>
      </c>
    </row>
    <row r="28" spans="1:7" ht="30">
      <c r="A28" s="103" t="s">
        <v>108</v>
      </c>
      <c r="B28" s="60"/>
      <c r="C28" s="60" t="s">
        <v>38</v>
      </c>
      <c r="D28" s="60" t="s">
        <v>104</v>
      </c>
      <c r="E28" s="60" t="s">
        <v>119</v>
      </c>
      <c r="F28" s="60"/>
      <c r="G28" s="61">
        <f>SUM(G29:G31)</f>
        <v>6604.400000000001</v>
      </c>
    </row>
    <row r="29" spans="1:7" ht="30">
      <c r="A29" s="132" t="s">
        <v>56</v>
      </c>
      <c r="B29" s="60"/>
      <c r="C29" s="60" t="s">
        <v>38</v>
      </c>
      <c r="D29" s="60" t="s">
        <v>104</v>
      </c>
      <c r="E29" s="60" t="s">
        <v>119</v>
      </c>
      <c r="F29" s="60" t="s">
        <v>101</v>
      </c>
      <c r="G29" s="61">
        <v>5935.8</v>
      </c>
    </row>
    <row r="30" spans="1:7" ht="15">
      <c r="A30" s="39" t="s">
        <v>46</v>
      </c>
      <c r="B30" s="60"/>
      <c r="C30" s="60" t="s">
        <v>38</v>
      </c>
      <c r="D30" s="60" t="s">
        <v>104</v>
      </c>
      <c r="E30" s="60" t="s">
        <v>119</v>
      </c>
      <c r="F30" s="60" t="s">
        <v>109</v>
      </c>
      <c r="G30" s="61">
        <v>667</v>
      </c>
    </row>
    <row r="31" spans="1:7" ht="15">
      <c r="A31" s="39" t="s">
        <v>26</v>
      </c>
      <c r="B31" s="60"/>
      <c r="C31" s="60" t="s">
        <v>38</v>
      </c>
      <c r="D31" s="60" t="s">
        <v>104</v>
      </c>
      <c r="E31" s="60" t="s">
        <v>119</v>
      </c>
      <c r="F31" s="60" t="s">
        <v>106</v>
      </c>
      <c r="G31" s="61">
        <v>1.6</v>
      </c>
    </row>
    <row r="32" spans="1:7" s="18" customFormat="1" ht="15.75">
      <c r="A32" s="107" t="s">
        <v>110</v>
      </c>
      <c r="B32" s="108" t="s">
        <v>111</v>
      </c>
      <c r="C32" s="108"/>
      <c r="D32" s="108"/>
      <c r="E32" s="108"/>
      <c r="F32" s="108"/>
      <c r="G32" s="110">
        <f>SUM(G33)</f>
        <v>7417.5</v>
      </c>
    </row>
    <row r="33" spans="1:7" ht="15">
      <c r="A33" s="39" t="s">
        <v>97</v>
      </c>
      <c r="B33" s="60"/>
      <c r="C33" s="60" t="s">
        <v>38</v>
      </c>
      <c r="D33" s="60"/>
      <c r="E33" s="60"/>
      <c r="F33" s="60"/>
      <c r="G33" s="61">
        <f>SUM(G34)+G42</f>
        <v>7417.5</v>
      </c>
    </row>
    <row r="34" spans="1:7" ht="30">
      <c r="A34" s="103" t="s">
        <v>112</v>
      </c>
      <c r="B34" s="60"/>
      <c r="C34" s="60" t="s">
        <v>38</v>
      </c>
      <c r="D34" s="60" t="s">
        <v>82</v>
      </c>
      <c r="E34" s="60"/>
      <c r="F34" s="60"/>
      <c r="G34" s="61">
        <f>SUM(G36)</f>
        <v>5918</v>
      </c>
    </row>
    <row r="35" spans="1:7" ht="15">
      <c r="A35" s="103" t="s">
        <v>216</v>
      </c>
      <c r="B35" s="60"/>
      <c r="C35" s="60" t="s">
        <v>38</v>
      </c>
      <c r="D35" s="60" t="s">
        <v>82</v>
      </c>
      <c r="E35" s="60" t="s">
        <v>217</v>
      </c>
      <c r="F35" s="60"/>
      <c r="G35" s="61">
        <f>SUM(G36)</f>
        <v>5918</v>
      </c>
    </row>
    <row r="36" spans="1:7" ht="45">
      <c r="A36" s="39" t="s">
        <v>84</v>
      </c>
      <c r="B36" s="60"/>
      <c r="C36" s="60" t="s">
        <v>38</v>
      </c>
      <c r="D36" s="60" t="s">
        <v>82</v>
      </c>
      <c r="E36" s="60" t="s">
        <v>114</v>
      </c>
      <c r="F36" s="60"/>
      <c r="G36" s="61">
        <f>SUM(G37+G40)</f>
        <v>5918</v>
      </c>
    </row>
    <row r="37" spans="1:7" ht="30">
      <c r="A37" s="39" t="s">
        <v>218</v>
      </c>
      <c r="B37" s="60"/>
      <c r="C37" s="60" t="s">
        <v>38</v>
      </c>
      <c r="D37" s="60" t="s">
        <v>82</v>
      </c>
      <c r="E37" s="60" t="s">
        <v>120</v>
      </c>
      <c r="F37" s="60"/>
      <c r="G37" s="61">
        <f>SUM(G38:G39)</f>
        <v>4136</v>
      </c>
    </row>
    <row r="38" spans="1:7" ht="60">
      <c r="A38" s="95" t="s">
        <v>55</v>
      </c>
      <c r="B38" s="60"/>
      <c r="C38" s="60" t="s">
        <v>38</v>
      </c>
      <c r="D38" s="60" t="s">
        <v>82</v>
      </c>
      <c r="E38" s="60" t="s">
        <v>120</v>
      </c>
      <c r="F38" s="60" t="s">
        <v>99</v>
      </c>
      <c r="G38" s="61">
        <v>4131</v>
      </c>
    </row>
    <row r="39" spans="1:7" ht="30">
      <c r="A39" s="132" t="s">
        <v>56</v>
      </c>
      <c r="B39" s="60"/>
      <c r="C39" s="60" t="s">
        <v>38</v>
      </c>
      <c r="D39" s="60" t="s">
        <v>82</v>
      </c>
      <c r="E39" s="60" t="s">
        <v>120</v>
      </c>
      <c r="F39" s="60" t="s">
        <v>101</v>
      </c>
      <c r="G39" s="42">
        <v>5</v>
      </c>
    </row>
    <row r="40" spans="1:7" ht="30">
      <c r="A40" s="39" t="s">
        <v>113</v>
      </c>
      <c r="B40" s="60"/>
      <c r="C40" s="60" t="s">
        <v>38</v>
      </c>
      <c r="D40" s="60" t="s">
        <v>82</v>
      </c>
      <c r="E40" s="60" t="s">
        <v>121</v>
      </c>
      <c r="F40" s="60"/>
      <c r="G40" s="61">
        <f>SUM(G41)</f>
        <v>1782</v>
      </c>
    </row>
    <row r="41" spans="1:7" ht="60">
      <c r="A41" s="95" t="s">
        <v>55</v>
      </c>
      <c r="B41" s="60"/>
      <c r="C41" s="60" t="s">
        <v>38</v>
      </c>
      <c r="D41" s="60" t="s">
        <v>82</v>
      </c>
      <c r="E41" s="60" t="s">
        <v>121</v>
      </c>
      <c r="F41" s="60" t="s">
        <v>99</v>
      </c>
      <c r="G41" s="61">
        <v>1782</v>
      </c>
    </row>
    <row r="42" spans="1:7" ht="15">
      <c r="A42" s="39" t="s">
        <v>103</v>
      </c>
      <c r="B42" s="60"/>
      <c r="C42" s="60" t="s">
        <v>38</v>
      </c>
      <c r="D42" s="60" t="s">
        <v>104</v>
      </c>
      <c r="E42" s="60"/>
      <c r="F42" s="60"/>
      <c r="G42" s="61">
        <f>SUM(G43)</f>
        <v>1499.5</v>
      </c>
    </row>
    <row r="43" spans="1:7" ht="45">
      <c r="A43" s="39" t="s">
        <v>84</v>
      </c>
      <c r="B43" s="60"/>
      <c r="C43" s="60" t="s">
        <v>38</v>
      </c>
      <c r="D43" s="60" t="s">
        <v>104</v>
      </c>
      <c r="E43" s="60" t="s">
        <v>114</v>
      </c>
      <c r="F43" s="60"/>
      <c r="G43" s="42">
        <f>SUM(G44+G47+G49)</f>
        <v>1499.5</v>
      </c>
    </row>
    <row r="44" spans="1:7" ht="15">
      <c r="A44" s="39" t="s">
        <v>105</v>
      </c>
      <c r="B44" s="60"/>
      <c r="C44" s="60" t="s">
        <v>38</v>
      </c>
      <c r="D44" s="60" t="s">
        <v>104</v>
      </c>
      <c r="E44" s="60" t="s">
        <v>117</v>
      </c>
      <c r="F44" s="60"/>
      <c r="G44" s="42">
        <f>SUM(G45:G46)</f>
        <v>192.39999999999998</v>
      </c>
    </row>
    <row r="45" spans="1:7" ht="30">
      <c r="A45" s="132" t="s">
        <v>56</v>
      </c>
      <c r="B45" s="60"/>
      <c r="C45" s="60" t="s">
        <v>38</v>
      </c>
      <c r="D45" s="60" t="s">
        <v>104</v>
      </c>
      <c r="E45" s="60" t="s">
        <v>117</v>
      </c>
      <c r="F45" s="60" t="s">
        <v>101</v>
      </c>
      <c r="G45" s="42">
        <v>189.7</v>
      </c>
    </row>
    <row r="46" spans="1:7" ht="15">
      <c r="A46" s="39" t="s">
        <v>26</v>
      </c>
      <c r="B46" s="60"/>
      <c r="C46" s="60" t="s">
        <v>38</v>
      </c>
      <c r="D46" s="60" t="s">
        <v>104</v>
      </c>
      <c r="E46" s="60" t="s">
        <v>117</v>
      </c>
      <c r="F46" s="60" t="s">
        <v>106</v>
      </c>
      <c r="G46" s="42">
        <v>2.7</v>
      </c>
    </row>
    <row r="47" spans="1:7" ht="30">
      <c r="A47" s="39" t="s">
        <v>107</v>
      </c>
      <c r="B47" s="60"/>
      <c r="C47" s="60" t="s">
        <v>38</v>
      </c>
      <c r="D47" s="60" t="s">
        <v>104</v>
      </c>
      <c r="E47" s="60" t="s">
        <v>118</v>
      </c>
      <c r="F47" s="60"/>
      <c r="G47" s="42">
        <f>SUM(G48)</f>
        <v>379.9</v>
      </c>
    </row>
    <row r="48" spans="1:7" ht="30">
      <c r="A48" s="132" t="s">
        <v>56</v>
      </c>
      <c r="B48" s="60"/>
      <c r="C48" s="60" t="s">
        <v>38</v>
      </c>
      <c r="D48" s="60" t="s">
        <v>104</v>
      </c>
      <c r="E48" s="60" t="s">
        <v>118</v>
      </c>
      <c r="F48" s="60" t="s">
        <v>101</v>
      </c>
      <c r="G48" s="61">
        <v>379.9</v>
      </c>
    </row>
    <row r="49" spans="1:7" ht="30">
      <c r="A49" s="103" t="s">
        <v>108</v>
      </c>
      <c r="B49" s="60"/>
      <c r="C49" s="60" t="s">
        <v>38</v>
      </c>
      <c r="D49" s="60" t="s">
        <v>104</v>
      </c>
      <c r="E49" s="60" t="s">
        <v>119</v>
      </c>
      <c r="F49" s="60"/>
      <c r="G49" s="61">
        <f>SUM(G50:G51)</f>
        <v>927.2</v>
      </c>
    </row>
    <row r="50" spans="1:7" ht="30">
      <c r="A50" s="132" t="s">
        <v>56</v>
      </c>
      <c r="B50" s="60"/>
      <c r="C50" s="60" t="s">
        <v>38</v>
      </c>
      <c r="D50" s="60" t="s">
        <v>104</v>
      </c>
      <c r="E50" s="60" t="s">
        <v>119</v>
      </c>
      <c r="F50" s="60" t="s">
        <v>101</v>
      </c>
      <c r="G50" s="61">
        <v>914</v>
      </c>
    </row>
    <row r="51" spans="1:7" ht="15">
      <c r="A51" s="39" t="s">
        <v>26</v>
      </c>
      <c r="B51" s="60"/>
      <c r="C51" s="60" t="s">
        <v>38</v>
      </c>
      <c r="D51" s="60" t="s">
        <v>104</v>
      </c>
      <c r="E51" s="60" t="s">
        <v>119</v>
      </c>
      <c r="F51" s="60" t="s">
        <v>106</v>
      </c>
      <c r="G51" s="61">
        <v>13.2</v>
      </c>
    </row>
    <row r="52" spans="1:7" s="18" customFormat="1" ht="15.75">
      <c r="A52" s="107" t="s">
        <v>238</v>
      </c>
      <c r="B52" s="109">
        <v>283</v>
      </c>
      <c r="C52" s="111"/>
      <c r="D52" s="111"/>
      <c r="E52" s="111"/>
      <c r="F52" s="111"/>
      <c r="G52" s="112">
        <f>SUM(G53+G133+G164+G254+G279)+G205+G269+G309</f>
        <v>502721.7</v>
      </c>
    </row>
    <row r="53" spans="1:7" ht="15">
      <c r="A53" s="39" t="s">
        <v>97</v>
      </c>
      <c r="B53" s="87"/>
      <c r="C53" s="43" t="s">
        <v>38</v>
      </c>
      <c r="D53" s="43"/>
      <c r="E53" s="43"/>
      <c r="F53" s="41"/>
      <c r="G53" s="42">
        <f>SUM(G54+G59)+G85+G90</f>
        <v>142888.1</v>
      </c>
    </row>
    <row r="54" spans="1:7" ht="30">
      <c r="A54" s="39" t="s">
        <v>184</v>
      </c>
      <c r="B54" s="87"/>
      <c r="C54" s="43" t="s">
        <v>38</v>
      </c>
      <c r="D54" s="43" t="s">
        <v>48</v>
      </c>
      <c r="E54" s="43"/>
      <c r="F54" s="41"/>
      <c r="G54" s="42">
        <f>SUM(G55)</f>
        <v>1618.2</v>
      </c>
    </row>
    <row r="55" spans="1:8" ht="30">
      <c r="A55" s="40" t="s">
        <v>239</v>
      </c>
      <c r="B55" s="91"/>
      <c r="C55" s="43" t="s">
        <v>38</v>
      </c>
      <c r="D55" s="43" t="s">
        <v>48</v>
      </c>
      <c r="E55" s="41" t="s">
        <v>240</v>
      </c>
      <c r="F55" s="41"/>
      <c r="G55" s="42">
        <f>SUM(G56)</f>
        <v>1618.2</v>
      </c>
      <c r="H55" s="20"/>
    </row>
    <row r="56" spans="1:7" ht="45">
      <c r="A56" s="39" t="s">
        <v>84</v>
      </c>
      <c r="B56" s="87"/>
      <c r="C56" s="43" t="s">
        <v>38</v>
      </c>
      <c r="D56" s="43" t="s">
        <v>48</v>
      </c>
      <c r="E56" s="43" t="s">
        <v>241</v>
      </c>
      <c r="F56" s="43"/>
      <c r="G56" s="42">
        <f>SUM(G57)</f>
        <v>1618.2</v>
      </c>
    </row>
    <row r="57" spans="1:7" ht="15">
      <c r="A57" s="39" t="s">
        <v>242</v>
      </c>
      <c r="B57" s="87"/>
      <c r="C57" s="43" t="s">
        <v>38</v>
      </c>
      <c r="D57" s="43" t="s">
        <v>48</v>
      </c>
      <c r="E57" s="43" t="s">
        <v>243</v>
      </c>
      <c r="F57" s="43"/>
      <c r="G57" s="42">
        <f>SUM(G58)</f>
        <v>1618.2</v>
      </c>
    </row>
    <row r="58" spans="1:7" ht="60">
      <c r="A58" s="95" t="s">
        <v>55</v>
      </c>
      <c r="B58" s="87"/>
      <c r="C58" s="43" t="s">
        <v>38</v>
      </c>
      <c r="D58" s="43" t="s">
        <v>48</v>
      </c>
      <c r="E58" s="43" t="s">
        <v>243</v>
      </c>
      <c r="F58" s="43" t="s">
        <v>99</v>
      </c>
      <c r="G58" s="42">
        <v>1618.2</v>
      </c>
    </row>
    <row r="59" spans="1:8" ht="30">
      <c r="A59" s="39" t="s">
        <v>319</v>
      </c>
      <c r="B59" s="87"/>
      <c r="C59" s="43" t="s">
        <v>38</v>
      </c>
      <c r="D59" s="43" t="s">
        <v>17</v>
      </c>
      <c r="E59" s="41"/>
      <c r="F59" s="41"/>
      <c r="G59" s="42">
        <f>SUM(G71)+G60+G66+G77</f>
        <v>99863.1</v>
      </c>
      <c r="H59" s="20"/>
    </row>
    <row r="60" spans="1:7" ht="30">
      <c r="A60" s="39" t="s">
        <v>244</v>
      </c>
      <c r="B60" s="87"/>
      <c r="C60" s="43" t="s">
        <v>38</v>
      </c>
      <c r="D60" s="43" t="s">
        <v>17</v>
      </c>
      <c r="E60" s="41" t="s">
        <v>245</v>
      </c>
      <c r="F60" s="41"/>
      <c r="G60" s="42">
        <f>SUM(G61)</f>
        <v>1358.3</v>
      </c>
    </row>
    <row r="61" spans="1:7" ht="75">
      <c r="A61" s="40" t="s">
        <v>246</v>
      </c>
      <c r="B61" s="91"/>
      <c r="C61" s="43" t="s">
        <v>38</v>
      </c>
      <c r="D61" s="43" t="s">
        <v>17</v>
      </c>
      <c r="E61" s="43" t="s">
        <v>247</v>
      </c>
      <c r="F61" s="41"/>
      <c r="G61" s="42">
        <f>SUM(G62)</f>
        <v>1358.3</v>
      </c>
    </row>
    <row r="62" spans="1:7" ht="45">
      <c r="A62" s="39" t="s">
        <v>84</v>
      </c>
      <c r="B62" s="87"/>
      <c r="C62" s="43" t="s">
        <v>38</v>
      </c>
      <c r="D62" s="43" t="s">
        <v>17</v>
      </c>
      <c r="E62" s="43" t="s">
        <v>248</v>
      </c>
      <c r="F62" s="41"/>
      <c r="G62" s="42">
        <f>SUM(G63)</f>
        <v>1358.3</v>
      </c>
    </row>
    <row r="63" spans="1:7" ht="30">
      <c r="A63" s="39" t="s">
        <v>249</v>
      </c>
      <c r="B63" s="87"/>
      <c r="C63" s="43" t="s">
        <v>38</v>
      </c>
      <c r="D63" s="43" t="s">
        <v>17</v>
      </c>
      <c r="E63" s="43" t="s">
        <v>250</v>
      </c>
      <c r="F63" s="41"/>
      <c r="G63" s="42">
        <f>SUM(G64:G65)</f>
        <v>1358.3</v>
      </c>
    </row>
    <row r="64" spans="1:7" ht="60">
      <c r="A64" s="95" t="s">
        <v>55</v>
      </c>
      <c r="B64" s="87"/>
      <c r="C64" s="43" t="s">
        <v>38</v>
      </c>
      <c r="D64" s="43" t="s">
        <v>17</v>
      </c>
      <c r="E64" s="43" t="s">
        <v>250</v>
      </c>
      <c r="F64" s="43" t="s">
        <v>99</v>
      </c>
      <c r="G64" s="42">
        <v>1334.7</v>
      </c>
    </row>
    <row r="65" spans="1:7" ht="30">
      <c r="A65" s="132" t="s">
        <v>56</v>
      </c>
      <c r="B65" s="87"/>
      <c r="C65" s="43" t="s">
        <v>38</v>
      </c>
      <c r="D65" s="43" t="s">
        <v>17</v>
      </c>
      <c r="E65" s="43" t="s">
        <v>250</v>
      </c>
      <c r="F65" s="43" t="s">
        <v>101</v>
      </c>
      <c r="G65" s="42">
        <v>23.6</v>
      </c>
    </row>
    <row r="66" spans="1:9" ht="30">
      <c r="A66" s="39" t="s">
        <v>519</v>
      </c>
      <c r="B66" s="89"/>
      <c r="C66" s="43" t="s">
        <v>38</v>
      </c>
      <c r="D66" s="43" t="s">
        <v>17</v>
      </c>
      <c r="E66" s="43" t="s">
        <v>258</v>
      </c>
      <c r="F66" s="41"/>
      <c r="G66" s="42">
        <f>SUM(G67)</f>
        <v>357.70000000000005</v>
      </c>
      <c r="H66" s="28"/>
      <c r="I66" s="28"/>
    </row>
    <row r="67" spans="1:9" ht="75">
      <c r="A67" s="40" t="s">
        <v>246</v>
      </c>
      <c r="B67" s="89"/>
      <c r="C67" s="43" t="s">
        <v>38</v>
      </c>
      <c r="D67" s="43" t="s">
        <v>17</v>
      </c>
      <c r="E67" s="41" t="s">
        <v>535</v>
      </c>
      <c r="F67" s="41"/>
      <c r="G67" s="42">
        <f>SUM(G68)</f>
        <v>357.70000000000005</v>
      </c>
      <c r="H67" s="29"/>
      <c r="I67" s="29"/>
    </row>
    <row r="68" spans="1:9" ht="30">
      <c r="A68" s="39" t="s">
        <v>255</v>
      </c>
      <c r="B68" s="89"/>
      <c r="C68" s="43" t="s">
        <v>38</v>
      </c>
      <c r="D68" s="43" t="s">
        <v>17</v>
      </c>
      <c r="E68" s="41" t="s">
        <v>536</v>
      </c>
      <c r="F68" s="41"/>
      <c r="G68" s="42">
        <f>SUM(G69:G70)</f>
        <v>357.70000000000005</v>
      </c>
      <c r="H68" s="29"/>
      <c r="I68" s="29"/>
    </row>
    <row r="69" spans="1:9" ht="60">
      <c r="A69" s="95" t="s">
        <v>55</v>
      </c>
      <c r="B69" s="89"/>
      <c r="C69" s="43" t="s">
        <v>38</v>
      </c>
      <c r="D69" s="43" t="s">
        <v>17</v>
      </c>
      <c r="E69" s="41" t="s">
        <v>536</v>
      </c>
      <c r="F69" s="41">
        <v>100</v>
      </c>
      <c r="G69" s="42">
        <v>288.8</v>
      </c>
      <c r="H69" s="29"/>
      <c r="I69" s="29"/>
    </row>
    <row r="70" spans="1:9" ht="30">
      <c r="A70" s="132" t="s">
        <v>56</v>
      </c>
      <c r="B70" s="89"/>
      <c r="C70" s="43" t="s">
        <v>38</v>
      </c>
      <c r="D70" s="43" t="s">
        <v>17</v>
      </c>
      <c r="E70" s="41" t="s">
        <v>536</v>
      </c>
      <c r="F70" s="43" t="s">
        <v>101</v>
      </c>
      <c r="G70" s="42">
        <v>68.9</v>
      </c>
      <c r="H70" s="29"/>
      <c r="I70" s="29"/>
    </row>
    <row r="71" spans="1:7" ht="30">
      <c r="A71" s="40" t="s">
        <v>239</v>
      </c>
      <c r="B71" s="91"/>
      <c r="C71" s="43" t="s">
        <v>38</v>
      </c>
      <c r="D71" s="43" t="s">
        <v>17</v>
      </c>
      <c r="E71" s="41" t="s">
        <v>240</v>
      </c>
      <c r="F71" s="41"/>
      <c r="G71" s="42">
        <f>SUM(G72)</f>
        <v>97941</v>
      </c>
    </row>
    <row r="72" spans="1:7" ht="45">
      <c r="A72" s="39" t="s">
        <v>84</v>
      </c>
      <c r="B72" s="87"/>
      <c r="C72" s="43" t="s">
        <v>38</v>
      </c>
      <c r="D72" s="43" t="s">
        <v>17</v>
      </c>
      <c r="E72" s="43" t="s">
        <v>241</v>
      </c>
      <c r="F72" s="43"/>
      <c r="G72" s="42">
        <f>SUM(G73)</f>
        <v>97941</v>
      </c>
    </row>
    <row r="73" spans="1:7" ht="15">
      <c r="A73" s="39" t="s">
        <v>86</v>
      </c>
      <c r="B73" s="87"/>
      <c r="C73" s="43" t="s">
        <v>38</v>
      </c>
      <c r="D73" s="43" t="s">
        <v>17</v>
      </c>
      <c r="E73" s="43" t="s">
        <v>251</v>
      </c>
      <c r="F73" s="43"/>
      <c r="G73" s="42">
        <f>SUM(G74:G76)</f>
        <v>97941</v>
      </c>
    </row>
    <row r="74" spans="1:7" ht="60">
      <c r="A74" s="95" t="s">
        <v>55</v>
      </c>
      <c r="B74" s="87"/>
      <c r="C74" s="43" t="s">
        <v>38</v>
      </c>
      <c r="D74" s="43" t="s">
        <v>17</v>
      </c>
      <c r="E74" s="43" t="s">
        <v>251</v>
      </c>
      <c r="F74" s="43" t="s">
        <v>99</v>
      </c>
      <c r="G74" s="42">
        <v>97846.9</v>
      </c>
    </row>
    <row r="75" spans="1:7" ht="30">
      <c r="A75" s="132" t="s">
        <v>56</v>
      </c>
      <c r="B75" s="87"/>
      <c r="C75" s="43" t="s">
        <v>38</v>
      </c>
      <c r="D75" s="43" t="s">
        <v>17</v>
      </c>
      <c r="E75" s="43" t="s">
        <v>251</v>
      </c>
      <c r="F75" s="43" t="s">
        <v>101</v>
      </c>
      <c r="G75" s="42">
        <v>94.1</v>
      </c>
    </row>
    <row r="76" spans="1:7" ht="15">
      <c r="A76" s="39" t="s">
        <v>46</v>
      </c>
      <c r="B76" s="87"/>
      <c r="C76" s="43" t="s">
        <v>38</v>
      </c>
      <c r="D76" s="43" t="s">
        <v>17</v>
      </c>
      <c r="E76" s="43" t="s">
        <v>251</v>
      </c>
      <c r="F76" s="43" t="s">
        <v>109</v>
      </c>
      <c r="G76" s="42">
        <v>0</v>
      </c>
    </row>
    <row r="77" spans="1:7" ht="15">
      <c r="A77" s="39" t="s">
        <v>216</v>
      </c>
      <c r="B77" s="87"/>
      <c r="C77" s="43" t="s">
        <v>38</v>
      </c>
      <c r="D77" s="43" t="s">
        <v>17</v>
      </c>
      <c r="E77" s="43" t="s">
        <v>217</v>
      </c>
      <c r="F77" s="43"/>
      <c r="G77" s="42">
        <f>SUM(G78)</f>
        <v>206.1</v>
      </c>
    </row>
    <row r="78" spans="1:7" ht="75">
      <c r="A78" s="40" t="s">
        <v>246</v>
      </c>
      <c r="B78" s="91"/>
      <c r="C78" s="43" t="s">
        <v>38</v>
      </c>
      <c r="D78" s="43" t="s">
        <v>17</v>
      </c>
      <c r="E78" s="43" t="s">
        <v>252</v>
      </c>
      <c r="F78" s="43"/>
      <c r="G78" s="42">
        <f>SUM(G79+G82)</f>
        <v>206.1</v>
      </c>
    </row>
    <row r="79" spans="1:7" ht="45">
      <c r="A79" s="39" t="s">
        <v>253</v>
      </c>
      <c r="B79" s="87"/>
      <c r="C79" s="43" t="s">
        <v>38</v>
      </c>
      <c r="D79" s="43" t="s">
        <v>17</v>
      </c>
      <c r="E79" s="43" t="s">
        <v>254</v>
      </c>
      <c r="F79" s="41"/>
      <c r="G79" s="42">
        <f>SUM(G80:G81)</f>
        <v>93.8</v>
      </c>
    </row>
    <row r="80" spans="1:7" ht="60">
      <c r="A80" s="95" t="s">
        <v>55</v>
      </c>
      <c r="B80" s="87"/>
      <c r="C80" s="43" t="s">
        <v>38</v>
      </c>
      <c r="D80" s="43" t="s">
        <v>17</v>
      </c>
      <c r="E80" s="43" t="s">
        <v>254</v>
      </c>
      <c r="F80" s="43" t="s">
        <v>99</v>
      </c>
      <c r="G80" s="42">
        <v>72.3</v>
      </c>
    </row>
    <row r="81" spans="1:7" ht="30">
      <c r="A81" s="132" t="s">
        <v>56</v>
      </c>
      <c r="B81" s="87"/>
      <c r="C81" s="43" t="s">
        <v>38</v>
      </c>
      <c r="D81" s="43" t="s">
        <v>17</v>
      </c>
      <c r="E81" s="43" t="s">
        <v>254</v>
      </c>
      <c r="F81" s="43" t="s">
        <v>101</v>
      </c>
      <c r="G81" s="42">
        <v>21.5</v>
      </c>
    </row>
    <row r="82" spans="1:9" ht="45">
      <c r="A82" s="39" t="s">
        <v>537</v>
      </c>
      <c r="B82" s="49"/>
      <c r="C82" s="43" t="s">
        <v>38</v>
      </c>
      <c r="D82" s="43" t="s">
        <v>17</v>
      </c>
      <c r="E82" s="43" t="s">
        <v>538</v>
      </c>
      <c r="F82" s="41"/>
      <c r="G82" s="42">
        <f>SUM(G83:G84)</f>
        <v>112.3</v>
      </c>
      <c r="H82" s="29"/>
      <c r="I82" s="31"/>
    </row>
    <row r="83" spans="1:9" ht="60">
      <c r="A83" s="95" t="s">
        <v>55</v>
      </c>
      <c r="B83" s="49"/>
      <c r="C83" s="43" t="s">
        <v>38</v>
      </c>
      <c r="D83" s="43" t="s">
        <v>17</v>
      </c>
      <c r="E83" s="43" t="s">
        <v>538</v>
      </c>
      <c r="F83" s="43" t="s">
        <v>99</v>
      </c>
      <c r="G83" s="42">
        <v>103.5</v>
      </c>
      <c r="H83" s="29"/>
      <c r="I83" s="29"/>
    </row>
    <row r="84" spans="1:9" ht="30">
      <c r="A84" s="132" t="s">
        <v>56</v>
      </c>
      <c r="B84" s="49"/>
      <c r="C84" s="43" t="s">
        <v>38</v>
      </c>
      <c r="D84" s="43" t="s">
        <v>17</v>
      </c>
      <c r="E84" s="43" t="s">
        <v>538</v>
      </c>
      <c r="F84" s="43" t="s">
        <v>101</v>
      </c>
      <c r="G84" s="42">
        <v>8.8</v>
      </c>
      <c r="H84" s="29"/>
      <c r="I84" s="29"/>
    </row>
    <row r="85" spans="1:7" ht="15">
      <c r="A85" s="39" t="s">
        <v>187</v>
      </c>
      <c r="B85" s="87"/>
      <c r="C85" s="43" t="s">
        <v>38</v>
      </c>
      <c r="D85" s="43" t="s">
        <v>188</v>
      </c>
      <c r="E85" s="43"/>
      <c r="F85" s="43"/>
      <c r="G85" s="42">
        <f>SUM(G86)</f>
        <v>0</v>
      </c>
    </row>
    <row r="86" spans="1:7" ht="15">
      <c r="A86" s="39" t="s">
        <v>223</v>
      </c>
      <c r="B86" s="87"/>
      <c r="C86" s="43" t="s">
        <v>38</v>
      </c>
      <c r="D86" s="43" t="s">
        <v>188</v>
      </c>
      <c r="E86" s="43" t="s">
        <v>217</v>
      </c>
      <c r="F86" s="43"/>
      <c r="G86" s="42">
        <f>SUM(G87)</f>
        <v>0</v>
      </c>
    </row>
    <row r="87" spans="1:7" ht="75">
      <c r="A87" s="40" t="s">
        <v>246</v>
      </c>
      <c r="B87" s="91"/>
      <c r="C87" s="43" t="s">
        <v>38</v>
      </c>
      <c r="D87" s="43" t="s">
        <v>188</v>
      </c>
      <c r="E87" s="43" t="s">
        <v>252</v>
      </c>
      <c r="F87" s="43"/>
      <c r="G87" s="42">
        <f>SUM(G88)</f>
        <v>0</v>
      </c>
    </row>
    <row r="88" spans="1:7" ht="45">
      <c r="A88" s="39" t="s">
        <v>256</v>
      </c>
      <c r="B88" s="87"/>
      <c r="C88" s="43" t="s">
        <v>38</v>
      </c>
      <c r="D88" s="43" t="s">
        <v>188</v>
      </c>
      <c r="E88" s="43" t="s">
        <v>257</v>
      </c>
      <c r="F88" s="43"/>
      <c r="G88" s="42">
        <f>SUM(G89)</f>
        <v>0</v>
      </c>
    </row>
    <row r="89" spans="1:7" ht="15">
      <c r="A89" s="39" t="s">
        <v>100</v>
      </c>
      <c r="B89" s="87"/>
      <c r="C89" s="43" t="s">
        <v>38</v>
      </c>
      <c r="D89" s="43" t="s">
        <v>188</v>
      </c>
      <c r="E89" s="43" t="s">
        <v>257</v>
      </c>
      <c r="F89" s="43" t="s">
        <v>101</v>
      </c>
      <c r="G89" s="42"/>
    </row>
    <row r="90" spans="1:7" ht="15">
      <c r="A90" s="39" t="s">
        <v>103</v>
      </c>
      <c r="B90" s="87"/>
      <c r="C90" s="43" t="s">
        <v>38</v>
      </c>
      <c r="D90" s="43" t="s">
        <v>104</v>
      </c>
      <c r="E90" s="43"/>
      <c r="F90" s="41"/>
      <c r="G90" s="42">
        <f>SUM(G91+G93+G96+G106+G117+G119+G122+G124+G130)</f>
        <v>41406.8</v>
      </c>
    </row>
    <row r="91" spans="1:7" ht="30">
      <c r="A91" s="39" t="s">
        <v>520</v>
      </c>
      <c r="B91" s="87"/>
      <c r="C91" s="43" t="s">
        <v>38</v>
      </c>
      <c r="D91" s="43" t="s">
        <v>104</v>
      </c>
      <c r="E91" s="43" t="s">
        <v>258</v>
      </c>
      <c r="F91" s="41"/>
      <c r="G91" s="42">
        <f>SUM(G92)</f>
        <v>0</v>
      </c>
    </row>
    <row r="92" spans="1:7" ht="15">
      <c r="A92" s="39" t="s">
        <v>100</v>
      </c>
      <c r="B92" s="87"/>
      <c r="C92" s="43" t="s">
        <v>38</v>
      </c>
      <c r="D92" s="43" t="s">
        <v>104</v>
      </c>
      <c r="E92" s="41" t="s">
        <v>258</v>
      </c>
      <c r="F92" s="41">
        <v>200</v>
      </c>
      <c r="G92" s="42"/>
    </row>
    <row r="93" spans="1:7" ht="30">
      <c r="A93" s="39" t="s">
        <v>259</v>
      </c>
      <c r="B93" s="87"/>
      <c r="C93" s="43" t="s">
        <v>38</v>
      </c>
      <c r="D93" s="43" t="s">
        <v>104</v>
      </c>
      <c r="E93" s="43" t="s">
        <v>260</v>
      </c>
      <c r="F93" s="41"/>
      <c r="G93" s="42">
        <f>SUM(G94:G95)</f>
        <v>100</v>
      </c>
    </row>
    <row r="94" spans="1:7" ht="30">
      <c r="A94" s="132" t="s">
        <v>56</v>
      </c>
      <c r="B94" s="87"/>
      <c r="C94" s="43" t="s">
        <v>38</v>
      </c>
      <c r="D94" s="43" t="s">
        <v>104</v>
      </c>
      <c r="E94" s="41" t="s">
        <v>260</v>
      </c>
      <c r="F94" s="41">
        <v>200</v>
      </c>
      <c r="G94" s="42">
        <v>100</v>
      </c>
    </row>
    <row r="95" spans="1:7" ht="15">
      <c r="A95" s="39" t="s">
        <v>26</v>
      </c>
      <c r="B95" s="87"/>
      <c r="C95" s="43" t="s">
        <v>38</v>
      </c>
      <c r="D95" s="43" t="s">
        <v>104</v>
      </c>
      <c r="E95" s="41" t="s">
        <v>260</v>
      </c>
      <c r="F95" s="41">
        <v>800</v>
      </c>
      <c r="G95" s="42"/>
    </row>
    <row r="96" spans="1:7" ht="30">
      <c r="A96" s="40" t="s">
        <v>239</v>
      </c>
      <c r="B96" s="91"/>
      <c r="C96" s="43" t="s">
        <v>38</v>
      </c>
      <c r="D96" s="43" t="s">
        <v>104</v>
      </c>
      <c r="E96" s="41" t="s">
        <v>240</v>
      </c>
      <c r="F96" s="41"/>
      <c r="G96" s="42">
        <f>SUM(G97)</f>
        <v>30703.4</v>
      </c>
    </row>
    <row r="97" spans="1:7" ht="45">
      <c r="A97" s="39" t="s">
        <v>84</v>
      </c>
      <c r="B97" s="87"/>
      <c r="C97" s="43" t="s">
        <v>38</v>
      </c>
      <c r="D97" s="43" t="s">
        <v>104</v>
      </c>
      <c r="E97" s="43" t="s">
        <v>241</v>
      </c>
      <c r="F97" s="41"/>
      <c r="G97" s="42">
        <f>SUM(G98+G101+G103)</f>
        <v>30703.4</v>
      </c>
    </row>
    <row r="98" spans="1:7" ht="15">
      <c r="A98" s="39" t="s">
        <v>105</v>
      </c>
      <c r="B98" s="87"/>
      <c r="C98" s="43" t="s">
        <v>38</v>
      </c>
      <c r="D98" s="43" t="s">
        <v>104</v>
      </c>
      <c r="E98" s="41" t="s">
        <v>261</v>
      </c>
      <c r="F98" s="41"/>
      <c r="G98" s="42">
        <f>SUM(G99:G100)</f>
        <v>3792.6</v>
      </c>
    </row>
    <row r="99" spans="1:7" ht="30">
      <c r="A99" s="132" t="s">
        <v>56</v>
      </c>
      <c r="B99" s="87"/>
      <c r="C99" s="43" t="s">
        <v>38</v>
      </c>
      <c r="D99" s="43" t="s">
        <v>104</v>
      </c>
      <c r="E99" s="41" t="s">
        <v>261</v>
      </c>
      <c r="F99" s="41">
        <v>200</v>
      </c>
      <c r="G99" s="42">
        <v>3723</v>
      </c>
    </row>
    <row r="100" spans="1:7" ht="15">
      <c r="A100" s="39" t="s">
        <v>26</v>
      </c>
      <c r="B100" s="87"/>
      <c r="C100" s="43" t="s">
        <v>38</v>
      </c>
      <c r="D100" s="43" t="s">
        <v>104</v>
      </c>
      <c r="E100" s="41" t="s">
        <v>261</v>
      </c>
      <c r="F100" s="41">
        <v>800</v>
      </c>
      <c r="G100" s="42">
        <v>69.6</v>
      </c>
    </row>
    <row r="101" spans="1:7" ht="30">
      <c r="A101" s="39" t="s">
        <v>107</v>
      </c>
      <c r="B101" s="87"/>
      <c r="C101" s="43" t="s">
        <v>38</v>
      </c>
      <c r="D101" s="43" t="s">
        <v>104</v>
      </c>
      <c r="E101" s="41" t="s">
        <v>262</v>
      </c>
      <c r="F101" s="41"/>
      <c r="G101" s="42">
        <f>SUM(G102)</f>
        <v>10187.5</v>
      </c>
    </row>
    <row r="102" spans="1:7" ht="30">
      <c r="A102" s="132" t="s">
        <v>56</v>
      </c>
      <c r="B102" s="87"/>
      <c r="C102" s="43" t="s">
        <v>38</v>
      </c>
      <c r="D102" s="43" t="s">
        <v>104</v>
      </c>
      <c r="E102" s="41" t="s">
        <v>262</v>
      </c>
      <c r="F102" s="41">
        <v>200</v>
      </c>
      <c r="G102" s="42">
        <v>10187.5</v>
      </c>
    </row>
    <row r="103" spans="1:7" ht="30">
      <c r="A103" s="39" t="s">
        <v>108</v>
      </c>
      <c r="B103" s="87"/>
      <c r="C103" s="43" t="s">
        <v>38</v>
      </c>
      <c r="D103" s="43" t="s">
        <v>104</v>
      </c>
      <c r="E103" s="41" t="s">
        <v>263</v>
      </c>
      <c r="F103" s="41"/>
      <c r="G103" s="42">
        <f>SUM(G104:G105)</f>
        <v>16723.3</v>
      </c>
    </row>
    <row r="104" spans="1:7" ht="30">
      <c r="A104" s="132" t="s">
        <v>56</v>
      </c>
      <c r="B104" s="87"/>
      <c r="C104" s="43" t="s">
        <v>38</v>
      </c>
      <c r="D104" s="43" t="s">
        <v>104</v>
      </c>
      <c r="E104" s="41" t="s">
        <v>263</v>
      </c>
      <c r="F104" s="41">
        <v>200</v>
      </c>
      <c r="G104" s="42">
        <v>12555.3</v>
      </c>
    </row>
    <row r="105" spans="1:7" ht="15">
      <c r="A105" s="39" t="s">
        <v>26</v>
      </c>
      <c r="B105" s="87"/>
      <c r="C105" s="43" t="s">
        <v>38</v>
      </c>
      <c r="D105" s="43" t="s">
        <v>104</v>
      </c>
      <c r="E105" s="41" t="s">
        <v>263</v>
      </c>
      <c r="F105" s="41">
        <v>800</v>
      </c>
      <c r="G105" s="42">
        <v>4168</v>
      </c>
    </row>
    <row r="106" spans="1:7" ht="30">
      <c r="A106" s="39" t="s">
        <v>316</v>
      </c>
      <c r="B106" s="87"/>
      <c r="C106" s="43" t="s">
        <v>38</v>
      </c>
      <c r="D106" s="43" t="s">
        <v>104</v>
      </c>
      <c r="E106" s="41" t="s">
        <v>264</v>
      </c>
      <c r="F106" s="41"/>
      <c r="G106" s="42">
        <f>SUM(G107)+G112</f>
        <v>6982</v>
      </c>
    </row>
    <row r="107" spans="1:7" ht="45">
      <c r="A107" s="39" t="s">
        <v>265</v>
      </c>
      <c r="B107" s="87"/>
      <c r="C107" s="43" t="s">
        <v>38</v>
      </c>
      <c r="D107" s="43" t="s">
        <v>104</v>
      </c>
      <c r="E107" s="41" t="s">
        <v>266</v>
      </c>
      <c r="F107" s="41"/>
      <c r="G107" s="42">
        <f>SUM(G108)</f>
        <v>6882</v>
      </c>
    </row>
    <row r="108" spans="1:7" ht="45">
      <c r="A108" s="39" t="s">
        <v>84</v>
      </c>
      <c r="B108" s="87"/>
      <c r="C108" s="43" t="s">
        <v>38</v>
      </c>
      <c r="D108" s="43" t="s">
        <v>104</v>
      </c>
      <c r="E108" s="41" t="s">
        <v>267</v>
      </c>
      <c r="F108" s="41"/>
      <c r="G108" s="42">
        <f>SUM(G109)</f>
        <v>6882</v>
      </c>
    </row>
    <row r="109" spans="1:7" ht="30">
      <c r="A109" s="39" t="s">
        <v>268</v>
      </c>
      <c r="B109" s="87"/>
      <c r="C109" s="43" t="s">
        <v>38</v>
      </c>
      <c r="D109" s="43" t="s">
        <v>104</v>
      </c>
      <c r="E109" s="41" t="s">
        <v>269</v>
      </c>
      <c r="F109" s="41"/>
      <c r="G109" s="42">
        <f>SUM(G110:G111)</f>
        <v>6882</v>
      </c>
    </row>
    <row r="110" spans="1:7" ht="30">
      <c r="A110" s="132" t="s">
        <v>56</v>
      </c>
      <c r="B110" s="87"/>
      <c r="C110" s="43" t="s">
        <v>38</v>
      </c>
      <c r="D110" s="43" t="s">
        <v>104</v>
      </c>
      <c r="E110" s="41" t="s">
        <v>269</v>
      </c>
      <c r="F110" s="41">
        <v>200</v>
      </c>
      <c r="G110" s="42">
        <f>6297+500</f>
        <v>6797</v>
      </c>
    </row>
    <row r="111" spans="1:7" ht="15">
      <c r="A111" s="39" t="s">
        <v>26</v>
      </c>
      <c r="B111" s="87"/>
      <c r="C111" s="43" t="s">
        <v>38</v>
      </c>
      <c r="D111" s="43" t="s">
        <v>104</v>
      </c>
      <c r="E111" s="41" t="s">
        <v>269</v>
      </c>
      <c r="F111" s="41">
        <v>800</v>
      </c>
      <c r="G111" s="42">
        <v>85</v>
      </c>
    </row>
    <row r="112" spans="1:7" ht="30">
      <c r="A112" s="39" t="s">
        <v>270</v>
      </c>
      <c r="B112" s="87"/>
      <c r="C112" s="43" t="s">
        <v>38</v>
      </c>
      <c r="D112" s="43" t="s">
        <v>104</v>
      </c>
      <c r="E112" s="41" t="s">
        <v>271</v>
      </c>
      <c r="F112" s="41"/>
      <c r="G112" s="42">
        <f>SUM(G113)</f>
        <v>100</v>
      </c>
    </row>
    <row r="113" spans="1:7" ht="45">
      <c r="A113" s="39" t="s">
        <v>84</v>
      </c>
      <c r="B113" s="87"/>
      <c r="C113" s="43" t="s">
        <v>38</v>
      </c>
      <c r="D113" s="43" t="s">
        <v>104</v>
      </c>
      <c r="E113" s="41" t="s">
        <v>272</v>
      </c>
      <c r="F113" s="41"/>
      <c r="G113" s="42">
        <f>SUM(G114)</f>
        <v>100</v>
      </c>
    </row>
    <row r="114" spans="1:7" ht="30">
      <c r="A114" s="39" t="s">
        <v>268</v>
      </c>
      <c r="B114" s="87"/>
      <c r="C114" s="43" t="s">
        <v>38</v>
      </c>
      <c r="D114" s="43" t="s">
        <v>104</v>
      </c>
      <c r="E114" s="41" t="s">
        <v>273</v>
      </c>
      <c r="F114" s="41"/>
      <c r="G114" s="42">
        <f>SUM(G115:G116)</f>
        <v>100</v>
      </c>
    </row>
    <row r="115" spans="1:7" ht="30">
      <c r="A115" s="132" t="s">
        <v>56</v>
      </c>
      <c r="B115" s="87"/>
      <c r="C115" s="43" t="s">
        <v>38</v>
      </c>
      <c r="D115" s="43" t="s">
        <v>104</v>
      </c>
      <c r="E115" s="41" t="s">
        <v>273</v>
      </c>
      <c r="F115" s="41">
        <v>200</v>
      </c>
      <c r="G115" s="42">
        <v>100</v>
      </c>
    </row>
    <row r="116" spans="1:7" ht="15">
      <c r="A116" s="39" t="s">
        <v>26</v>
      </c>
      <c r="B116" s="87"/>
      <c r="C116" s="43" t="s">
        <v>38</v>
      </c>
      <c r="D116" s="43" t="s">
        <v>104</v>
      </c>
      <c r="E116" s="41" t="s">
        <v>273</v>
      </c>
      <c r="F116" s="41">
        <v>800</v>
      </c>
      <c r="G116" s="42"/>
    </row>
    <row r="117" spans="1:7" ht="30">
      <c r="A117" s="39" t="s">
        <v>274</v>
      </c>
      <c r="B117" s="87"/>
      <c r="C117" s="43" t="s">
        <v>38</v>
      </c>
      <c r="D117" s="43" t="s">
        <v>104</v>
      </c>
      <c r="E117" s="41" t="s">
        <v>275</v>
      </c>
      <c r="F117" s="41"/>
      <c r="G117" s="42">
        <f>SUM(G118)</f>
        <v>0</v>
      </c>
    </row>
    <row r="118" spans="1:7" ht="15">
      <c r="A118" s="39" t="s">
        <v>100</v>
      </c>
      <c r="B118" s="87"/>
      <c r="C118" s="43" t="s">
        <v>38</v>
      </c>
      <c r="D118" s="43" t="s">
        <v>104</v>
      </c>
      <c r="E118" s="41" t="s">
        <v>275</v>
      </c>
      <c r="F118" s="41">
        <v>200</v>
      </c>
      <c r="G118" s="42"/>
    </row>
    <row r="119" spans="1:7" ht="30">
      <c r="A119" s="39" t="s">
        <v>276</v>
      </c>
      <c r="B119" s="87"/>
      <c r="C119" s="43" t="s">
        <v>38</v>
      </c>
      <c r="D119" s="43" t="s">
        <v>104</v>
      </c>
      <c r="E119" s="41" t="s">
        <v>277</v>
      </c>
      <c r="F119" s="41"/>
      <c r="G119" s="42">
        <f>SUM(G120:G121)</f>
        <v>632.4</v>
      </c>
    </row>
    <row r="120" spans="1:7" ht="30">
      <c r="A120" s="132" t="s">
        <v>56</v>
      </c>
      <c r="B120" s="87"/>
      <c r="C120" s="43" t="s">
        <v>38</v>
      </c>
      <c r="D120" s="43" t="s">
        <v>104</v>
      </c>
      <c r="E120" s="41" t="s">
        <v>277</v>
      </c>
      <c r="F120" s="41">
        <v>200</v>
      </c>
      <c r="G120" s="42">
        <v>482.4</v>
      </c>
    </row>
    <row r="121" spans="1:7" ht="15">
      <c r="A121" s="39" t="s">
        <v>46</v>
      </c>
      <c r="B121" s="87"/>
      <c r="C121" s="43" t="s">
        <v>38</v>
      </c>
      <c r="D121" s="43" t="s">
        <v>104</v>
      </c>
      <c r="E121" s="41" t="s">
        <v>277</v>
      </c>
      <c r="F121" s="41">
        <v>300</v>
      </c>
      <c r="G121" s="42">
        <v>150</v>
      </c>
    </row>
    <row r="122" spans="1:7" ht="30">
      <c r="A122" s="39" t="s">
        <v>278</v>
      </c>
      <c r="B122" s="87"/>
      <c r="C122" s="43" t="s">
        <v>38</v>
      </c>
      <c r="D122" s="43" t="s">
        <v>104</v>
      </c>
      <c r="E122" s="41" t="s">
        <v>279</v>
      </c>
      <c r="F122" s="41"/>
      <c r="G122" s="42">
        <f>SUM(G123)</f>
        <v>133</v>
      </c>
    </row>
    <row r="123" spans="1:7" ht="30">
      <c r="A123" s="132" t="s">
        <v>56</v>
      </c>
      <c r="B123" s="87"/>
      <c r="C123" s="43" t="s">
        <v>38</v>
      </c>
      <c r="D123" s="43" t="s">
        <v>104</v>
      </c>
      <c r="E123" s="41" t="s">
        <v>279</v>
      </c>
      <c r="F123" s="41">
        <v>200</v>
      </c>
      <c r="G123" s="42">
        <v>133</v>
      </c>
    </row>
    <row r="124" spans="1:7" ht="30">
      <c r="A124" s="39" t="s">
        <v>280</v>
      </c>
      <c r="B124" s="87"/>
      <c r="C124" s="43" t="s">
        <v>38</v>
      </c>
      <c r="D124" s="43" t="s">
        <v>104</v>
      </c>
      <c r="E124" s="41" t="s">
        <v>281</v>
      </c>
      <c r="F124" s="41"/>
      <c r="G124" s="42">
        <f>SUM(G125+G128)</f>
        <v>2799.7000000000003</v>
      </c>
    </row>
    <row r="125" spans="1:8" ht="75">
      <c r="A125" s="40" t="s">
        <v>246</v>
      </c>
      <c r="B125" s="87"/>
      <c r="C125" s="43" t="s">
        <v>38</v>
      </c>
      <c r="D125" s="43" t="s">
        <v>104</v>
      </c>
      <c r="E125" s="41" t="s">
        <v>540</v>
      </c>
      <c r="F125" s="41"/>
      <c r="G125" s="42">
        <f>SUM(G126)</f>
        <v>87.4</v>
      </c>
      <c r="H125" s="29"/>
    </row>
    <row r="126" spans="1:8" ht="30">
      <c r="A126" s="39" t="s">
        <v>539</v>
      </c>
      <c r="B126" s="87"/>
      <c r="C126" s="43" t="s">
        <v>38</v>
      </c>
      <c r="D126" s="43" t="s">
        <v>104</v>
      </c>
      <c r="E126" s="41" t="s">
        <v>541</v>
      </c>
      <c r="F126" s="41"/>
      <c r="G126" s="42">
        <f>SUM(G127)</f>
        <v>87.4</v>
      </c>
      <c r="H126" s="29"/>
    </row>
    <row r="127" spans="1:8" ht="30">
      <c r="A127" s="39" t="s">
        <v>283</v>
      </c>
      <c r="B127" s="87"/>
      <c r="C127" s="43" t="s">
        <v>38</v>
      </c>
      <c r="D127" s="43" t="s">
        <v>104</v>
      </c>
      <c r="E127" s="41" t="s">
        <v>541</v>
      </c>
      <c r="F127" s="41">
        <v>600</v>
      </c>
      <c r="G127" s="42">
        <v>87.4</v>
      </c>
      <c r="H127" s="29"/>
    </row>
    <row r="128" spans="1:8" ht="45">
      <c r="A128" s="39" t="s">
        <v>30</v>
      </c>
      <c r="B128" s="87"/>
      <c r="C128" s="43" t="s">
        <v>38</v>
      </c>
      <c r="D128" s="43" t="s">
        <v>104</v>
      </c>
      <c r="E128" s="41" t="s">
        <v>282</v>
      </c>
      <c r="F128" s="41"/>
      <c r="G128" s="42">
        <f>SUM(G129)</f>
        <v>2712.3</v>
      </c>
      <c r="H128" s="29"/>
    </row>
    <row r="129" spans="1:8" ht="30">
      <c r="A129" s="39" t="s">
        <v>283</v>
      </c>
      <c r="B129" s="87"/>
      <c r="C129" s="43" t="s">
        <v>38</v>
      </c>
      <c r="D129" s="43" t="s">
        <v>104</v>
      </c>
      <c r="E129" s="41" t="s">
        <v>282</v>
      </c>
      <c r="F129" s="41">
        <v>600</v>
      </c>
      <c r="G129" s="42">
        <v>2712.3</v>
      </c>
      <c r="H129" s="29"/>
    </row>
    <row r="130" spans="1:8" ht="15">
      <c r="A130" s="103" t="s">
        <v>216</v>
      </c>
      <c r="B130" s="87"/>
      <c r="C130" s="142" t="s">
        <v>38</v>
      </c>
      <c r="D130" s="142" t="s">
        <v>104</v>
      </c>
      <c r="E130" s="41" t="s">
        <v>217</v>
      </c>
      <c r="F130" s="41"/>
      <c r="G130" s="42">
        <f>G131</f>
        <v>56.3</v>
      </c>
      <c r="H130" s="29"/>
    </row>
    <row r="131" spans="1:8" ht="30">
      <c r="A131" s="103" t="s">
        <v>108</v>
      </c>
      <c r="B131" s="87"/>
      <c r="C131" s="142" t="s">
        <v>38</v>
      </c>
      <c r="D131" s="142" t="s">
        <v>104</v>
      </c>
      <c r="E131" s="41" t="s">
        <v>119</v>
      </c>
      <c r="F131" s="41"/>
      <c r="G131" s="42">
        <f>G132</f>
        <v>56.3</v>
      </c>
      <c r="H131" s="29"/>
    </row>
    <row r="132" spans="1:8" ht="15">
      <c r="A132" s="141" t="s">
        <v>26</v>
      </c>
      <c r="B132" s="87"/>
      <c r="C132" s="142" t="s">
        <v>38</v>
      </c>
      <c r="D132" s="142" t="s">
        <v>104</v>
      </c>
      <c r="E132" s="41" t="s">
        <v>119</v>
      </c>
      <c r="F132" s="41">
        <v>800</v>
      </c>
      <c r="G132" s="42">
        <v>56.3</v>
      </c>
      <c r="H132" s="29"/>
    </row>
    <row r="133" spans="1:7" ht="15">
      <c r="A133" s="39" t="s">
        <v>284</v>
      </c>
      <c r="B133" s="87"/>
      <c r="C133" s="43" t="s">
        <v>58</v>
      </c>
      <c r="D133" s="43"/>
      <c r="E133" s="43"/>
      <c r="F133" s="43"/>
      <c r="G133" s="42">
        <f>SUM(G134)+G141</f>
        <v>23657.7</v>
      </c>
    </row>
    <row r="134" spans="1:7" ht="15">
      <c r="A134" s="86" t="s">
        <v>190</v>
      </c>
      <c r="B134" s="41"/>
      <c r="C134" s="43" t="s">
        <v>58</v>
      </c>
      <c r="D134" s="43" t="s">
        <v>17</v>
      </c>
      <c r="E134" s="43"/>
      <c r="F134" s="43"/>
      <c r="G134" s="42">
        <f>SUM(G135)</f>
        <v>4545.5</v>
      </c>
    </row>
    <row r="135" spans="1:7" ht="60">
      <c r="A135" s="39" t="s">
        <v>555</v>
      </c>
      <c r="B135" s="87"/>
      <c r="C135" s="43" t="s">
        <v>58</v>
      </c>
      <c r="D135" s="43" t="s">
        <v>17</v>
      </c>
      <c r="E135" s="43" t="s">
        <v>556</v>
      </c>
      <c r="F135" s="43"/>
      <c r="G135" s="42">
        <f>SUM(G136)</f>
        <v>4545.5</v>
      </c>
    </row>
    <row r="136" spans="1:7" ht="75">
      <c r="A136" s="40" t="s">
        <v>246</v>
      </c>
      <c r="B136" s="91"/>
      <c r="C136" s="43" t="s">
        <v>58</v>
      </c>
      <c r="D136" s="43" t="s">
        <v>17</v>
      </c>
      <c r="E136" s="43" t="s">
        <v>557</v>
      </c>
      <c r="F136" s="43"/>
      <c r="G136" s="42">
        <f>SUM(G137)</f>
        <v>4545.5</v>
      </c>
    </row>
    <row r="137" spans="1:7" ht="30">
      <c r="A137" s="39" t="s">
        <v>285</v>
      </c>
      <c r="B137" s="87"/>
      <c r="C137" s="43" t="s">
        <v>58</v>
      </c>
      <c r="D137" s="43" t="s">
        <v>17</v>
      </c>
      <c r="E137" s="43" t="s">
        <v>558</v>
      </c>
      <c r="F137" s="43"/>
      <c r="G137" s="42">
        <f>SUM(G138:G140)</f>
        <v>4545.5</v>
      </c>
    </row>
    <row r="138" spans="1:7" ht="60">
      <c r="A138" s="95" t="s">
        <v>55</v>
      </c>
      <c r="B138" s="87"/>
      <c r="C138" s="43" t="s">
        <v>58</v>
      </c>
      <c r="D138" s="43" t="s">
        <v>17</v>
      </c>
      <c r="E138" s="43" t="s">
        <v>558</v>
      </c>
      <c r="F138" s="43" t="s">
        <v>99</v>
      </c>
      <c r="G138" s="42">
        <v>3540.2</v>
      </c>
    </row>
    <row r="139" spans="1:7" ht="30">
      <c r="A139" s="132" t="s">
        <v>56</v>
      </c>
      <c r="B139" s="87"/>
      <c r="C139" s="43" t="s">
        <v>58</v>
      </c>
      <c r="D139" s="43" t="s">
        <v>17</v>
      </c>
      <c r="E139" s="43" t="s">
        <v>558</v>
      </c>
      <c r="F139" s="43" t="s">
        <v>101</v>
      </c>
      <c r="G139" s="42">
        <v>907.3</v>
      </c>
    </row>
    <row r="140" spans="1:7" ht="15">
      <c r="A140" s="39" t="s">
        <v>26</v>
      </c>
      <c r="B140" s="87"/>
      <c r="C140" s="43" t="s">
        <v>58</v>
      </c>
      <c r="D140" s="43" t="s">
        <v>17</v>
      </c>
      <c r="E140" s="43" t="s">
        <v>558</v>
      </c>
      <c r="F140" s="43" t="s">
        <v>106</v>
      </c>
      <c r="G140" s="42">
        <v>98</v>
      </c>
    </row>
    <row r="141" spans="1:7" ht="30">
      <c r="A141" s="95" t="s">
        <v>370</v>
      </c>
      <c r="B141" s="60"/>
      <c r="C141" s="60" t="s">
        <v>58</v>
      </c>
      <c r="D141" s="60" t="s">
        <v>192</v>
      </c>
      <c r="E141" s="60"/>
      <c r="F141" s="60"/>
      <c r="G141" s="61">
        <f>SUM(G142+G160)</f>
        <v>19112.2</v>
      </c>
    </row>
    <row r="142" spans="1:7" ht="45">
      <c r="A142" s="95" t="s">
        <v>371</v>
      </c>
      <c r="B142" s="60"/>
      <c r="C142" s="60" t="s">
        <v>58</v>
      </c>
      <c r="D142" s="60" t="s">
        <v>192</v>
      </c>
      <c r="E142" s="60" t="s">
        <v>377</v>
      </c>
      <c r="F142" s="60"/>
      <c r="G142" s="61">
        <f>SUM(G143,G153,G157)</f>
        <v>18612.2</v>
      </c>
    </row>
    <row r="143" spans="1:7" ht="45">
      <c r="A143" s="95" t="s">
        <v>372</v>
      </c>
      <c r="B143" s="60"/>
      <c r="C143" s="60" t="s">
        <v>58</v>
      </c>
      <c r="D143" s="60" t="s">
        <v>192</v>
      </c>
      <c r="E143" s="60" t="s">
        <v>378</v>
      </c>
      <c r="F143" s="60"/>
      <c r="G143" s="61">
        <f>SUM(G144,G149)</f>
        <v>16772.4</v>
      </c>
    </row>
    <row r="144" spans="1:7" ht="15">
      <c r="A144" s="95" t="s">
        <v>39</v>
      </c>
      <c r="B144" s="60"/>
      <c r="C144" s="60" t="s">
        <v>58</v>
      </c>
      <c r="D144" s="60" t="s">
        <v>192</v>
      </c>
      <c r="E144" s="60" t="s">
        <v>379</v>
      </c>
      <c r="F144" s="60"/>
      <c r="G144" s="61">
        <f>SUM(G145)+G147</f>
        <v>1079.9</v>
      </c>
    </row>
    <row r="145" spans="1:7" ht="30">
      <c r="A145" s="95" t="s">
        <v>373</v>
      </c>
      <c r="B145" s="60"/>
      <c r="C145" s="60" t="s">
        <v>58</v>
      </c>
      <c r="D145" s="60" t="s">
        <v>192</v>
      </c>
      <c r="E145" s="60" t="s">
        <v>380</v>
      </c>
      <c r="F145" s="60"/>
      <c r="G145" s="61">
        <f>SUM(G146)</f>
        <v>1036.9</v>
      </c>
    </row>
    <row r="146" spans="1:7" ht="30">
      <c r="A146" s="95" t="s">
        <v>56</v>
      </c>
      <c r="B146" s="60"/>
      <c r="C146" s="60" t="s">
        <v>58</v>
      </c>
      <c r="D146" s="60" t="s">
        <v>192</v>
      </c>
      <c r="E146" s="60" t="s">
        <v>380</v>
      </c>
      <c r="F146" s="60" t="s">
        <v>101</v>
      </c>
      <c r="G146" s="61">
        <v>1036.9</v>
      </c>
    </row>
    <row r="147" spans="1:7" ht="30">
      <c r="A147" s="95" t="s">
        <v>374</v>
      </c>
      <c r="B147" s="60"/>
      <c r="C147" s="60" t="s">
        <v>58</v>
      </c>
      <c r="D147" s="60" t="s">
        <v>192</v>
      </c>
      <c r="E147" s="60" t="s">
        <v>381</v>
      </c>
      <c r="F147" s="60"/>
      <c r="G147" s="61">
        <f>SUM(G148)</f>
        <v>43</v>
      </c>
    </row>
    <row r="148" spans="1:7" ht="30">
      <c r="A148" s="95" t="s">
        <v>56</v>
      </c>
      <c r="B148" s="60"/>
      <c r="C148" s="60" t="s">
        <v>58</v>
      </c>
      <c r="D148" s="60" t="s">
        <v>192</v>
      </c>
      <c r="E148" s="60" t="s">
        <v>381</v>
      </c>
      <c r="F148" s="60" t="s">
        <v>101</v>
      </c>
      <c r="G148" s="61">
        <v>43</v>
      </c>
    </row>
    <row r="149" spans="1:7" ht="30">
      <c r="A149" s="95" t="s">
        <v>49</v>
      </c>
      <c r="B149" s="60"/>
      <c r="C149" s="60" t="s">
        <v>58</v>
      </c>
      <c r="D149" s="60" t="s">
        <v>192</v>
      </c>
      <c r="E149" s="60" t="s">
        <v>382</v>
      </c>
      <c r="F149" s="60"/>
      <c r="G149" s="61">
        <f>SUM(G150:G152)</f>
        <v>15692.500000000002</v>
      </c>
    </row>
    <row r="150" spans="1:7" ht="60">
      <c r="A150" s="95" t="s">
        <v>55</v>
      </c>
      <c r="B150" s="60"/>
      <c r="C150" s="60" t="s">
        <v>58</v>
      </c>
      <c r="D150" s="60" t="s">
        <v>192</v>
      </c>
      <c r="E150" s="60" t="s">
        <v>382</v>
      </c>
      <c r="F150" s="60" t="s">
        <v>99</v>
      </c>
      <c r="G150" s="61">
        <v>10390.1</v>
      </c>
    </row>
    <row r="151" spans="1:7" ht="30">
      <c r="A151" s="95" t="s">
        <v>56</v>
      </c>
      <c r="B151" s="60"/>
      <c r="C151" s="60" t="s">
        <v>58</v>
      </c>
      <c r="D151" s="60" t="s">
        <v>192</v>
      </c>
      <c r="E151" s="60" t="s">
        <v>382</v>
      </c>
      <c r="F151" s="60" t="s">
        <v>101</v>
      </c>
      <c r="G151" s="61">
        <v>5180.3</v>
      </c>
    </row>
    <row r="152" spans="1:7" ht="15">
      <c r="A152" s="95" t="s">
        <v>26</v>
      </c>
      <c r="B152" s="60"/>
      <c r="C152" s="60" t="s">
        <v>58</v>
      </c>
      <c r="D152" s="60" t="s">
        <v>192</v>
      </c>
      <c r="E152" s="60" t="s">
        <v>382</v>
      </c>
      <c r="F152" s="60" t="s">
        <v>106</v>
      </c>
      <c r="G152" s="61">
        <v>122.1</v>
      </c>
    </row>
    <row r="153" spans="1:7" ht="45">
      <c r="A153" s="95" t="s">
        <v>375</v>
      </c>
      <c r="B153" s="60"/>
      <c r="C153" s="60" t="s">
        <v>58</v>
      </c>
      <c r="D153" s="60" t="s">
        <v>192</v>
      </c>
      <c r="E153" s="60" t="s">
        <v>383</v>
      </c>
      <c r="F153" s="60"/>
      <c r="G153" s="61">
        <f>SUM(G154)</f>
        <v>1199.8</v>
      </c>
    </row>
    <row r="154" spans="1:7" ht="15">
      <c r="A154" s="95" t="s">
        <v>39</v>
      </c>
      <c r="B154" s="60"/>
      <c r="C154" s="60" t="s">
        <v>58</v>
      </c>
      <c r="D154" s="60" t="s">
        <v>192</v>
      </c>
      <c r="E154" s="60" t="s">
        <v>384</v>
      </c>
      <c r="F154" s="60"/>
      <c r="G154" s="61">
        <f>SUM(G155)</f>
        <v>1199.8</v>
      </c>
    </row>
    <row r="155" spans="1:7" ht="30">
      <c r="A155" s="95" t="s">
        <v>374</v>
      </c>
      <c r="B155" s="60"/>
      <c r="C155" s="60" t="s">
        <v>58</v>
      </c>
      <c r="D155" s="60" t="s">
        <v>192</v>
      </c>
      <c r="E155" s="60" t="s">
        <v>385</v>
      </c>
      <c r="F155" s="60"/>
      <c r="G155" s="61">
        <f>SUM(G156)</f>
        <v>1199.8</v>
      </c>
    </row>
    <row r="156" spans="1:7" ht="30">
      <c r="A156" s="95" t="s">
        <v>56</v>
      </c>
      <c r="B156" s="60"/>
      <c r="C156" s="60" t="s">
        <v>58</v>
      </c>
      <c r="D156" s="60" t="s">
        <v>192</v>
      </c>
      <c r="E156" s="60" t="s">
        <v>385</v>
      </c>
      <c r="F156" s="60" t="s">
        <v>101</v>
      </c>
      <c r="G156" s="61">
        <v>1199.8</v>
      </c>
    </row>
    <row r="157" spans="1:7" ht="30">
      <c r="A157" s="95" t="s">
        <v>376</v>
      </c>
      <c r="B157" s="60"/>
      <c r="C157" s="60" t="s">
        <v>58</v>
      </c>
      <c r="D157" s="60" t="s">
        <v>192</v>
      </c>
      <c r="E157" s="60" t="s">
        <v>386</v>
      </c>
      <c r="F157" s="60"/>
      <c r="G157" s="61">
        <f>SUM(G158)</f>
        <v>640</v>
      </c>
    </row>
    <row r="158" spans="1:7" ht="15">
      <c r="A158" s="95" t="s">
        <v>39</v>
      </c>
      <c r="B158" s="60"/>
      <c r="C158" s="60" t="s">
        <v>58</v>
      </c>
      <c r="D158" s="60" t="s">
        <v>192</v>
      </c>
      <c r="E158" s="60" t="s">
        <v>387</v>
      </c>
      <c r="F158" s="60"/>
      <c r="G158" s="61">
        <f>SUM(G159)</f>
        <v>640</v>
      </c>
    </row>
    <row r="159" spans="1:7" ht="30">
      <c r="A159" s="95" t="s">
        <v>56</v>
      </c>
      <c r="B159" s="60"/>
      <c r="C159" s="60" t="s">
        <v>58</v>
      </c>
      <c r="D159" s="60" t="s">
        <v>192</v>
      </c>
      <c r="E159" s="60" t="s">
        <v>387</v>
      </c>
      <c r="F159" s="60" t="s">
        <v>101</v>
      </c>
      <c r="G159" s="61">
        <v>640</v>
      </c>
    </row>
    <row r="160" spans="1:7" ht="15">
      <c r="A160" s="95" t="s">
        <v>216</v>
      </c>
      <c r="B160" s="60"/>
      <c r="C160" s="60" t="s">
        <v>58</v>
      </c>
      <c r="D160" s="60" t="s">
        <v>192</v>
      </c>
      <c r="E160" s="60" t="s">
        <v>217</v>
      </c>
      <c r="F160" s="60"/>
      <c r="G160" s="61">
        <f>SUM(G161)</f>
        <v>500</v>
      </c>
    </row>
    <row r="161" spans="1:7" ht="45">
      <c r="A161" s="95" t="s">
        <v>367</v>
      </c>
      <c r="B161" s="60"/>
      <c r="C161" s="60" t="s">
        <v>58</v>
      </c>
      <c r="D161" s="60" t="s">
        <v>192</v>
      </c>
      <c r="E161" s="60" t="s">
        <v>425</v>
      </c>
      <c r="F161" s="60"/>
      <c r="G161" s="61">
        <f>SUM(G162)</f>
        <v>500</v>
      </c>
    </row>
    <row r="162" spans="1:7" ht="30">
      <c r="A162" s="95" t="s">
        <v>424</v>
      </c>
      <c r="B162" s="60"/>
      <c r="C162" s="60" t="s">
        <v>58</v>
      </c>
      <c r="D162" s="60" t="s">
        <v>192</v>
      </c>
      <c r="E162" s="60" t="s">
        <v>426</v>
      </c>
      <c r="F162" s="60"/>
      <c r="G162" s="61">
        <f>SUM(G163)</f>
        <v>500</v>
      </c>
    </row>
    <row r="163" spans="1:7" ht="30">
      <c r="A163" s="95" t="s">
        <v>56</v>
      </c>
      <c r="B163" s="60"/>
      <c r="C163" s="60" t="s">
        <v>58</v>
      </c>
      <c r="D163" s="60" t="s">
        <v>192</v>
      </c>
      <c r="E163" s="60" t="s">
        <v>426</v>
      </c>
      <c r="F163" s="60" t="s">
        <v>101</v>
      </c>
      <c r="G163" s="61">
        <v>500</v>
      </c>
    </row>
    <row r="164" spans="1:7" ht="15">
      <c r="A164" s="39" t="s">
        <v>16</v>
      </c>
      <c r="B164" s="87"/>
      <c r="C164" s="43" t="s">
        <v>17</v>
      </c>
      <c r="D164" s="41"/>
      <c r="E164" s="41"/>
      <c r="F164" s="41"/>
      <c r="G164" s="42">
        <f>SUM(G184)+G165+G173</f>
        <v>158394.5</v>
      </c>
    </row>
    <row r="165" spans="1:7" ht="15">
      <c r="A165" s="95" t="s">
        <v>18</v>
      </c>
      <c r="B165" s="60"/>
      <c r="C165" s="60" t="s">
        <v>17</v>
      </c>
      <c r="D165" s="60" t="s">
        <v>19</v>
      </c>
      <c r="E165" s="60"/>
      <c r="F165" s="60"/>
      <c r="G165" s="61">
        <f>SUM(G166)</f>
        <v>72983.3</v>
      </c>
    </row>
    <row r="166" spans="1:7" ht="45">
      <c r="A166" s="95" t="s">
        <v>347</v>
      </c>
      <c r="B166" s="60"/>
      <c r="C166" s="60" t="s">
        <v>17</v>
      </c>
      <c r="D166" s="60" t="s">
        <v>19</v>
      </c>
      <c r="E166" s="60" t="s">
        <v>388</v>
      </c>
      <c r="F166" s="60"/>
      <c r="G166" s="61">
        <f>SUM(G167)</f>
        <v>72983.3</v>
      </c>
    </row>
    <row r="167" spans="1:7" ht="30">
      <c r="A167" s="95" t="s">
        <v>348</v>
      </c>
      <c r="B167" s="60"/>
      <c r="C167" s="60" t="s">
        <v>17</v>
      </c>
      <c r="D167" s="60" t="s">
        <v>19</v>
      </c>
      <c r="E167" s="60" t="s">
        <v>389</v>
      </c>
      <c r="F167" s="60"/>
      <c r="G167" s="61">
        <f>SUM(G168)</f>
        <v>72983.3</v>
      </c>
    </row>
    <row r="168" spans="1:7" ht="45">
      <c r="A168" s="95" t="s">
        <v>22</v>
      </c>
      <c r="B168" s="60"/>
      <c r="C168" s="60" t="s">
        <v>17</v>
      </c>
      <c r="D168" s="60" t="s">
        <v>19</v>
      </c>
      <c r="E168" s="60" t="s">
        <v>390</v>
      </c>
      <c r="F168" s="60"/>
      <c r="G168" s="61">
        <f>SUM(G169+G171)</f>
        <v>72983.3</v>
      </c>
    </row>
    <row r="169" spans="1:7" ht="15">
      <c r="A169" s="95" t="s">
        <v>24</v>
      </c>
      <c r="B169" s="60"/>
      <c r="C169" s="60" t="s">
        <v>17</v>
      </c>
      <c r="D169" s="60" t="s">
        <v>19</v>
      </c>
      <c r="E169" s="60" t="s">
        <v>391</v>
      </c>
      <c r="F169" s="60"/>
      <c r="G169" s="61">
        <f>SUM(G170)</f>
        <v>27383.3</v>
      </c>
    </row>
    <row r="170" spans="1:7" ht="15">
      <c r="A170" s="95" t="s">
        <v>26</v>
      </c>
      <c r="B170" s="60"/>
      <c r="C170" s="60" t="s">
        <v>17</v>
      </c>
      <c r="D170" s="60" t="s">
        <v>19</v>
      </c>
      <c r="E170" s="60" t="s">
        <v>391</v>
      </c>
      <c r="F170" s="60" t="s">
        <v>106</v>
      </c>
      <c r="G170" s="61">
        <v>27383.3</v>
      </c>
    </row>
    <row r="171" spans="1:7" ht="15">
      <c r="A171" s="95" t="s">
        <v>349</v>
      </c>
      <c r="B171" s="60"/>
      <c r="C171" s="60" t="s">
        <v>17</v>
      </c>
      <c r="D171" s="60" t="s">
        <v>19</v>
      </c>
      <c r="E171" s="60" t="s">
        <v>392</v>
      </c>
      <c r="F171" s="60"/>
      <c r="G171" s="61">
        <f>SUM(G172)</f>
        <v>45600</v>
      </c>
    </row>
    <row r="172" spans="1:7" ht="15">
      <c r="A172" s="95" t="s">
        <v>26</v>
      </c>
      <c r="B172" s="60"/>
      <c r="C172" s="60" t="s">
        <v>17</v>
      </c>
      <c r="D172" s="60" t="s">
        <v>19</v>
      </c>
      <c r="E172" s="60" t="s">
        <v>392</v>
      </c>
      <c r="F172" s="60" t="s">
        <v>106</v>
      </c>
      <c r="G172" s="61">
        <v>45600</v>
      </c>
    </row>
    <row r="173" spans="1:7" ht="15">
      <c r="A173" s="95" t="s">
        <v>350</v>
      </c>
      <c r="B173" s="60"/>
      <c r="C173" s="60" t="s">
        <v>17</v>
      </c>
      <c r="D173" s="60" t="s">
        <v>192</v>
      </c>
      <c r="E173" s="60"/>
      <c r="F173" s="60"/>
      <c r="G173" s="61">
        <f>SUM(G174,G180)</f>
        <v>77350</v>
      </c>
    </row>
    <row r="174" spans="1:7" ht="45">
      <c r="A174" s="95" t="s">
        <v>347</v>
      </c>
      <c r="B174" s="60"/>
      <c r="C174" s="60" t="s">
        <v>17</v>
      </c>
      <c r="D174" s="60" t="s">
        <v>192</v>
      </c>
      <c r="E174" s="60" t="s">
        <v>388</v>
      </c>
      <c r="F174" s="60"/>
      <c r="G174" s="61">
        <f>SUM(G175)</f>
        <v>71350</v>
      </c>
    </row>
    <row r="175" spans="1:7" ht="30">
      <c r="A175" s="95" t="s">
        <v>351</v>
      </c>
      <c r="B175" s="60"/>
      <c r="C175" s="60" t="s">
        <v>17</v>
      </c>
      <c r="D175" s="60" t="s">
        <v>192</v>
      </c>
      <c r="E175" s="60" t="s">
        <v>393</v>
      </c>
      <c r="F175" s="60"/>
      <c r="G175" s="61">
        <f>SUM(G176)</f>
        <v>71350</v>
      </c>
    </row>
    <row r="176" spans="1:7" ht="15">
      <c r="A176" s="95" t="s">
        <v>39</v>
      </c>
      <c r="B176" s="60"/>
      <c r="C176" s="60" t="s">
        <v>17</v>
      </c>
      <c r="D176" s="60" t="s">
        <v>192</v>
      </c>
      <c r="E176" s="60" t="s">
        <v>394</v>
      </c>
      <c r="F176" s="60"/>
      <c r="G176" s="61">
        <f>SUM(G177)</f>
        <v>71350</v>
      </c>
    </row>
    <row r="177" spans="1:7" ht="45">
      <c r="A177" s="95" t="s">
        <v>352</v>
      </c>
      <c r="B177" s="60"/>
      <c r="C177" s="60" t="s">
        <v>17</v>
      </c>
      <c r="D177" s="60" t="s">
        <v>192</v>
      </c>
      <c r="E177" s="60" t="s">
        <v>395</v>
      </c>
      <c r="F177" s="60"/>
      <c r="G177" s="61">
        <f>SUM(G178:G179)</f>
        <v>71350</v>
      </c>
    </row>
    <row r="178" spans="1:7" ht="30">
      <c r="A178" s="95" t="s">
        <v>56</v>
      </c>
      <c r="B178" s="60"/>
      <c r="C178" s="60" t="s">
        <v>17</v>
      </c>
      <c r="D178" s="60" t="s">
        <v>192</v>
      </c>
      <c r="E178" s="60" t="s">
        <v>395</v>
      </c>
      <c r="F178" s="60" t="s">
        <v>101</v>
      </c>
      <c r="G178" s="61">
        <v>70150</v>
      </c>
    </row>
    <row r="179" spans="1:7" ht="30">
      <c r="A179" s="95" t="s">
        <v>360</v>
      </c>
      <c r="B179" s="60"/>
      <c r="C179" s="60" t="s">
        <v>17</v>
      </c>
      <c r="D179" s="60" t="s">
        <v>192</v>
      </c>
      <c r="E179" s="60" t="s">
        <v>395</v>
      </c>
      <c r="F179" s="60" t="s">
        <v>313</v>
      </c>
      <c r="G179" s="61">
        <v>1200</v>
      </c>
    </row>
    <row r="180" spans="1:7" ht="30">
      <c r="A180" s="95" t="s">
        <v>441</v>
      </c>
      <c r="B180" s="60"/>
      <c r="C180" s="60" t="s">
        <v>17</v>
      </c>
      <c r="D180" s="60" t="s">
        <v>192</v>
      </c>
      <c r="E180" s="60" t="s">
        <v>396</v>
      </c>
      <c r="F180" s="60"/>
      <c r="G180" s="61">
        <f>SUM(G181)</f>
        <v>6000</v>
      </c>
    </row>
    <row r="181" spans="1:7" ht="15">
      <c r="A181" s="95" t="s">
        <v>39</v>
      </c>
      <c r="B181" s="60"/>
      <c r="C181" s="60" t="s">
        <v>17</v>
      </c>
      <c r="D181" s="60" t="s">
        <v>192</v>
      </c>
      <c r="E181" s="60" t="s">
        <v>397</v>
      </c>
      <c r="F181" s="60"/>
      <c r="G181" s="61">
        <f>SUM(G182)</f>
        <v>6000</v>
      </c>
    </row>
    <row r="182" spans="1:7" ht="45">
      <c r="A182" s="95" t="s">
        <v>352</v>
      </c>
      <c r="B182" s="60"/>
      <c r="C182" s="60" t="s">
        <v>17</v>
      </c>
      <c r="D182" s="60" t="s">
        <v>192</v>
      </c>
      <c r="E182" s="60" t="s">
        <v>398</v>
      </c>
      <c r="F182" s="60"/>
      <c r="G182" s="61">
        <f>SUM(G183)</f>
        <v>6000</v>
      </c>
    </row>
    <row r="183" spans="1:7" ht="30">
      <c r="A183" s="95" t="s">
        <v>56</v>
      </c>
      <c r="B183" s="60"/>
      <c r="C183" s="60" t="s">
        <v>17</v>
      </c>
      <c r="D183" s="60" t="s">
        <v>192</v>
      </c>
      <c r="E183" s="60" t="s">
        <v>398</v>
      </c>
      <c r="F183" s="60" t="s">
        <v>101</v>
      </c>
      <c r="G183" s="61">
        <v>6000</v>
      </c>
    </row>
    <row r="184" spans="1:7" ht="15">
      <c r="A184" s="39" t="s">
        <v>27</v>
      </c>
      <c r="B184" s="87"/>
      <c r="C184" s="43" t="s">
        <v>17</v>
      </c>
      <c r="D184" s="43" t="s">
        <v>28</v>
      </c>
      <c r="E184" s="41"/>
      <c r="F184" s="41"/>
      <c r="G184" s="42">
        <f>SUM(G185+G202)+G196</f>
        <v>8061.2</v>
      </c>
    </row>
    <row r="185" spans="1:7" ht="30">
      <c r="A185" s="102" t="s">
        <v>320</v>
      </c>
      <c r="B185" s="87"/>
      <c r="C185" s="43" t="s">
        <v>17</v>
      </c>
      <c r="D185" s="43" t="s">
        <v>28</v>
      </c>
      <c r="E185" s="41" t="s">
        <v>286</v>
      </c>
      <c r="F185" s="41"/>
      <c r="G185" s="42">
        <f>SUM(G186+G190)</f>
        <v>2510</v>
      </c>
    </row>
    <row r="186" spans="1:7" ht="30">
      <c r="A186" s="39" t="s">
        <v>317</v>
      </c>
      <c r="B186" s="87"/>
      <c r="C186" s="43" t="s">
        <v>17</v>
      </c>
      <c r="D186" s="43" t="s">
        <v>28</v>
      </c>
      <c r="E186" s="43" t="s">
        <v>287</v>
      </c>
      <c r="F186" s="41"/>
      <c r="G186" s="42">
        <f>SUM(G187)</f>
        <v>1500</v>
      </c>
    </row>
    <row r="187" spans="1:7" ht="45">
      <c r="A187" s="72" t="s">
        <v>22</v>
      </c>
      <c r="B187" s="96"/>
      <c r="C187" s="43" t="s">
        <v>17</v>
      </c>
      <c r="D187" s="43" t="s">
        <v>28</v>
      </c>
      <c r="E187" s="43" t="s">
        <v>531</v>
      </c>
      <c r="F187" s="41"/>
      <c r="G187" s="42">
        <f>SUM(G188)</f>
        <v>1500</v>
      </c>
    </row>
    <row r="188" spans="1:7" ht="30">
      <c r="A188" s="39" t="s">
        <v>288</v>
      </c>
      <c r="B188" s="87"/>
      <c r="C188" s="43" t="s">
        <v>17</v>
      </c>
      <c r="D188" s="43" t="s">
        <v>28</v>
      </c>
      <c r="E188" s="43" t="s">
        <v>346</v>
      </c>
      <c r="F188" s="43"/>
      <c r="G188" s="42">
        <f>SUM(G189)</f>
        <v>1500</v>
      </c>
    </row>
    <row r="189" spans="1:7" ht="15">
      <c r="A189" s="39" t="s">
        <v>26</v>
      </c>
      <c r="B189" s="87"/>
      <c r="C189" s="43" t="s">
        <v>17</v>
      </c>
      <c r="D189" s="43" t="s">
        <v>28</v>
      </c>
      <c r="E189" s="43" t="s">
        <v>346</v>
      </c>
      <c r="F189" s="43" t="s">
        <v>106</v>
      </c>
      <c r="G189" s="42">
        <f>500+1000</f>
        <v>1500</v>
      </c>
    </row>
    <row r="190" spans="1:7" ht="15">
      <c r="A190" s="39" t="s">
        <v>289</v>
      </c>
      <c r="B190" s="87"/>
      <c r="C190" s="43" t="s">
        <v>17</v>
      </c>
      <c r="D190" s="43" t="s">
        <v>28</v>
      </c>
      <c r="E190" s="43" t="s">
        <v>290</v>
      </c>
      <c r="F190" s="41"/>
      <c r="G190" s="42">
        <f>SUM(G191)</f>
        <v>1010</v>
      </c>
    </row>
    <row r="191" spans="1:7" ht="30">
      <c r="A191" s="72" t="s">
        <v>73</v>
      </c>
      <c r="B191" s="96"/>
      <c r="C191" s="43" t="s">
        <v>17</v>
      </c>
      <c r="D191" s="43" t="s">
        <v>28</v>
      </c>
      <c r="E191" s="106" t="s">
        <v>669</v>
      </c>
      <c r="F191" s="41"/>
      <c r="G191" s="42">
        <f>SUM(G192)+G194</f>
        <v>1010</v>
      </c>
    </row>
    <row r="192" spans="1:7" ht="30">
      <c r="A192" s="39" t="s">
        <v>685</v>
      </c>
      <c r="B192" s="87"/>
      <c r="C192" s="43" t="s">
        <v>17</v>
      </c>
      <c r="D192" s="43" t="s">
        <v>28</v>
      </c>
      <c r="E192" s="43" t="s">
        <v>344</v>
      </c>
      <c r="F192" s="43"/>
      <c r="G192" s="42">
        <f>SUM(G193)</f>
        <v>1000</v>
      </c>
    </row>
    <row r="193" spans="1:7" ht="30">
      <c r="A193" s="39" t="s">
        <v>283</v>
      </c>
      <c r="B193" s="87"/>
      <c r="C193" s="43" t="s">
        <v>17</v>
      </c>
      <c r="D193" s="43" t="s">
        <v>28</v>
      </c>
      <c r="E193" s="43" t="s">
        <v>344</v>
      </c>
      <c r="F193" s="43" t="s">
        <v>135</v>
      </c>
      <c r="G193" s="42">
        <v>1000</v>
      </c>
    </row>
    <row r="194" spans="1:7" ht="45">
      <c r="A194" s="143" t="s">
        <v>1041</v>
      </c>
      <c r="B194" s="87"/>
      <c r="C194" s="142" t="s">
        <v>17</v>
      </c>
      <c r="D194" s="142" t="s">
        <v>28</v>
      </c>
      <c r="E194" s="142" t="s">
        <v>686</v>
      </c>
      <c r="F194" s="142"/>
      <c r="G194" s="42">
        <f>G195</f>
        <v>10</v>
      </c>
    </row>
    <row r="195" spans="1:7" ht="30">
      <c r="A195" s="141" t="s">
        <v>283</v>
      </c>
      <c r="B195" s="87"/>
      <c r="C195" s="142" t="s">
        <v>17</v>
      </c>
      <c r="D195" s="142" t="s">
        <v>28</v>
      </c>
      <c r="E195" s="142" t="s">
        <v>686</v>
      </c>
      <c r="F195" s="142" t="s">
        <v>135</v>
      </c>
      <c r="G195" s="42">
        <v>10</v>
      </c>
    </row>
    <row r="196" spans="1:7" ht="30">
      <c r="A196" s="95" t="s">
        <v>353</v>
      </c>
      <c r="B196" s="60"/>
      <c r="C196" s="60" t="s">
        <v>17</v>
      </c>
      <c r="D196" s="60" t="s">
        <v>28</v>
      </c>
      <c r="E196" s="60" t="s">
        <v>399</v>
      </c>
      <c r="F196" s="60"/>
      <c r="G196" s="61">
        <f>SUM(G197)</f>
        <v>5061.2</v>
      </c>
    </row>
    <row r="197" spans="1:7" ht="30">
      <c r="A197" s="95" t="s">
        <v>354</v>
      </c>
      <c r="B197" s="60"/>
      <c r="C197" s="60" t="s">
        <v>17</v>
      </c>
      <c r="D197" s="60" t="s">
        <v>28</v>
      </c>
      <c r="E197" s="60" t="s">
        <v>400</v>
      </c>
      <c r="F197" s="60"/>
      <c r="G197" s="61">
        <f>SUM(G198)</f>
        <v>5061.2</v>
      </c>
    </row>
    <row r="198" spans="1:7" ht="30">
      <c r="A198" s="95" t="s">
        <v>49</v>
      </c>
      <c r="B198" s="60"/>
      <c r="C198" s="60" t="s">
        <v>17</v>
      </c>
      <c r="D198" s="60" t="s">
        <v>28</v>
      </c>
      <c r="E198" s="60" t="s">
        <v>401</v>
      </c>
      <c r="F198" s="60"/>
      <c r="G198" s="61">
        <f>SUM(G199:G201)</f>
        <v>5061.2</v>
      </c>
    </row>
    <row r="199" spans="1:7" ht="60">
      <c r="A199" s="95" t="s">
        <v>55</v>
      </c>
      <c r="B199" s="60"/>
      <c r="C199" s="60" t="s">
        <v>17</v>
      </c>
      <c r="D199" s="60" t="s">
        <v>28</v>
      </c>
      <c r="E199" s="60" t="s">
        <v>401</v>
      </c>
      <c r="F199" s="60" t="s">
        <v>99</v>
      </c>
      <c r="G199" s="61">
        <v>3995.8</v>
      </c>
    </row>
    <row r="200" spans="1:7" ht="30">
      <c r="A200" s="95" t="s">
        <v>56</v>
      </c>
      <c r="B200" s="60"/>
      <c r="C200" s="60" t="s">
        <v>17</v>
      </c>
      <c r="D200" s="60" t="s">
        <v>28</v>
      </c>
      <c r="E200" s="60" t="s">
        <v>401</v>
      </c>
      <c r="F200" s="60" t="s">
        <v>101</v>
      </c>
      <c r="G200" s="61">
        <v>1042</v>
      </c>
    </row>
    <row r="201" spans="1:7" ht="15">
      <c r="A201" s="95" t="s">
        <v>26</v>
      </c>
      <c r="B201" s="60"/>
      <c r="C201" s="60" t="s">
        <v>17</v>
      </c>
      <c r="D201" s="60" t="s">
        <v>28</v>
      </c>
      <c r="E201" s="60" t="s">
        <v>401</v>
      </c>
      <c r="F201" s="60" t="s">
        <v>106</v>
      </c>
      <c r="G201" s="61">
        <v>23.4</v>
      </c>
    </row>
    <row r="202" spans="1:7" ht="30">
      <c r="A202" s="39" t="s">
        <v>316</v>
      </c>
      <c r="B202" s="87"/>
      <c r="C202" s="43" t="s">
        <v>17</v>
      </c>
      <c r="D202" s="43" t="s">
        <v>28</v>
      </c>
      <c r="E202" s="41" t="s">
        <v>264</v>
      </c>
      <c r="F202" s="43"/>
      <c r="G202" s="42">
        <f>SUM(G203)</f>
        <v>490</v>
      </c>
    </row>
    <row r="203" spans="1:7" ht="45">
      <c r="A203" s="39" t="s">
        <v>292</v>
      </c>
      <c r="B203" s="87"/>
      <c r="C203" s="43" t="s">
        <v>17</v>
      </c>
      <c r="D203" s="43" t="s">
        <v>28</v>
      </c>
      <c r="E203" s="41" t="s">
        <v>293</v>
      </c>
      <c r="F203" s="43"/>
      <c r="G203" s="42">
        <f>SUM(G204)</f>
        <v>490</v>
      </c>
    </row>
    <row r="204" spans="1:7" ht="30">
      <c r="A204" s="95" t="s">
        <v>56</v>
      </c>
      <c r="B204" s="87"/>
      <c r="C204" s="43" t="s">
        <v>17</v>
      </c>
      <c r="D204" s="43" t="s">
        <v>28</v>
      </c>
      <c r="E204" s="41" t="s">
        <v>293</v>
      </c>
      <c r="F204" s="43" t="s">
        <v>101</v>
      </c>
      <c r="G204" s="42">
        <v>490</v>
      </c>
    </row>
    <row r="205" spans="1:7" ht="15">
      <c r="A205" s="39" t="s">
        <v>294</v>
      </c>
      <c r="B205" s="87"/>
      <c r="C205" s="43" t="s">
        <v>188</v>
      </c>
      <c r="D205" s="43"/>
      <c r="E205" s="41"/>
      <c r="F205" s="43"/>
      <c r="G205" s="42">
        <f>SUM(G206+G210+G226+G246)</f>
        <v>96628.9</v>
      </c>
    </row>
    <row r="206" spans="1:7" ht="15">
      <c r="A206" s="39" t="s">
        <v>195</v>
      </c>
      <c r="B206" s="87"/>
      <c r="C206" s="43" t="s">
        <v>188</v>
      </c>
      <c r="D206" s="43" t="s">
        <v>38</v>
      </c>
      <c r="E206" s="41"/>
      <c r="F206" s="43"/>
      <c r="G206" s="42">
        <f>SUM(G207)</f>
        <v>0</v>
      </c>
    </row>
    <row r="207" spans="1:7" ht="30">
      <c r="A207" s="39" t="s">
        <v>295</v>
      </c>
      <c r="B207" s="87"/>
      <c r="C207" s="43" t="s">
        <v>188</v>
      </c>
      <c r="D207" s="43" t="s">
        <v>38</v>
      </c>
      <c r="E207" s="41" t="s">
        <v>296</v>
      </c>
      <c r="F207" s="43"/>
      <c r="G207" s="42">
        <f>SUM(G208)</f>
        <v>0</v>
      </c>
    </row>
    <row r="208" spans="1:7" ht="30">
      <c r="A208" s="39" t="s">
        <v>297</v>
      </c>
      <c r="B208" s="87"/>
      <c r="C208" s="43" t="s">
        <v>298</v>
      </c>
      <c r="D208" s="43" t="s">
        <v>38</v>
      </c>
      <c r="E208" s="41" t="s">
        <v>299</v>
      </c>
      <c r="F208" s="43"/>
      <c r="G208" s="42">
        <f>SUM(G209)</f>
        <v>0</v>
      </c>
    </row>
    <row r="209" spans="1:7" ht="15">
      <c r="A209" s="39" t="s">
        <v>100</v>
      </c>
      <c r="B209" s="87"/>
      <c r="C209" s="43" t="s">
        <v>298</v>
      </c>
      <c r="D209" s="43" t="s">
        <v>38</v>
      </c>
      <c r="E209" s="41" t="s">
        <v>299</v>
      </c>
      <c r="F209" s="43" t="s">
        <v>101</v>
      </c>
      <c r="G209" s="42"/>
    </row>
    <row r="210" spans="1:7" ht="15">
      <c r="A210" s="95" t="s">
        <v>196</v>
      </c>
      <c r="B210" s="60"/>
      <c r="C210" s="60" t="s">
        <v>188</v>
      </c>
      <c r="D210" s="60" t="s">
        <v>48</v>
      </c>
      <c r="E210" s="60"/>
      <c r="F210" s="60"/>
      <c r="G210" s="61">
        <f>SUM(G211,G215,G219)</f>
        <v>6704.2</v>
      </c>
    </row>
    <row r="211" spans="1:7" ht="45">
      <c r="A211" s="95" t="s">
        <v>355</v>
      </c>
      <c r="B211" s="60"/>
      <c r="C211" s="60" t="s">
        <v>188</v>
      </c>
      <c r="D211" s="60" t="s">
        <v>48</v>
      </c>
      <c r="E211" s="60" t="s">
        <v>402</v>
      </c>
      <c r="F211" s="60"/>
      <c r="G211" s="61">
        <f>SUM(G212)</f>
        <v>2681.2</v>
      </c>
    </row>
    <row r="212" spans="1:7" ht="15">
      <c r="A212" s="95" t="s">
        <v>39</v>
      </c>
      <c r="B212" s="60"/>
      <c r="C212" s="60" t="s">
        <v>188</v>
      </c>
      <c r="D212" s="60" t="s">
        <v>48</v>
      </c>
      <c r="E212" s="60" t="s">
        <v>403</v>
      </c>
      <c r="F212" s="60"/>
      <c r="G212" s="61">
        <f>SUM(G213)</f>
        <v>2681.2</v>
      </c>
    </row>
    <row r="213" spans="1:7" ht="15">
      <c r="A213" s="95" t="s">
        <v>356</v>
      </c>
      <c r="B213" s="60"/>
      <c r="C213" s="60" t="s">
        <v>188</v>
      </c>
      <c r="D213" s="60" t="s">
        <v>48</v>
      </c>
      <c r="E213" s="60" t="s">
        <v>404</v>
      </c>
      <c r="F213" s="60"/>
      <c r="G213" s="61">
        <f>SUM(G214)</f>
        <v>2681.2</v>
      </c>
    </row>
    <row r="214" spans="1:7" ht="30">
      <c r="A214" s="95" t="s">
        <v>56</v>
      </c>
      <c r="B214" s="60"/>
      <c r="C214" s="60" t="s">
        <v>188</v>
      </c>
      <c r="D214" s="60" t="s">
        <v>48</v>
      </c>
      <c r="E214" s="60" t="s">
        <v>404</v>
      </c>
      <c r="F214" s="60" t="s">
        <v>101</v>
      </c>
      <c r="G214" s="61">
        <v>2681.2</v>
      </c>
    </row>
    <row r="215" spans="1:7" ht="45">
      <c r="A215" s="95" t="s">
        <v>357</v>
      </c>
      <c r="B215" s="60"/>
      <c r="C215" s="60" t="s">
        <v>188</v>
      </c>
      <c r="D215" s="60" t="s">
        <v>48</v>
      </c>
      <c r="E215" s="60" t="s">
        <v>405</v>
      </c>
      <c r="F215" s="60"/>
      <c r="G215" s="61">
        <f>SUM(G216)</f>
        <v>1067</v>
      </c>
    </row>
    <row r="216" spans="1:7" ht="15">
      <c r="A216" s="95" t="s">
        <v>39</v>
      </c>
      <c r="B216" s="60"/>
      <c r="C216" s="60" t="s">
        <v>188</v>
      </c>
      <c r="D216" s="60" t="s">
        <v>48</v>
      </c>
      <c r="E216" s="60" t="s">
        <v>406</v>
      </c>
      <c r="F216" s="60"/>
      <c r="G216" s="61">
        <f>SUM(G217)</f>
        <v>1067</v>
      </c>
    </row>
    <row r="217" spans="1:7" ht="15">
      <c r="A217" s="95" t="s">
        <v>356</v>
      </c>
      <c r="B217" s="60"/>
      <c r="C217" s="60" t="s">
        <v>188</v>
      </c>
      <c r="D217" s="60" t="s">
        <v>48</v>
      </c>
      <c r="E217" s="60" t="s">
        <v>407</v>
      </c>
      <c r="F217" s="60"/>
      <c r="G217" s="61">
        <f>SUM(G218)</f>
        <v>1067</v>
      </c>
    </row>
    <row r="218" spans="1:7" ht="30">
      <c r="A218" s="95" t="s">
        <v>56</v>
      </c>
      <c r="B218" s="60"/>
      <c r="C218" s="60" t="s">
        <v>188</v>
      </c>
      <c r="D218" s="60" t="s">
        <v>48</v>
      </c>
      <c r="E218" s="60" t="s">
        <v>407</v>
      </c>
      <c r="F218" s="60" t="s">
        <v>101</v>
      </c>
      <c r="G218" s="61">
        <v>1067</v>
      </c>
    </row>
    <row r="219" spans="1:7" ht="30">
      <c r="A219" s="95" t="s">
        <v>305</v>
      </c>
      <c r="B219" s="60"/>
      <c r="C219" s="60" t="s">
        <v>188</v>
      </c>
      <c r="D219" s="60" t="s">
        <v>48</v>
      </c>
      <c r="E219" s="60" t="s">
        <v>306</v>
      </c>
      <c r="F219" s="60"/>
      <c r="G219" s="61">
        <f>SUM(G220,G223)</f>
        <v>2956</v>
      </c>
    </row>
    <row r="220" spans="1:7" ht="30">
      <c r="A220" s="95" t="s">
        <v>358</v>
      </c>
      <c r="B220" s="60"/>
      <c r="C220" s="60" t="s">
        <v>188</v>
      </c>
      <c r="D220" s="60" t="s">
        <v>48</v>
      </c>
      <c r="E220" s="60" t="s">
        <v>408</v>
      </c>
      <c r="F220" s="60"/>
      <c r="G220" s="61">
        <f>SUM(G221)</f>
        <v>300</v>
      </c>
    </row>
    <row r="221" spans="1:7" ht="30">
      <c r="A221" s="95" t="s">
        <v>359</v>
      </c>
      <c r="B221" s="60"/>
      <c r="C221" s="60" t="s">
        <v>188</v>
      </c>
      <c r="D221" s="60" t="s">
        <v>48</v>
      </c>
      <c r="E221" s="60" t="s">
        <v>409</v>
      </c>
      <c r="F221" s="60"/>
      <c r="G221" s="61">
        <f>SUM(G222)</f>
        <v>300</v>
      </c>
    </row>
    <row r="222" spans="1:7" ht="30">
      <c r="A222" s="95" t="s">
        <v>360</v>
      </c>
      <c r="B222" s="60"/>
      <c r="C222" s="60" t="s">
        <v>188</v>
      </c>
      <c r="D222" s="60" t="s">
        <v>48</v>
      </c>
      <c r="E222" s="60" t="s">
        <v>409</v>
      </c>
      <c r="F222" s="60" t="s">
        <v>313</v>
      </c>
      <c r="G222" s="61">
        <v>300</v>
      </c>
    </row>
    <row r="223" spans="1:7" ht="15">
      <c r="A223" s="95" t="s">
        <v>361</v>
      </c>
      <c r="B223" s="60"/>
      <c r="C223" s="60" t="s">
        <v>188</v>
      </c>
      <c r="D223" s="60" t="s">
        <v>48</v>
      </c>
      <c r="E223" s="60" t="s">
        <v>410</v>
      </c>
      <c r="F223" s="60"/>
      <c r="G223" s="61">
        <f>SUM(G224)</f>
        <v>2656</v>
      </c>
    </row>
    <row r="224" spans="1:7" ht="30">
      <c r="A224" s="95" t="s">
        <v>359</v>
      </c>
      <c r="B224" s="60"/>
      <c r="C224" s="60" t="s">
        <v>188</v>
      </c>
      <c r="D224" s="60" t="s">
        <v>48</v>
      </c>
      <c r="E224" s="60" t="s">
        <v>411</v>
      </c>
      <c r="F224" s="60"/>
      <c r="G224" s="61">
        <f>SUM(G225)</f>
        <v>2656</v>
      </c>
    </row>
    <row r="225" spans="1:7" ht="30">
      <c r="A225" s="95" t="s">
        <v>360</v>
      </c>
      <c r="B225" s="60"/>
      <c r="C225" s="60" t="s">
        <v>188</v>
      </c>
      <c r="D225" s="60" t="s">
        <v>48</v>
      </c>
      <c r="E225" s="60" t="s">
        <v>411</v>
      </c>
      <c r="F225" s="60" t="s">
        <v>313</v>
      </c>
      <c r="G225" s="61">
        <v>2656</v>
      </c>
    </row>
    <row r="226" spans="1:7" ht="15">
      <c r="A226" s="95" t="s">
        <v>197</v>
      </c>
      <c r="B226" s="60"/>
      <c r="C226" s="60" t="s">
        <v>188</v>
      </c>
      <c r="D226" s="60" t="s">
        <v>58</v>
      </c>
      <c r="E226" s="60"/>
      <c r="F226" s="60"/>
      <c r="G226" s="61">
        <f>SUM(G227,G238,G242)</f>
        <v>88765.9</v>
      </c>
    </row>
    <row r="227" spans="1:7" ht="30">
      <c r="A227" s="104" t="s">
        <v>362</v>
      </c>
      <c r="B227" s="93"/>
      <c r="C227" s="60" t="s">
        <v>188</v>
      </c>
      <c r="D227" s="60" t="s">
        <v>58</v>
      </c>
      <c r="E227" s="60" t="s">
        <v>412</v>
      </c>
      <c r="F227" s="60"/>
      <c r="G227" s="61">
        <f>SUM(G228,G235)</f>
        <v>87017.5</v>
      </c>
    </row>
    <row r="228" spans="1:7" ht="15">
      <c r="A228" s="95" t="s">
        <v>39</v>
      </c>
      <c r="B228" s="60"/>
      <c r="C228" s="60" t="s">
        <v>188</v>
      </c>
      <c r="D228" s="60" t="s">
        <v>58</v>
      </c>
      <c r="E228" s="60" t="s">
        <v>413</v>
      </c>
      <c r="F228" s="60"/>
      <c r="G228" s="61">
        <f>SUM(G229,G231,G233)</f>
        <v>79902.5</v>
      </c>
    </row>
    <row r="229" spans="1:7" ht="15">
      <c r="A229" s="95" t="s">
        <v>363</v>
      </c>
      <c r="B229" s="60"/>
      <c r="C229" s="60" t="s">
        <v>188</v>
      </c>
      <c r="D229" s="60" t="s">
        <v>58</v>
      </c>
      <c r="E229" s="60" t="s">
        <v>414</v>
      </c>
      <c r="F229" s="60"/>
      <c r="G229" s="61">
        <f>SUM(G230)</f>
        <v>48510</v>
      </c>
    </row>
    <row r="230" spans="1:7" ht="30">
      <c r="A230" s="95" t="s">
        <v>56</v>
      </c>
      <c r="B230" s="60"/>
      <c r="C230" s="60" t="s">
        <v>188</v>
      </c>
      <c r="D230" s="60" t="s">
        <v>58</v>
      </c>
      <c r="E230" s="60" t="s">
        <v>414</v>
      </c>
      <c r="F230" s="60" t="s">
        <v>101</v>
      </c>
      <c r="G230" s="61">
        <v>48510</v>
      </c>
    </row>
    <row r="231" spans="1:7" ht="15">
      <c r="A231" s="95" t="s">
        <v>364</v>
      </c>
      <c r="B231" s="60"/>
      <c r="C231" s="60" t="s">
        <v>188</v>
      </c>
      <c r="D231" s="60" t="s">
        <v>58</v>
      </c>
      <c r="E231" s="60" t="s">
        <v>415</v>
      </c>
      <c r="F231" s="60"/>
      <c r="G231" s="61">
        <f>SUM(G232)</f>
        <v>0</v>
      </c>
    </row>
    <row r="232" spans="1:7" ht="30">
      <c r="A232" s="95" t="s">
        <v>56</v>
      </c>
      <c r="B232" s="60"/>
      <c r="C232" s="60" t="s">
        <v>188</v>
      </c>
      <c r="D232" s="60" t="s">
        <v>58</v>
      </c>
      <c r="E232" s="60" t="s">
        <v>415</v>
      </c>
      <c r="F232" s="60" t="s">
        <v>101</v>
      </c>
      <c r="G232" s="61"/>
    </row>
    <row r="233" spans="1:7" ht="15">
      <c r="A233" s="95" t="s">
        <v>365</v>
      </c>
      <c r="B233" s="60"/>
      <c r="C233" s="60" t="s">
        <v>188</v>
      </c>
      <c r="D233" s="60" t="s">
        <v>58</v>
      </c>
      <c r="E233" s="60" t="s">
        <v>416</v>
      </c>
      <c r="F233" s="60"/>
      <c r="G233" s="61">
        <f>SUM(G234)</f>
        <v>31392.5</v>
      </c>
    </row>
    <row r="234" spans="1:7" ht="30">
      <c r="A234" s="95" t="s">
        <v>56</v>
      </c>
      <c r="B234" s="60"/>
      <c r="C234" s="60" t="s">
        <v>188</v>
      </c>
      <c r="D234" s="60" t="s">
        <v>58</v>
      </c>
      <c r="E234" s="60" t="s">
        <v>416</v>
      </c>
      <c r="F234" s="60" t="s">
        <v>101</v>
      </c>
      <c r="G234" s="61">
        <v>31392.5</v>
      </c>
    </row>
    <row r="235" spans="1:7" ht="45">
      <c r="A235" s="95" t="s">
        <v>30</v>
      </c>
      <c r="B235" s="60"/>
      <c r="C235" s="60" t="s">
        <v>188</v>
      </c>
      <c r="D235" s="60" t="s">
        <v>58</v>
      </c>
      <c r="E235" s="60" t="s">
        <v>417</v>
      </c>
      <c r="F235" s="60"/>
      <c r="G235" s="61">
        <f>SUM(G236)</f>
        <v>7115</v>
      </c>
    </row>
    <row r="236" spans="1:7" ht="15">
      <c r="A236" s="95" t="s">
        <v>365</v>
      </c>
      <c r="B236" s="60"/>
      <c r="C236" s="60" t="s">
        <v>188</v>
      </c>
      <c r="D236" s="60" t="s">
        <v>58</v>
      </c>
      <c r="E236" s="60" t="s">
        <v>418</v>
      </c>
      <c r="F236" s="60"/>
      <c r="G236" s="61">
        <f>SUM(G237)</f>
        <v>7115</v>
      </c>
    </row>
    <row r="237" spans="1:7" ht="30">
      <c r="A237" s="95" t="s">
        <v>283</v>
      </c>
      <c r="B237" s="60"/>
      <c r="C237" s="60" t="s">
        <v>188</v>
      </c>
      <c r="D237" s="60" t="s">
        <v>58</v>
      </c>
      <c r="E237" s="60" t="s">
        <v>418</v>
      </c>
      <c r="F237" s="60" t="s">
        <v>135</v>
      </c>
      <c r="G237" s="61">
        <v>7115</v>
      </c>
    </row>
    <row r="238" spans="1:7" ht="45">
      <c r="A238" s="95" t="s">
        <v>442</v>
      </c>
      <c r="B238" s="60"/>
      <c r="C238" s="60" t="s">
        <v>188</v>
      </c>
      <c r="D238" s="60" t="s">
        <v>58</v>
      </c>
      <c r="E238" s="60" t="s">
        <v>405</v>
      </c>
      <c r="F238" s="60"/>
      <c r="G238" s="61">
        <f>SUM(G239)</f>
        <v>1550</v>
      </c>
    </row>
    <row r="239" spans="1:7" ht="15">
      <c r="A239" s="95" t="s">
        <v>39</v>
      </c>
      <c r="B239" s="60"/>
      <c r="C239" s="60" t="s">
        <v>188</v>
      </c>
      <c r="D239" s="60" t="s">
        <v>58</v>
      </c>
      <c r="E239" s="60" t="s">
        <v>406</v>
      </c>
      <c r="F239" s="60"/>
      <c r="G239" s="61">
        <f>SUM(G240)</f>
        <v>1550</v>
      </c>
    </row>
    <row r="240" spans="1:7" ht="15">
      <c r="A240" s="95" t="s">
        <v>365</v>
      </c>
      <c r="B240" s="60"/>
      <c r="C240" s="60" t="s">
        <v>188</v>
      </c>
      <c r="D240" s="60" t="s">
        <v>58</v>
      </c>
      <c r="E240" s="60" t="s">
        <v>419</v>
      </c>
      <c r="F240" s="60"/>
      <c r="G240" s="61">
        <f>SUM(G241)</f>
        <v>1550</v>
      </c>
    </row>
    <row r="241" spans="1:7" ht="30">
      <c r="A241" s="95" t="s">
        <v>56</v>
      </c>
      <c r="B241" s="60"/>
      <c r="C241" s="60" t="s">
        <v>188</v>
      </c>
      <c r="D241" s="60" t="s">
        <v>58</v>
      </c>
      <c r="E241" s="60" t="s">
        <v>419</v>
      </c>
      <c r="F241" s="60" t="s">
        <v>101</v>
      </c>
      <c r="G241" s="61">
        <v>1550</v>
      </c>
    </row>
    <row r="242" spans="1:7" ht="15">
      <c r="A242" s="95" t="s">
        <v>366</v>
      </c>
      <c r="B242" s="60"/>
      <c r="C242" s="60" t="s">
        <v>188</v>
      </c>
      <c r="D242" s="60" t="s">
        <v>58</v>
      </c>
      <c r="E242" s="60" t="s">
        <v>217</v>
      </c>
      <c r="F242" s="60"/>
      <c r="G242" s="61">
        <f>SUM(G243)</f>
        <v>198.4</v>
      </c>
    </row>
    <row r="243" spans="1:7" ht="75">
      <c r="A243" s="104" t="s">
        <v>318</v>
      </c>
      <c r="B243" s="93"/>
      <c r="C243" s="60" t="s">
        <v>188</v>
      </c>
      <c r="D243" s="60" t="s">
        <v>58</v>
      </c>
      <c r="E243" s="60" t="s">
        <v>252</v>
      </c>
      <c r="F243" s="60"/>
      <c r="G243" s="61">
        <f>SUM(G244)</f>
        <v>198.4</v>
      </c>
    </row>
    <row r="244" spans="1:7" ht="60">
      <c r="A244" s="104" t="s">
        <v>421</v>
      </c>
      <c r="B244" s="93"/>
      <c r="C244" s="60" t="s">
        <v>188</v>
      </c>
      <c r="D244" s="60" t="s">
        <v>58</v>
      </c>
      <c r="E244" s="60" t="s">
        <v>420</v>
      </c>
      <c r="F244" s="60"/>
      <c r="G244" s="61">
        <f>SUM(G245)</f>
        <v>198.4</v>
      </c>
    </row>
    <row r="245" spans="1:7" ht="30">
      <c r="A245" s="95" t="s">
        <v>56</v>
      </c>
      <c r="B245" s="60"/>
      <c r="C245" s="60" t="s">
        <v>188</v>
      </c>
      <c r="D245" s="60" t="s">
        <v>58</v>
      </c>
      <c r="E245" s="60" t="s">
        <v>420</v>
      </c>
      <c r="F245" s="60" t="s">
        <v>101</v>
      </c>
      <c r="G245" s="61">
        <v>198.4</v>
      </c>
    </row>
    <row r="246" spans="1:7" ht="15">
      <c r="A246" s="95" t="s">
        <v>198</v>
      </c>
      <c r="B246" s="60"/>
      <c r="C246" s="49" t="s">
        <v>188</v>
      </c>
      <c r="D246" s="49" t="s">
        <v>188</v>
      </c>
      <c r="E246" s="49"/>
      <c r="F246" s="49"/>
      <c r="G246" s="50">
        <f>SUM(G247)+G250</f>
        <v>1158.8</v>
      </c>
    </row>
    <row r="247" spans="1:7" ht="30">
      <c r="A247" s="95" t="s">
        <v>353</v>
      </c>
      <c r="B247" s="60"/>
      <c r="C247" s="49" t="s">
        <v>188</v>
      </c>
      <c r="D247" s="49" t="s">
        <v>188</v>
      </c>
      <c r="E247" s="49" t="s">
        <v>399</v>
      </c>
      <c r="F247" s="49"/>
      <c r="G247" s="50">
        <f>SUM(G248)</f>
        <v>510.8</v>
      </c>
    </row>
    <row r="248" spans="1:7" ht="30">
      <c r="A248" s="95" t="s">
        <v>359</v>
      </c>
      <c r="B248" s="60"/>
      <c r="C248" s="49" t="s">
        <v>188</v>
      </c>
      <c r="D248" s="49" t="s">
        <v>188</v>
      </c>
      <c r="E248" s="49" t="s">
        <v>422</v>
      </c>
      <c r="F248" s="49"/>
      <c r="G248" s="50">
        <f>SUM(G249)</f>
        <v>510.8</v>
      </c>
    </row>
    <row r="249" spans="1:7" ht="30">
      <c r="A249" s="95" t="s">
        <v>360</v>
      </c>
      <c r="B249" s="60"/>
      <c r="C249" s="49" t="s">
        <v>188</v>
      </c>
      <c r="D249" s="49" t="s">
        <v>188</v>
      </c>
      <c r="E249" s="49" t="s">
        <v>422</v>
      </c>
      <c r="F249" s="49" t="s">
        <v>313</v>
      </c>
      <c r="G249" s="50">
        <v>510.8</v>
      </c>
    </row>
    <row r="250" spans="1:7" ht="30">
      <c r="A250" s="95" t="s">
        <v>295</v>
      </c>
      <c r="B250" s="60"/>
      <c r="C250" s="49" t="s">
        <v>188</v>
      </c>
      <c r="D250" s="49" t="s">
        <v>188</v>
      </c>
      <c r="E250" s="49" t="s">
        <v>296</v>
      </c>
      <c r="F250" s="49"/>
      <c r="G250" s="50">
        <f>SUM(G251)</f>
        <v>648</v>
      </c>
    </row>
    <row r="251" spans="1:7" ht="30">
      <c r="A251" s="95" t="s">
        <v>552</v>
      </c>
      <c r="B251" s="60"/>
      <c r="C251" s="49" t="s">
        <v>188</v>
      </c>
      <c r="D251" s="49" t="s">
        <v>188</v>
      </c>
      <c r="E251" s="49" t="s">
        <v>299</v>
      </c>
      <c r="F251" s="49"/>
      <c r="G251" s="50">
        <f>SUM(G252)</f>
        <v>648</v>
      </c>
    </row>
    <row r="252" spans="1:7" ht="30">
      <c r="A252" s="95" t="s">
        <v>553</v>
      </c>
      <c r="B252" s="60"/>
      <c r="C252" s="49" t="s">
        <v>188</v>
      </c>
      <c r="D252" s="49" t="s">
        <v>188</v>
      </c>
      <c r="E252" s="49" t="s">
        <v>554</v>
      </c>
      <c r="F252" s="49"/>
      <c r="G252" s="50">
        <f>SUM(G253)</f>
        <v>648</v>
      </c>
    </row>
    <row r="253" spans="1:7" ht="30">
      <c r="A253" s="95" t="s">
        <v>360</v>
      </c>
      <c r="B253" s="60"/>
      <c r="C253" s="49" t="s">
        <v>188</v>
      </c>
      <c r="D253" s="49" t="s">
        <v>188</v>
      </c>
      <c r="E253" s="49" t="s">
        <v>554</v>
      </c>
      <c r="F253" s="49" t="s">
        <v>313</v>
      </c>
      <c r="G253" s="50">
        <v>648</v>
      </c>
    </row>
    <row r="254" spans="1:7" ht="15">
      <c r="A254" s="39" t="s">
        <v>300</v>
      </c>
      <c r="B254" s="87"/>
      <c r="C254" s="43" t="s">
        <v>82</v>
      </c>
      <c r="D254" s="41"/>
      <c r="E254" s="41"/>
      <c r="F254" s="41"/>
      <c r="G254" s="42">
        <f>SUM(G255+G261)</f>
        <v>5704.299999999999</v>
      </c>
    </row>
    <row r="255" spans="1:7" ht="15">
      <c r="A255" s="39" t="s">
        <v>301</v>
      </c>
      <c r="B255" s="87"/>
      <c r="C255" s="43" t="s">
        <v>82</v>
      </c>
      <c r="D255" s="43" t="s">
        <v>58</v>
      </c>
      <c r="E255" s="41"/>
      <c r="F255" s="41"/>
      <c r="G255" s="42">
        <f>SUM(G256)</f>
        <v>4704.299999999999</v>
      </c>
    </row>
    <row r="256" spans="1:7" ht="30">
      <c r="A256" s="39" t="s">
        <v>302</v>
      </c>
      <c r="B256" s="87"/>
      <c r="C256" s="43" t="s">
        <v>82</v>
      </c>
      <c r="D256" s="43" t="s">
        <v>58</v>
      </c>
      <c r="E256" s="41" t="s">
        <v>303</v>
      </c>
      <c r="F256" s="41"/>
      <c r="G256" s="42">
        <f>SUM(G257)</f>
        <v>4704.299999999999</v>
      </c>
    </row>
    <row r="257" spans="1:7" ht="30">
      <c r="A257" s="39" t="s">
        <v>49</v>
      </c>
      <c r="B257" s="87"/>
      <c r="C257" s="43" t="s">
        <v>82</v>
      </c>
      <c r="D257" s="43" t="s">
        <v>58</v>
      </c>
      <c r="E257" s="41" t="s">
        <v>304</v>
      </c>
      <c r="F257" s="41"/>
      <c r="G257" s="42">
        <f>SUM(G258:G260)</f>
        <v>4704.299999999999</v>
      </c>
    </row>
    <row r="258" spans="1:7" ht="60">
      <c r="A258" s="95" t="s">
        <v>55</v>
      </c>
      <c r="B258" s="87"/>
      <c r="C258" s="43" t="s">
        <v>82</v>
      </c>
      <c r="D258" s="43" t="s">
        <v>58</v>
      </c>
      <c r="E258" s="41" t="s">
        <v>304</v>
      </c>
      <c r="F258" s="43" t="s">
        <v>99</v>
      </c>
      <c r="G258" s="42">
        <f>3939.6+25.2</f>
        <v>3964.7999999999997</v>
      </c>
    </row>
    <row r="259" spans="1:7" ht="30">
      <c r="A259" s="132" t="s">
        <v>56</v>
      </c>
      <c r="B259" s="87"/>
      <c r="C259" s="43" t="s">
        <v>82</v>
      </c>
      <c r="D259" s="43" t="s">
        <v>58</v>
      </c>
      <c r="E259" s="41" t="s">
        <v>304</v>
      </c>
      <c r="F259" s="43" t="s">
        <v>101</v>
      </c>
      <c r="G259" s="42">
        <f>709.8-25.2</f>
        <v>684.5999999999999</v>
      </c>
    </row>
    <row r="260" spans="1:7" ht="15">
      <c r="A260" s="39" t="s">
        <v>26</v>
      </c>
      <c r="B260" s="87"/>
      <c r="C260" s="43" t="s">
        <v>82</v>
      </c>
      <c r="D260" s="43" t="s">
        <v>58</v>
      </c>
      <c r="E260" s="41" t="s">
        <v>304</v>
      </c>
      <c r="F260" s="43" t="s">
        <v>106</v>
      </c>
      <c r="G260" s="42">
        <v>54.9</v>
      </c>
    </row>
    <row r="261" spans="1:7" ht="15">
      <c r="A261" s="39" t="s">
        <v>199</v>
      </c>
      <c r="B261" s="87"/>
      <c r="C261" s="43" t="s">
        <v>82</v>
      </c>
      <c r="D261" s="43" t="s">
        <v>188</v>
      </c>
      <c r="E261" s="41"/>
      <c r="F261" s="41"/>
      <c r="G261" s="42">
        <f>SUM(G262)</f>
        <v>1000</v>
      </c>
    </row>
    <row r="262" spans="1:7" ht="30">
      <c r="A262" s="39" t="s">
        <v>302</v>
      </c>
      <c r="B262" s="87"/>
      <c r="C262" s="43" t="s">
        <v>82</v>
      </c>
      <c r="D262" s="43" t="s">
        <v>188</v>
      </c>
      <c r="E262" s="41" t="s">
        <v>303</v>
      </c>
      <c r="F262" s="41"/>
      <c r="G262" s="42">
        <f>SUM(G263)</f>
        <v>1000</v>
      </c>
    </row>
    <row r="263" spans="1:7" ht="15">
      <c r="A263" s="39" t="s">
        <v>39</v>
      </c>
      <c r="B263" s="87"/>
      <c r="C263" s="43" t="s">
        <v>82</v>
      </c>
      <c r="D263" s="43" t="s">
        <v>188</v>
      </c>
      <c r="E263" s="41" t="s">
        <v>315</v>
      </c>
      <c r="F263" s="41"/>
      <c r="G263" s="42">
        <f>SUM(G264)+G266</f>
        <v>1000</v>
      </c>
    </row>
    <row r="264" spans="1:7" ht="45">
      <c r="A264" s="39" t="s">
        <v>367</v>
      </c>
      <c r="B264" s="87"/>
      <c r="C264" s="43" t="s">
        <v>82</v>
      </c>
      <c r="D264" s="43" t="s">
        <v>188</v>
      </c>
      <c r="E264" s="41" t="s">
        <v>368</v>
      </c>
      <c r="F264" s="41"/>
      <c r="G264" s="42">
        <f>SUM(G265)</f>
        <v>0</v>
      </c>
    </row>
    <row r="265" spans="1:7" ht="15">
      <c r="A265" s="39" t="s">
        <v>100</v>
      </c>
      <c r="B265" s="87"/>
      <c r="C265" s="43" t="s">
        <v>82</v>
      </c>
      <c r="D265" s="43" t="s">
        <v>188</v>
      </c>
      <c r="E265" s="41" t="s">
        <v>368</v>
      </c>
      <c r="F265" s="43" t="s">
        <v>101</v>
      </c>
      <c r="G265" s="42"/>
    </row>
    <row r="266" spans="1:7" ht="45">
      <c r="A266" s="39" t="s">
        <v>367</v>
      </c>
      <c r="B266" s="87"/>
      <c r="C266" s="43" t="s">
        <v>82</v>
      </c>
      <c r="D266" s="43" t="s">
        <v>188</v>
      </c>
      <c r="E266" s="41" t="s">
        <v>368</v>
      </c>
      <c r="F266" s="41"/>
      <c r="G266" s="42">
        <f>SUM(G267:G268)</f>
        <v>1000</v>
      </c>
    </row>
    <row r="267" spans="1:7" ht="60">
      <c r="A267" s="95" t="s">
        <v>55</v>
      </c>
      <c r="B267" s="87"/>
      <c r="C267" s="43" t="s">
        <v>82</v>
      </c>
      <c r="D267" s="43" t="s">
        <v>188</v>
      </c>
      <c r="E267" s="41" t="s">
        <v>368</v>
      </c>
      <c r="F267" s="41">
        <v>100</v>
      </c>
      <c r="G267" s="42">
        <v>25</v>
      </c>
    </row>
    <row r="268" spans="1:7" ht="30">
      <c r="A268" s="132" t="s">
        <v>56</v>
      </c>
      <c r="B268" s="87"/>
      <c r="C268" s="43" t="s">
        <v>82</v>
      </c>
      <c r="D268" s="43" t="s">
        <v>188</v>
      </c>
      <c r="E268" s="41" t="s">
        <v>368</v>
      </c>
      <c r="F268" s="43" t="s">
        <v>101</v>
      </c>
      <c r="G268" s="42">
        <v>975</v>
      </c>
    </row>
    <row r="269" spans="1:7" ht="15">
      <c r="A269" s="95" t="s">
        <v>124</v>
      </c>
      <c r="B269" s="60"/>
      <c r="C269" s="49" t="s">
        <v>125</v>
      </c>
      <c r="D269" s="49" t="s">
        <v>36</v>
      </c>
      <c r="E269" s="49"/>
      <c r="F269" s="49"/>
      <c r="G269" s="50">
        <f>SUM(G275)+G270</f>
        <v>2000</v>
      </c>
    </row>
    <row r="270" spans="1:7" ht="15">
      <c r="A270" s="95" t="s">
        <v>200</v>
      </c>
      <c r="B270" s="60"/>
      <c r="C270" s="49" t="s">
        <v>125</v>
      </c>
      <c r="D270" s="49" t="s">
        <v>38</v>
      </c>
      <c r="E270" s="49"/>
      <c r="F270" s="49"/>
      <c r="G270" s="50">
        <f>SUM(G271)</f>
        <v>2000</v>
      </c>
    </row>
    <row r="271" spans="1:7" ht="30">
      <c r="A271" s="95" t="s">
        <v>316</v>
      </c>
      <c r="B271" s="60"/>
      <c r="C271" s="49" t="s">
        <v>125</v>
      </c>
      <c r="D271" s="49" t="s">
        <v>38</v>
      </c>
      <c r="E271" s="41" t="s">
        <v>264</v>
      </c>
      <c r="F271" s="49"/>
      <c r="G271" s="50">
        <f>SUM(G272)</f>
        <v>2000</v>
      </c>
    </row>
    <row r="272" spans="1:7" ht="45">
      <c r="A272" s="141" t="s">
        <v>265</v>
      </c>
      <c r="B272" s="60"/>
      <c r="C272" s="49" t="s">
        <v>125</v>
      </c>
      <c r="D272" s="49" t="s">
        <v>38</v>
      </c>
      <c r="E272" s="41" t="s">
        <v>266</v>
      </c>
      <c r="F272" s="49"/>
      <c r="G272" s="50">
        <f>SUM(G273)</f>
        <v>2000</v>
      </c>
    </row>
    <row r="273" spans="1:7" ht="45">
      <c r="A273" s="95" t="s">
        <v>683</v>
      </c>
      <c r="B273" s="60"/>
      <c r="C273" s="49" t="s">
        <v>125</v>
      </c>
      <c r="D273" s="49" t="s">
        <v>38</v>
      </c>
      <c r="E273" s="41" t="s">
        <v>684</v>
      </c>
      <c r="F273" s="49"/>
      <c r="G273" s="50">
        <f>SUM(G274)</f>
        <v>2000</v>
      </c>
    </row>
    <row r="274" spans="1:7" ht="30">
      <c r="A274" s="95" t="s">
        <v>360</v>
      </c>
      <c r="B274" s="60"/>
      <c r="C274" s="49" t="s">
        <v>125</v>
      </c>
      <c r="D274" s="49" t="s">
        <v>38</v>
      </c>
      <c r="E274" s="41" t="s">
        <v>684</v>
      </c>
      <c r="F274" s="49" t="s">
        <v>313</v>
      </c>
      <c r="G274" s="50">
        <v>2000</v>
      </c>
    </row>
    <row r="275" spans="1:7" ht="15">
      <c r="A275" s="95" t="s">
        <v>203</v>
      </c>
      <c r="B275" s="60"/>
      <c r="C275" s="49" t="s">
        <v>125</v>
      </c>
      <c r="D275" s="49" t="s">
        <v>192</v>
      </c>
      <c r="E275" s="49"/>
      <c r="F275" s="49"/>
      <c r="G275" s="50">
        <f>SUM(G276)</f>
        <v>0</v>
      </c>
    </row>
    <row r="276" spans="1:7" ht="30">
      <c r="A276" s="95" t="s">
        <v>353</v>
      </c>
      <c r="B276" s="60"/>
      <c r="C276" s="49" t="s">
        <v>125</v>
      </c>
      <c r="D276" s="49" t="s">
        <v>192</v>
      </c>
      <c r="E276" s="49" t="s">
        <v>399</v>
      </c>
      <c r="F276" s="49"/>
      <c r="G276" s="50">
        <f>SUM(G277)</f>
        <v>0</v>
      </c>
    </row>
    <row r="277" spans="1:7" ht="30">
      <c r="A277" s="95" t="s">
        <v>359</v>
      </c>
      <c r="B277" s="60"/>
      <c r="C277" s="49" t="s">
        <v>125</v>
      </c>
      <c r="D277" s="49" t="s">
        <v>192</v>
      </c>
      <c r="E277" s="49" t="s">
        <v>422</v>
      </c>
      <c r="F277" s="49"/>
      <c r="G277" s="50">
        <f>SUM(G278)</f>
        <v>0</v>
      </c>
    </row>
    <row r="278" spans="1:7" ht="30">
      <c r="A278" s="95" t="s">
        <v>360</v>
      </c>
      <c r="B278" s="60"/>
      <c r="C278" s="49" t="s">
        <v>125</v>
      </c>
      <c r="D278" s="49" t="s">
        <v>192</v>
      </c>
      <c r="E278" s="49" t="s">
        <v>422</v>
      </c>
      <c r="F278" s="49" t="s">
        <v>313</v>
      </c>
      <c r="G278" s="50"/>
    </row>
    <row r="279" spans="1:7" ht="15">
      <c r="A279" s="39" t="s">
        <v>34</v>
      </c>
      <c r="B279" s="87"/>
      <c r="C279" s="43" t="s">
        <v>35</v>
      </c>
      <c r="D279" s="43"/>
      <c r="E279" s="41"/>
      <c r="F279" s="41"/>
      <c r="G279" s="42">
        <f>SUM(G280+G287)+G300</f>
        <v>71063</v>
      </c>
    </row>
    <row r="280" spans="1:7" ht="15">
      <c r="A280" s="39" t="s">
        <v>57</v>
      </c>
      <c r="B280" s="87"/>
      <c r="C280" s="43" t="s">
        <v>35</v>
      </c>
      <c r="D280" s="43" t="s">
        <v>58</v>
      </c>
      <c r="E280" s="41"/>
      <c r="F280" s="41"/>
      <c r="G280" s="42">
        <f>SUM(G284)+G281</f>
        <v>500</v>
      </c>
    </row>
    <row r="281" spans="1:7" ht="30">
      <c r="A281" s="39" t="s">
        <v>305</v>
      </c>
      <c r="B281" s="87"/>
      <c r="C281" s="43" t="s">
        <v>35</v>
      </c>
      <c r="D281" s="43" t="s">
        <v>58</v>
      </c>
      <c r="E281" s="41" t="s">
        <v>306</v>
      </c>
      <c r="F281" s="41"/>
      <c r="G281" s="42">
        <f>SUM(G282)</f>
        <v>500</v>
      </c>
    </row>
    <row r="282" spans="1:7" ht="30">
      <c r="A282" s="39" t="s">
        <v>321</v>
      </c>
      <c r="B282" s="87"/>
      <c r="C282" s="43" t="s">
        <v>35</v>
      </c>
      <c r="D282" s="43" t="s">
        <v>58</v>
      </c>
      <c r="E282" s="41" t="s">
        <v>307</v>
      </c>
      <c r="F282" s="41"/>
      <c r="G282" s="42">
        <f>SUM(G283)</f>
        <v>500</v>
      </c>
    </row>
    <row r="283" spans="1:7" ht="15">
      <c r="A283" s="39" t="s">
        <v>46</v>
      </c>
      <c r="B283" s="87"/>
      <c r="C283" s="43" t="s">
        <v>35</v>
      </c>
      <c r="D283" s="43" t="s">
        <v>58</v>
      </c>
      <c r="E283" s="41" t="s">
        <v>307</v>
      </c>
      <c r="F283" s="41">
        <v>300</v>
      </c>
      <c r="G283" s="42">
        <v>500</v>
      </c>
    </row>
    <row r="284" spans="1:7" ht="30">
      <c r="A284" s="39" t="s">
        <v>308</v>
      </c>
      <c r="B284" s="87"/>
      <c r="C284" s="43" t="s">
        <v>35</v>
      </c>
      <c r="D284" s="43" t="s">
        <v>58</v>
      </c>
      <c r="E284" s="41" t="s">
        <v>296</v>
      </c>
      <c r="F284" s="41"/>
      <c r="G284" s="42">
        <f>SUM(G285)</f>
        <v>0</v>
      </c>
    </row>
    <row r="285" spans="1:7" ht="75">
      <c r="A285" s="39" t="s">
        <v>309</v>
      </c>
      <c r="B285" s="87"/>
      <c r="C285" s="43" t="s">
        <v>35</v>
      </c>
      <c r="D285" s="43" t="s">
        <v>58</v>
      </c>
      <c r="E285" s="41" t="s">
        <v>310</v>
      </c>
      <c r="F285" s="41"/>
      <c r="G285" s="42">
        <f>SUM(G286)</f>
        <v>0</v>
      </c>
    </row>
    <row r="286" spans="1:7" ht="15">
      <c r="A286" s="39" t="s">
        <v>100</v>
      </c>
      <c r="B286" s="87"/>
      <c r="C286" s="43" t="s">
        <v>35</v>
      </c>
      <c r="D286" s="43" t="s">
        <v>58</v>
      </c>
      <c r="E286" s="41" t="s">
        <v>310</v>
      </c>
      <c r="F286" s="41">
        <v>200</v>
      </c>
      <c r="G286" s="42"/>
    </row>
    <row r="287" spans="1:7" ht="15">
      <c r="A287" s="39" t="s">
        <v>209</v>
      </c>
      <c r="B287" s="87"/>
      <c r="C287" s="43" t="s">
        <v>35</v>
      </c>
      <c r="D287" s="43" t="s">
        <v>17</v>
      </c>
      <c r="E287" s="43"/>
      <c r="F287" s="43"/>
      <c r="G287" s="42">
        <f>SUM(G288)+G293</f>
        <v>47003</v>
      </c>
    </row>
    <row r="288" spans="1:7" ht="30">
      <c r="A288" s="105" t="s">
        <v>670</v>
      </c>
      <c r="B288" s="87"/>
      <c r="C288" s="43" t="s">
        <v>35</v>
      </c>
      <c r="D288" s="43" t="s">
        <v>17</v>
      </c>
      <c r="E288" s="43" t="s">
        <v>545</v>
      </c>
      <c r="F288" s="43"/>
      <c r="G288" s="42">
        <f>SUM(G289)</f>
        <v>4500</v>
      </c>
    </row>
    <row r="289" spans="1:7" ht="15">
      <c r="A289" s="105" t="s">
        <v>671</v>
      </c>
      <c r="B289" s="87"/>
      <c r="C289" s="43" t="s">
        <v>35</v>
      </c>
      <c r="D289" s="43" t="s">
        <v>17</v>
      </c>
      <c r="E289" s="43" t="s">
        <v>546</v>
      </c>
      <c r="F289" s="43"/>
      <c r="G289" s="42">
        <f>SUM(G290)</f>
        <v>4500</v>
      </c>
    </row>
    <row r="290" spans="1:7" ht="75">
      <c r="A290" s="102" t="s">
        <v>318</v>
      </c>
      <c r="B290" s="60"/>
      <c r="C290" s="43" t="s">
        <v>35</v>
      </c>
      <c r="D290" s="43" t="s">
        <v>17</v>
      </c>
      <c r="E290" s="43" t="s">
        <v>547</v>
      </c>
      <c r="F290" s="43"/>
      <c r="G290" s="42">
        <f>SUM(G291)</f>
        <v>4500</v>
      </c>
    </row>
    <row r="291" spans="1:7" ht="30">
      <c r="A291" s="39" t="s">
        <v>543</v>
      </c>
      <c r="B291" s="87"/>
      <c r="C291" s="43" t="s">
        <v>35</v>
      </c>
      <c r="D291" s="43" t="s">
        <v>17</v>
      </c>
      <c r="E291" s="43" t="s">
        <v>548</v>
      </c>
      <c r="F291" s="43"/>
      <c r="G291" s="42">
        <f>SUM(G292)</f>
        <v>4500</v>
      </c>
    </row>
    <row r="292" spans="1:7" ht="30">
      <c r="A292" s="39" t="s">
        <v>312</v>
      </c>
      <c r="B292" s="87"/>
      <c r="C292" s="43" t="s">
        <v>35</v>
      </c>
      <c r="D292" s="43" t="s">
        <v>17</v>
      </c>
      <c r="E292" s="43" t="s">
        <v>548</v>
      </c>
      <c r="F292" s="43" t="s">
        <v>313</v>
      </c>
      <c r="G292" s="42">
        <v>4500</v>
      </c>
    </row>
    <row r="293" spans="1:7" ht="30">
      <c r="A293" s="39" t="s">
        <v>295</v>
      </c>
      <c r="B293" s="87"/>
      <c r="C293" s="43" t="s">
        <v>35</v>
      </c>
      <c r="D293" s="43" t="s">
        <v>17</v>
      </c>
      <c r="E293" s="41" t="s">
        <v>296</v>
      </c>
      <c r="F293" s="41"/>
      <c r="G293" s="42">
        <f>SUM(G294)</f>
        <v>42503</v>
      </c>
    </row>
    <row r="294" spans="1:7" ht="60">
      <c r="A294" s="39" t="s">
        <v>544</v>
      </c>
      <c r="B294" s="87"/>
      <c r="C294" s="43" t="s">
        <v>35</v>
      </c>
      <c r="D294" s="43" t="s">
        <v>17</v>
      </c>
      <c r="E294" s="41" t="s">
        <v>549</v>
      </c>
      <c r="F294" s="41"/>
      <c r="G294" s="42">
        <f>SUM(G295)</f>
        <v>42503</v>
      </c>
    </row>
    <row r="295" spans="1:7" ht="90">
      <c r="A295" s="39" t="s">
        <v>542</v>
      </c>
      <c r="B295" s="87"/>
      <c r="C295" s="43" t="s">
        <v>35</v>
      </c>
      <c r="D295" s="43" t="s">
        <v>17</v>
      </c>
      <c r="E295" s="41" t="s">
        <v>550</v>
      </c>
      <c r="F295" s="41"/>
      <c r="G295" s="42">
        <f>SUM(G296+G298)</f>
        <v>42503</v>
      </c>
    </row>
    <row r="296" spans="1:7" ht="60">
      <c r="A296" s="95" t="s">
        <v>311</v>
      </c>
      <c r="B296" s="87"/>
      <c r="C296" s="43" t="s">
        <v>35</v>
      </c>
      <c r="D296" s="43" t="s">
        <v>17</v>
      </c>
      <c r="E296" s="41" t="s">
        <v>551</v>
      </c>
      <c r="F296" s="41"/>
      <c r="G296" s="42">
        <f>SUM(G297)</f>
        <v>18517</v>
      </c>
    </row>
    <row r="297" spans="1:7" ht="30">
      <c r="A297" s="39" t="s">
        <v>312</v>
      </c>
      <c r="B297" s="87"/>
      <c r="C297" s="43" t="s">
        <v>35</v>
      </c>
      <c r="D297" s="43" t="s">
        <v>17</v>
      </c>
      <c r="E297" s="41" t="s">
        <v>551</v>
      </c>
      <c r="F297" s="41">
        <v>400</v>
      </c>
      <c r="G297" s="42">
        <v>18517</v>
      </c>
    </row>
    <row r="298" spans="1:7" ht="45">
      <c r="A298" s="39" t="s">
        <v>314</v>
      </c>
      <c r="B298" s="87"/>
      <c r="C298" s="43" t="s">
        <v>35</v>
      </c>
      <c r="D298" s="43" t="s">
        <v>17</v>
      </c>
      <c r="E298" s="43" t="s">
        <v>682</v>
      </c>
      <c r="F298" s="41"/>
      <c r="G298" s="42">
        <f>SUM(G299)</f>
        <v>23986</v>
      </c>
    </row>
    <row r="299" spans="1:7" ht="30">
      <c r="A299" s="39" t="s">
        <v>312</v>
      </c>
      <c r="B299" s="87"/>
      <c r="C299" s="43" t="s">
        <v>35</v>
      </c>
      <c r="D299" s="43" t="s">
        <v>17</v>
      </c>
      <c r="E299" s="142" t="s">
        <v>682</v>
      </c>
      <c r="F299" s="43" t="s">
        <v>313</v>
      </c>
      <c r="G299" s="42">
        <v>23986</v>
      </c>
    </row>
    <row r="300" spans="1:7" ht="15">
      <c r="A300" s="39" t="s">
        <v>81</v>
      </c>
      <c r="B300" s="87"/>
      <c r="C300" s="43" t="s">
        <v>35</v>
      </c>
      <c r="D300" s="43" t="s">
        <v>82</v>
      </c>
      <c r="E300" s="41"/>
      <c r="F300" s="41"/>
      <c r="G300" s="42">
        <f>G305+G301</f>
        <v>23560</v>
      </c>
    </row>
    <row r="301" spans="1:7" ht="30">
      <c r="A301" s="22" t="s">
        <v>88</v>
      </c>
      <c r="B301" s="41"/>
      <c r="C301" s="135" t="s">
        <v>35</v>
      </c>
      <c r="D301" s="135" t="s">
        <v>82</v>
      </c>
      <c r="E301" s="41" t="s">
        <v>20</v>
      </c>
      <c r="F301" s="41"/>
      <c r="G301" s="42">
        <f>SUM(G302)</f>
        <v>1500</v>
      </c>
    </row>
    <row r="302" spans="1:7" ht="15">
      <c r="A302" s="22" t="s">
        <v>92</v>
      </c>
      <c r="B302" s="87"/>
      <c r="C302" s="135" t="s">
        <v>35</v>
      </c>
      <c r="D302" s="135" t="s">
        <v>82</v>
      </c>
      <c r="E302" s="41" t="s">
        <v>72</v>
      </c>
      <c r="F302" s="41"/>
      <c r="G302" s="42">
        <f>SUM(G303)</f>
        <v>1500</v>
      </c>
    </row>
    <row r="303" spans="1:7" ht="15">
      <c r="A303" s="22" t="s">
        <v>41</v>
      </c>
      <c r="B303" s="87"/>
      <c r="C303" s="135" t="s">
        <v>35</v>
      </c>
      <c r="D303" s="135" t="s">
        <v>82</v>
      </c>
      <c r="E303" s="41" t="s">
        <v>679</v>
      </c>
      <c r="F303" s="41"/>
      <c r="G303" s="42">
        <f>SUM(G304)</f>
        <v>1500</v>
      </c>
    </row>
    <row r="304" spans="1:7" ht="30">
      <c r="A304" s="134" t="s">
        <v>56</v>
      </c>
      <c r="B304" s="87"/>
      <c r="C304" s="135" t="s">
        <v>35</v>
      </c>
      <c r="D304" s="135" t="s">
        <v>82</v>
      </c>
      <c r="E304" s="41" t="s">
        <v>679</v>
      </c>
      <c r="F304" s="41">
        <v>200</v>
      </c>
      <c r="G304" s="42">
        <v>1500</v>
      </c>
    </row>
    <row r="305" spans="1:7" ht="60">
      <c r="A305" s="39" t="s">
        <v>90</v>
      </c>
      <c r="B305" s="87"/>
      <c r="C305" s="43" t="s">
        <v>35</v>
      </c>
      <c r="D305" s="43" t="s">
        <v>82</v>
      </c>
      <c r="E305" s="41" t="s">
        <v>29</v>
      </c>
      <c r="F305" s="41"/>
      <c r="G305" s="42">
        <f>SUM(G306)</f>
        <v>22060</v>
      </c>
    </row>
    <row r="306" spans="1:7" ht="45">
      <c r="A306" s="39" t="s">
        <v>30</v>
      </c>
      <c r="B306" s="87"/>
      <c r="C306" s="43" t="s">
        <v>35</v>
      </c>
      <c r="D306" s="43" t="s">
        <v>82</v>
      </c>
      <c r="E306" s="41" t="s">
        <v>31</v>
      </c>
      <c r="F306" s="41"/>
      <c r="G306" s="42">
        <f>G307</f>
        <v>22060</v>
      </c>
    </row>
    <row r="307" spans="1:7" ht="45">
      <c r="A307" s="39" t="s">
        <v>32</v>
      </c>
      <c r="B307" s="87"/>
      <c r="C307" s="43" t="s">
        <v>35</v>
      </c>
      <c r="D307" s="43" t="s">
        <v>82</v>
      </c>
      <c r="E307" s="41" t="s">
        <v>33</v>
      </c>
      <c r="F307" s="41"/>
      <c r="G307" s="42">
        <f>SUM(G308)</f>
        <v>22060</v>
      </c>
    </row>
    <row r="308" spans="1:7" ht="30">
      <c r="A308" s="39" t="s">
        <v>76</v>
      </c>
      <c r="B308" s="87"/>
      <c r="C308" s="135" t="s">
        <v>35</v>
      </c>
      <c r="D308" s="135" t="s">
        <v>82</v>
      </c>
      <c r="E308" s="41" t="s">
        <v>33</v>
      </c>
      <c r="F308" s="41">
        <v>600</v>
      </c>
      <c r="G308" s="42">
        <v>22060</v>
      </c>
    </row>
    <row r="309" spans="1:7" ht="15">
      <c r="A309" s="95" t="s">
        <v>323</v>
      </c>
      <c r="B309" s="60"/>
      <c r="C309" s="49" t="s">
        <v>189</v>
      </c>
      <c r="D309" s="49" t="s">
        <v>36</v>
      </c>
      <c r="E309" s="49"/>
      <c r="F309" s="49"/>
      <c r="G309" s="50">
        <f>SUM(G310)+G318</f>
        <v>2385.2</v>
      </c>
    </row>
    <row r="310" spans="1:7" ht="15">
      <c r="A310" s="95" t="s">
        <v>210</v>
      </c>
      <c r="B310" s="60"/>
      <c r="C310" s="49" t="s">
        <v>189</v>
      </c>
      <c r="D310" s="49" t="s">
        <v>38</v>
      </c>
      <c r="E310" s="49"/>
      <c r="F310" s="49"/>
      <c r="G310" s="50">
        <f>SUM(G311,G314)</f>
        <v>1000</v>
      </c>
    </row>
    <row r="311" spans="1:7" ht="30">
      <c r="A311" s="95" t="s">
        <v>353</v>
      </c>
      <c r="B311" s="60"/>
      <c r="C311" s="49" t="s">
        <v>189</v>
      </c>
      <c r="D311" s="49" t="s">
        <v>38</v>
      </c>
      <c r="E311" s="49" t="s">
        <v>399</v>
      </c>
      <c r="F311" s="49"/>
      <c r="G311" s="50">
        <f>SUM(G312)</f>
        <v>0</v>
      </c>
    </row>
    <row r="312" spans="1:7" ht="30">
      <c r="A312" s="95" t="s">
        <v>359</v>
      </c>
      <c r="B312" s="60"/>
      <c r="C312" s="49" t="s">
        <v>189</v>
      </c>
      <c r="D312" s="49" t="s">
        <v>38</v>
      </c>
      <c r="E312" s="49" t="s">
        <v>422</v>
      </c>
      <c r="F312" s="49"/>
      <c r="G312" s="50">
        <f>SUM(G313)</f>
        <v>0</v>
      </c>
    </row>
    <row r="313" spans="1:7" ht="30">
      <c r="A313" s="95" t="s">
        <v>360</v>
      </c>
      <c r="B313" s="60"/>
      <c r="C313" s="49" t="s">
        <v>189</v>
      </c>
      <c r="D313" s="49" t="s">
        <v>38</v>
      </c>
      <c r="E313" s="49" t="s">
        <v>422</v>
      </c>
      <c r="F313" s="49" t="s">
        <v>313</v>
      </c>
      <c r="G313" s="50"/>
    </row>
    <row r="314" spans="1:7" ht="30">
      <c r="A314" s="40" t="s">
        <v>325</v>
      </c>
      <c r="B314" s="91"/>
      <c r="C314" s="49" t="s">
        <v>189</v>
      </c>
      <c r="D314" s="49" t="s">
        <v>38</v>
      </c>
      <c r="E314" s="89" t="s">
        <v>326</v>
      </c>
      <c r="F314" s="89"/>
      <c r="G314" s="50">
        <f>SUM(G315)</f>
        <v>1000</v>
      </c>
    </row>
    <row r="315" spans="1:7" ht="30">
      <c r="A315" s="40" t="s">
        <v>369</v>
      </c>
      <c r="B315" s="91"/>
      <c r="C315" s="49" t="s">
        <v>189</v>
      </c>
      <c r="D315" s="49" t="s">
        <v>38</v>
      </c>
      <c r="E315" s="89" t="s">
        <v>338</v>
      </c>
      <c r="F315" s="89"/>
      <c r="G315" s="50">
        <f>SUM(G316)</f>
        <v>1000</v>
      </c>
    </row>
    <row r="316" spans="1:7" ht="30">
      <c r="A316" s="95" t="s">
        <v>553</v>
      </c>
      <c r="B316" s="60"/>
      <c r="C316" s="49" t="s">
        <v>189</v>
      </c>
      <c r="D316" s="49" t="s">
        <v>38</v>
      </c>
      <c r="E316" s="89" t="s">
        <v>423</v>
      </c>
      <c r="F316" s="89"/>
      <c r="G316" s="50">
        <f>SUM(G317)</f>
        <v>1000</v>
      </c>
    </row>
    <row r="317" spans="1:7" ht="30">
      <c r="A317" s="95" t="s">
        <v>360</v>
      </c>
      <c r="B317" s="60"/>
      <c r="C317" s="49" t="s">
        <v>189</v>
      </c>
      <c r="D317" s="49" t="s">
        <v>38</v>
      </c>
      <c r="E317" s="89" t="s">
        <v>423</v>
      </c>
      <c r="F317" s="89">
        <v>400</v>
      </c>
      <c r="G317" s="50">
        <v>1000</v>
      </c>
    </row>
    <row r="318" spans="1:7" ht="15">
      <c r="A318" s="95" t="s">
        <v>213</v>
      </c>
      <c r="B318" s="60"/>
      <c r="C318" s="49" t="s">
        <v>189</v>
      </c>
      <c r="D318" s="49" t="s">
        <v>188</v>
      </c>
      <c r="E318" s="89"/>
      <c r="F318" s="89"/>
      <c r="G318" s="50">
        <f>G319</f>
        <v>1385.2</v>
      </c>
    </row>
    <row r="319" spans="1:7" ht="30">
      <c r="A319" s="95" t="s">
        <v>353</v>
      </c>
      <c r="B319" s="60"/>
      <c r="C319" s="49" t="s">
        <v>189</v>
      </c>
      <c r="D319" s="49" t="s">
        <v>188</v>
      </c>
      <c r="E319" s="49" t="s">
        <v>399</v>
      </c>
      <c r="F319" s="89"/>
      <c r="G319" s="50">
        <f>G320</f>
        <v>1385.2</v>
      </c>
    </row>
    <row r="320" spans="1:7" ht="30">
      <c r="A320" s="95" t="s">
        <v>553</v>
      </c>
      <c r="B320" s="60"/>
      <c r="C320" s="49" t="s">
        <v>189</v>
      </c>
      <c r="D320" s="49" t="s">
        <v>188</v>
      </c>
      <c r="E320" s="49" t="s">
        <v>422</v>
      </c>
      <c r="F320" s="89"/>
      <c r="G320" s="50">
        <f>G321</f>
        <v>1385.2</v>
      </c>
    </row>
    <row r="321" spans="1:7" ht="30">
      <c r="A321" s="95" t="s">
        <v>360</v>
      </c>
      <c r="B321" s="60"/>
      <c r="C321" s="49" t="s">
        <v>189</v>
      </c>
      <c r="D321" s="49" t="s">
        <v>188</v>
      </c>
      <c r="E321" s="49" t="s">
        <v>422</v>
      </c>
      <c r="F321" s="89">
        <v>400</v>
      </c>
      <c r="G321" s="50">
        <v>1385.2</v>
      </c>
    </row>
    <row r="322" spans="1:7" s="18" customFormat="1" ht="31.5">
      <c r="A322" s="107" t="s">
        <v>236</v>
      </c>
      <c r="B322" s="108" t="s">
        <v>237</v>
      </c>
      <c r="C322" s="108"/>
      <c r="D322" s="108"/>
      <c r="E322" s="108"/>
      <c r="F322" s="108"/>
      <c r="G322" s="110">
        <f>SUM(G323+G348+G353)</f>
        <v>52611.09999999999</v>
      </c>
    </row>
    <row r="323" spans="1:7" ht="15">
      <c r="A323" s="39" t="s">
        <v>97</v>
      </c>
      <c r="B323" s="60"/>
      <c r="C323" s="43" t="s">
        <v>38</v>
      </c>
      <c r="D323" s="43"/>
      <c r="E323" s="43"/>
      <c r="F323" s="41"/>
      <c r="G323" s="76">
        <f>SUM(G324+G330+G334)</f>
        <v>29256.199999999997</v>
      </c>
    </row>
    <row r="324" spans="1:7" ht="30">
      <c r="A324" s="39" t="s">
        <v>112</v>
      </c>
      <c r="B324" s="60"/>
      <c r="C324" s="43" t="s">
        <v>38</v>
      </c>
      <c r="D324" s="43" t="s">
        <v>82</v>
      </c>
      <c r="E324" s="41"/>
      <c r="F324" s="41"/>
      <c r="G324" s="76">
        <f>SUM(G325)</f>
        <v>19734.1</v>
      </c>
    </row>
    <row r="325" spans="1:7" ht="30">
      <c r="A325" s="40" t="s">
        <v>219</v>
      </c>
      <c r="B325" s="60"/>
      <c r="C325" s="43" t="s">
        <v>38</v>
      </c>
      <c r="D325" s="43" t="s">
        <v>82</v>
      </c>
      <c r="E325" s="41" t="s">
        <v>220</v>
      </c>
      <c r="F325" s="41"/>
      <c r="G325" s="76">
        <f>SUM(G326)</f>
        <v>19734.1</v>
      </c>
    </row>
    <row r="326" spans="1:7" ht="45">
      <c r="A326" s="39" t="s">
        <v>84</v>
      </c>
      <c r="B326" s="60"/>
      <c r="C326" s="43" t="s">
        <v>38</v>
      </c>
      <c r="D326" s="43" t="s">
        <v>82</v>
      </c>
      <c r="E326" s="43" t="s">
        <v>221</v>
      </c>
      <c r="F326" s="43"/>
      <c r="G326" s="76">
        <f>SUM(G327)</f>
        <v>19734.1</v>
      </c>
    </row>
    <row r="327" spans="1:7" ht="15">
      <c r="A327" s="39" t="s">
        <v>86</v>
      </c>
      <c r="B327" s="60"/>
      <c r="C327" s="43" t="s">
        <v>38</v>
      </c>
      <c r="D327" s="43" t="s">
        <v>82</v>
      </c>
      <c r="E327" s="43" t="s">
        <v>222</v>
      </c>
      <c r="F327" s="43"/>
      <c r="G327" s="76">
        <f>SUM(G328:G329)</f>
        <v>19734.1</v>
      </c>
    </row>
    <row r="328" spans="1:8" ht="60">
      <c r="A328" s="95" t="s">
        <v>55</v>
      </c>
      <c r="B328" s="60"/>
      <c r="C328" s="43" t="s">
        <v>38</v>
      </c>
      <c r="D328" s="43" t="s">
        <v>82</v>
      </c>
      <c r="E328" s="43" t="s">
        <v>222</v>
      </c>
      <c r="F328" s="43" t="s">
        <v>99</v>
      </c>
      <c r="G328" s="76">
        <v>19727</v>
      </c>
      <c r="H328" s="133"/>
    </row>
    <row r="329" spans="1:7" ht="30">
      <c r="A329" s="132" t="s">
        <v>56</v>
      </c>
      <c r="B329" s="60"/>
      <c r="C329" s="43" t="s">
        <v>38</v>
      </c>
      <c r="D329" s="43" t="s">
        <v>82</v>
      </c>
      <c r="E329" s="43" t="s">
        <v>222</v>
      </c>
      <c r="F329" s="43" t="s">
        <v>101</v>
      </c>
      <c r="G329" s="76">
        <v>7.1</v>
      </c>
    </row>
    <row r="330" spans="1:7" ht="15">
      <c r="A330" s="39" t="s">
        <v>157</v>
      </c>
      <c r="B330" s="60"/>
      <c r="C330" s="43" t="s">
        <v>38</v>
      </c>
      <c r="D330" s="43" t="s">
        <v>189</v>
      </c>
      <c r="E330" s="43"/>
      <c r="F330" s="41"/>
      <c r="G330" s="76">
        <f>SUM(G331)</f>
        <v>1000</v>
      </c>
    </row>
    <row r="331" spans="1:7" ht="15">
      <c r="A331" s="40" t="s">
        <v>223</v>
      </c>
      <c r="B331" s="60"/>
      <c r="C331" s="43" t="s">
        <v>38</v>
      </c>
      <c r="D331" s="43" t="s">
        <v>189</v>
      </c>
      <c r="E331" s="43" t="s">
        <v>217</v>
      </c>
      <c r="F331" s="41"/>
      <c r="G331" s="76">
        <f>SUM(G332)</f>
        <v>1000</v>
      </c>
    </row>
    <row r="332" spans="1:7" ht="15">
      <c r="A332" s="39" t="s">
        <v>158</v>
      </c>
      <c r="B332" s="60"/>
      <c r="C332" s="43" t="s">
        <v>38</v>
      </c>
      <c r="D332" s="43" t="s">
        <v>189</v>
      </c>
      <c r="E332" s="43" t="s">
        <v>224</v>
      </c>
      <c r="F332" s="41"/>
      <c r="G332" s="76">
        <f>SUM(G333)</f>
        <v>1000</v>
      </c>
    </row>
    <row r="333" spans="1:7" ht="15">
      <c r="A333" s="39" t="s">
        <v>26</v>
      </c>
      <c r="B333" s="60"/>
      <c r="C333" s="43" t="s">
        <v>38</v>
      </c>
      <c r="D333" s="43" t="s">
        <v>189</v>
      </c>
      <c r="E333" s="43" t="s">
        <v>224</v>
      </c>
      <c r="F333" s="41">
        <v>800</v>
      </c>
      <c r="G333" s="76">
        <v>1000</v>
      </c>
    </row>
    <row r="334" spans="1:7" ht="15">
      <c r="A334" s="39" t="s">
        <v>103</v>
      </c>
      <c r="B334" s="60"/>
      <c r="C334" s="43" t="s">
        <v>38</v>
      </c>
      <c r="D334" s="43" t="s">
        <v>104</v>
      </c>
      <c r="E334" s="43"/>
      <c r="F334" s="41"/>
      <c r="G334" s="76">
        <f>SUM(G335)</f>
        <v>8522.1</v>
      </c>
    </row>
    <row r="335" spans="1:7" ht="30">
      <c r="A335" s="40" t="s">
        <v>219</v>
      </c>
      <c r="B335" s="60"/>
      <c r="C335" s="43" t="s">
        <v>38</v>
      </c>
      <c r="D335" s="43" t="s">
        <v>104</v>
      </c>
      <c r="E335" s="41" t="s">
        <v>220</v>
      </c>
      <c r="F335" s="41"/>
      <c r="G335" s="76">
        <f>SUM(G336)</f>
        <v>8522.1</v>
      </c>
    </row>
    <row r="336" spans="1:7" ht="45">
      <c r="A336" s="39" t="s">
        <v>84</v>
      </c>
      <c r="B336" s="60"/>
      <c r="C336" s="43" t="s">
        <v>38</v>
      </c>
      <c r="D336" s="43" t="s">
        <v>82</v>
      </c>
      <c r="E336" s="43" t="s">
        <v>221</v>
      </c>
      <c r="F336" s="41"/>
      <c r="G336" s="76">
        <f>SUM(G337+G340+G342)</f>
        <v>8522.1</v>
      </c>
    </row>
    <row r="337" spans="1:7" ht="15">
      <c r="A337" s="39" t="s">
        <v>105</v>
      </c>
      <c r="B337" s="60"/>
      <c r="C337" s="43" t="s">
        <v>38</v>
      </c>
      <c r="D337" s="43" t="s">
        <v>104</v>
      </c>
      <c r="E337" s="41" t="s">
        <v>225</v>
      </c>
      <c r="F337" s="41"/>
      <c r="G337" s="76">
        <f>SUM(G338:G339)</f>
        <v>213.3</v>
      </c>
    </row>
    <row r="338" spans="1:7" ht="30">
      <c r="A338" s="132" t="s">
        <v>56</v>
      </c>
      <c r="B338" s="60"/>
      <c r="C338" s="43" t="s">
        <v>38</v>
      </c>
      <c r="D338" s="43" t="s">
        <v>104</v>
      </c>
      <c r="E338" s="41" t="s">
        <v>225</v>
      </c>
      <c r="F338" s="41">
        <v>200</v>
      </c>
      <c r="G338" s="76">
        <v>211.3</v>
      </c>
    </row>
    <row r="339" spans="1:7" ht="15">
      <c r="A339" s="39" t="s">
        <v>26</v>
      </c>
      <c r="B339" s="60"/>
      <c r="C339" s="43" t="s">
        <v>38</v>
      </c>
      <c r="D339" s="43" t="s">
        <v>104</v>
      </c>
      <c r="E339" s="41" t="s">
        <v>225</v>
      </c>
      <c r="F339" s="41">
        <v>800</v>
      </c>
      <c r="G339" s="76">
        <v>2</v>
      </c>
    </row>
    <row r="340" spans="1:7" ht="30">
      <c r="A340" s="39" t="s">
        <v>107</v>
      </c>
      <c r="B340" s="60"/>
      <c r="C340" s="43" t="s">
        <v>38</v>
      </c>
      <c r="D340" s="43" t="s">
        <v>104</v>
      </c>
      <c r="E340" s="41" t="s">
        <v>226</v>
      </c>
      <c r="F340" s="41"/>
      <c r="G340" s="76">
        <f>SUM(G341)</f>
        <v>300.6</v>
      </c>
    </row>
    <row r="341" spans="1:7" ht="30">
      <c r="A341" s="132" t="s">
        <v>56</v>
      </c>
      <c r="B341" s="60"/>
      <c r="C341" s="43" t="s">
        <v>38</v>
      </c>
      <c r="D341" s="43" t="s">
        <v>104</v>
      </c>
      <c r="E341" s="41" t="s">
        <v>226</v>
      </c>
      <c r="F341" s="41">
        <v>200</v>
      </c>
      <c r="G341" s="76">
        <v>300.6</v>
      </c>
    </row>
    <row r="342" spans="1:7" ht="30">
      <c r="A342" s="39" t="s">
        <v>108</v>
      </c>
      <c r="B342" s="60"/>
      <c r="C342" s="43" t="s">
        <v>38</v>
      </c>
      <c r="D342" s="43" t="s">
        <v>104</v>
      </c>
      <c r="E342" s="41" t="s">
        <v>227</v>
      </c>
      <c r="F342" s="41"/>
      <c r="G342" s="76">
        <f>SUM(G343:G344)</f>
        <v>8008.2</v>
      </c>
    </row>
    <row r="343" spans="1:7" ht="30">
      <c r="A343" s="132" t="s">
        <v>56</v>
      </c>
      <c r="B343" s="60"/>
      <c r="C343" s="43" t="s">
        <v>38</v>
      </c>
      <c r="D343" s="43" t="s">
        <v>104</v>
      </c>
      <c r="E343" s="41" t="s">
        <v>227</v>
      </c>
      <c r="F343" s="41">
        <v>200</v>
      </c>
      <c r="G343" s="76">
        <v>8008.2</v>
      </c>
    </row>
    <row r="344" spans="1:7" ht="15" hidden="1">
      <c r="A344" s="39" t="s">
        <v>26</v>
      </c>
      <c r="B344" s="60"/>
      <c r="C344" s="43" t="s">
        <v>38</v>
      </c>
      <c r="D344" s="43" t="s">
        <v>104</v>
      </c>
      <c r="E344" s="41" t="s">
        <v>227</v>
      </c>
      <c r="F344" s="41">
        <v>800</v>
      </c>
      <c r="G344" s="76"/>
    </row>
    <row r="345" spans="1:7" ht="15" hidden="1">
      <c r="A345" s="40" t="s">
        <v>223</v>
      </c>
      <c r="B345" s="60"/>
      <c r="C345" s="43" t="s">
        <v>38</v>
      </c>
      <c r="D345" s="43" t="s">
        <v>104</v>
      </c>
      <c r="E345" s="43" t="s">
        <v>217</v>
      </c>
      <c r="F345" s="41"/>
      <c r="G345" s="76">
        <f>SUM(G346)</f>
        <v>0</v>
      </c>
    </row>
    <row r="346" spans="1:7" ht="30" hidden="1">
      <c r="A346" s="39" t="s">
        <v>228</v>
      </c>
      <c r="B346" s="60"/>
      <c r="C346" s="43" t="s">
        <v>38</v>
      </c>
      <c r="D346" s="43" t="s">
        <v>104</v>
      </c>
      <c r="E346" s="43" t="s">
        <v>229</v>
      </c>
      <c r="F346" s="41"/>
      <c r="G346" s="76">
        <f>SUM(G347)</f>
        <v>0</v>
      </c>
    </row>
    <row r="347" spans="1:7" ht="15" hidden="1">
      <c r="A347" s="39" t="s">
        <v>26</v>
      </c>
      <c r="B347" s="60"/>
      <c r="C347" s="43" t="s">
        <v>38</v>
      </c>
      <c r="D347" s="43" t="s">
        <v>104</v>
      </c>
      <c r="E347" s="43" t="s">
        <v>229</v>
      </c>
      <c r="F347" s="41">
        <v>800</v>
      </c>
      <c r="G347" s="41"/>
    </row>
    <row r="348" spans="1:7" ht="15">
      <c r="A348" s="39" t="s">
        <v>34</v>
      </c>
      <c r="B348" s="60"/>
      <c r="C348" s="43" t="s">
        <v>35</v>
      </c>
      <c r="D348" s="43"/>
      <c r="E348" s="41"/>
      <c r="F348" s="41"/>
      <c r="G348" s="41">
        <f>SUM(G349)</f>
        <v>9049.7</v>
      </c>
    </row>
    <row r="349" spans="1:7" ht="15">
      <c r="A349" s="39" t="s">
        <v>81</v>
      </c>
      <c r="B349" s="60"/>
      <c r="C349" s="43" t="s">
        <v>35</v>
      </c>
      <c r="D349" s="43" t="s">
        <v>82</v>
      </c>
      <c r="E349" s="41"/>
      <c r="F349" s="41"/>
      <c r="G349" s="41">
        <f>SUM(G350)</f>
        <v>9049.7</v>
      </c>
    </row>
    <row r="350" spans="1:7" ht="15">
      <c r="A350" s="40" t="s">
        <v>223</v>
      </c>
      <c r="B350" s="60"/>
      <c r="C350" s="43" t="s">
        <v>35</v>
      </c>
      <c r="D350" s="43" t="s">
        <v>82</v>
      </c>
      <c r="E350" s="43" t="s">
        <v>217</v>
      </c>
      <c r="F350" s="41"/>
      <c r="G350" s="41">
        <f>SUM(G351)</f>
        <v>9049.7</v>
      </c>
    </row>
    <row r="351" spans="1:7" ht="45">
      <c r="A351" s="105" t="s">
        <v>668</v>
      </c>
      <c r="B351" s="60"/>
      <c r="C351" s="43" t="s">
        <v>35</v>
      </c>
      <c r="D351" s="43" t="s">
        <v>82</v>
      </c>
      <c r="E351" s="41" t="s">
        <v>230</v>
      </c>
      <c r="F351" s="41"/>
      <c r="G351" s="41">
        <f>SUM(G352)</f>
        <v>9049.7</v>
      </c>
    </row>
    <row r="352" spans="1:7" ht="15">
      <c r="A352" s="39" t="s">
        <v>26</v>
      </c>
      <c r="B352" s="60"/>
      <c r="C352" s="43" t="s">
        <v>35</v>
      </c>
      <c r="D352" s="43" t="s">
        <v>82</v>
      </c>
      <c r="E352" s="41" t="s">
        <v>230</v>
      </c>
      <c r="F352" s="41">
        <v>800</v>
      </c>
      <c r="G352" s="41">
        <v>9049.7</v>
      </c>
    </row>
    <row r="353" spans="1:7" ht="15">
      <c r="A353" s="39" t="s">
        <v>231</v>
      </c>
      <c r="B353" s="60"/>
      <c r="C353" s="43" t="s">
        <v>104</v>
      </c>
      <c r="D353" s="43"/>
      <c r="E353" s="41"/>
      <c r="F353" s="41"/>
      <c r="G353" s="41">
        <f>SUM(G354)</f>
        <v>14305.2</v>
      </c>
    </row>
    <row r="354" spans="1:7" ht="15">
      <c r="A354" s="39" t="s">
        <v>232</v>
      </c>
      <c r="B354" s="60"/>
      <c r="C354" s="43" t="s">
        <v>104</v>
      </c>
      <c r="D354" s="43" t="s">
        <v>38</v>
      </c>
      <c r="E354" s="41"/>
      <c r="F354" s="41"/>
      <c r="G354" s="41">
        <f>SUM(G355)</f>
        <v>14305.2</v>
      </c>
    </row>
    <row r="355" spans="1:7" ht="30">
      <c r="A355" s="40" t="s">
        <v>219</v>
      </c>
      <c r="B355" s="60"/>
      <c r="C355" s="43" t="s">
        <v>104</v>
      </c>
      <c r="D355" s="43" t="s">
        <v>38</v>
      </c>
      <c r="E355" s="41" t="s">
        <v>220</v>
      </c>
      <c r="F355" s="41"/>
      <c r="G355" s="41">
        <f>SUM(G356)</f>
        <v>14305.2</v>
      </c>
    </row>
    <row r="356" spans="1:7" ht="15">
      <c r="A356" s="39" t="s">
        <v>233</v>
      </c>
      <c r="B356" s="60"/>
      <c r="C356" s="43" t="s">
        <v>104</v>
      </c>
      <c r="D356" s="43" t="s">
        <v>38</v>
      </c>
      <c r="E356" s="41" t="s">
        <v>234</v>
      </c>
      <c r="F356" s="41"/>
      <c r="G356" s="41">
        <f>SUM(G357)</f>
        <v>14305.2</v>
      </c>
    </row>
    <row r="357" spans="1:7" ht="15">
      <c r="A357" s="39" t="s">
        <v>235</v>
      </c>
      <c r="B357" s="60"/>
      <c r="C357" s="43" t="s">
        <v>104</v>
      </c>
      <c r="D357" s="43" t="s">
        <v>38</v>
      </c>
      <c r="E357" s="41" t="s">
        <v>234</v>
      </c>
      <c r="F357" s="41">
        <v>700</v>
      </c>
      <c r="G357" s="41">
        <v>14305.2</v>
      </c>
    </row>
    <row r="358" spans="1:7" s="18" customFormat="1" ht="31.5">
      <c r="A358" s="107" t="s">
        <v>14</v>
      </c>
      <c r="B358" s="71" t="s">
        <v>15</v>
      </c>
      <c r="C358" s="111"/>
      <c r="D358" s="111"/>
      <c r="E358" s="111"/>
      <c r="F358" s="111"/>
      <c r="G358" s="113">
        <f>G359+G371</f>
        <v>1009550.8</v>
      </c>
    </row>
    <row r="359" spans="1:7" ht="15">
      <c r="A359" s="39" t="s">
        <v>16</v>
      </c>
      <c r="B359" s="43"/>
      <c r="C359" s="43" t="s">
        <v>17</v>
      </c>
      <c r="D359" s="41"/>
      <c r="E359" s="41"/>
      <c r="F359" s="41"/>
      <c r="G359" s="42">
        <f>G360+G366</f>
        <v>2728.6</v>
      </c>
    </row>
    <row r="360" spans="1:7" ht="15">
      <c r="A360" s="39" t="s">
        <v>18</v>
      </c>
      <c r="B360" s="43"/>
      <c r="C360" s="43" t="s">
        <v>17</v>
      </c>
      <c r="D360" s="43" t="s">
        <v>19</v>
      </c>
      <c r="E360" s="41"/>
      <c r="F360" s="41"/>
      <c r="G360" s="42">
        <f>G361</f>
        <v>2728.6</v>
      </c>
    </row>
    <row r="361" spans="1:7" ht="30">
      <c r="A361" s="39" t="s">
        <v>88</v>
      </c>
      <c r="B361" s="43"/>
      <c r="C361" s="43" t="s">
        <v>17</v>
      </c>
      <c r="D361" s="43" t="s">
        <v>19</v>
      </c>
      <c r="E361" s="41" t="s">
        <v>20</v>
      </c>
      <c r="F361" s="41"/>
      <c r="G361" s="42">
        <f>G362</f>
        <v>2728.6</v>
      </c>
    </row>
    <row r="362" spans="1:7" ht="30">
      <c r="A362" s="39" t="s">
        <v>89</v>
      </c>
      <c r="B362" s="43"/>
      <c r="C362" s="43" t="s">
        <v>17</v>
      </c>
      <c r="D362" s="43" t="s">
        <v>19</v>
      </c>
      <c r="E362" s="41" t="s">
        <v>21</v>
      </c>
      <c r="F362" s="41"/>
      <c r="G362" s="42">
        <f>G363</f>
        <v>2728.6</v>
      </c>
    </row>
    <row r="363" spans="1:7" ht="45">
      <c r="A363" s="39" t="s">
        <v>22</v>
      </c>
      <c r="B363" s="43"/>
      <c r="C363" s="43" t="s">
        <v>17</v>
      </c>
      <c r="D363" s="43" t="s">
        <v>19</v>
      </c>
      <c r="E363" s="41" t="s">
        <v>23</v>
      </c>
      <c r="F363" s="41"/>
      <c r="G363" s="42">
        <f>SUM(G364)</f>
        <v>2728.6</v>
      </c>
    </row>
    <row r="364" spans="1:7" ht="15">
      <c r="A364" s="39" t="s">
        <v>24</v>
      </c>
      <c r="B364" s="43"/>
      <c r="C364" s="43" t="s">
        <v>17</v>
      </c>
      <c r="D364" s="43" t="s">
        <v>19</v>
      </c>
      <c r="E364" s="41" t="s">
        <v>25</v>
      </c>
      <c r="F364" s="41"/>
      <c r="G364" s="42">
        <f>G365</f>
        <v>2728.6</v>
      </c>
    </row>
    <row r="365" spans="1:7" ht="15">
      <c r="A365" s="39" t="s">
        <v>26</v>
      </c>
      <c r="B365" s="43"/>
      <c r="C365" s="43" t="s">
        <v>17</v>
      </c>
      <c r="D365" s="43" t="s">
        <v>19</v>
      </c>
      <c r="E365" s="41" t="s">
        <v>25</v>
      </c>
      <c r="F365" s="41">
        <v>800</v>
      </c>
      <c r="G365" s="42">
        <v>2728.6</v>
      </c>
    </row>
    <row r="366" spans="1:7" ht="15">
      <c r="A366" s="39" t="s">
        <v>27</v>
      </c>
      <c r="B366" s="43"/>
      <c r="C366" s="43" t="s">
        <v>17</v>
      </c>
      <c r="D366" s="43" t="s">
        <v>28</v>
      </c>
      <c r="E366" s="41"/>
      <c r="F366" s="41"/>
      <c r="G366" s="42">
        <f>G367</f>
        <v>0</v>
      </c>
    </row>
    <row r="367" spans="1:7" ht="60">
      <c r="A367" s="39" t="s">
        <v>90</v>
      </c>
      <c r="B367" s="43"/>
      <c r="C367" s="43" t="s">
        <v>17</v>
      </c>
      <c r="D367" s="43" t="s">
        <v>28</v>
      </c>
      <c r="E367" s="41" t="s">
        <v>29</v>
      </c>
      <c r="F367" s="41"/>
      <c r="G367" s="42">
        <f>G368</f>
        <v>0</v>
      </c>
    </row>
    <row r="368" spans="1:7" ht="45">
      <c r="A368" s="39" t="s">
        <v>30</v>
      </c>
      <c r="B368" s="43"/>
      <c r="C368" s="43" t="s">
        <v>17</v>
      </c>
      <c r="D368" s="43" t="s">
        <v>28</v>
      </c>
      <c r="E368" s="41" t="s">
        <v>31</v>
      </c>
      <c r="F368" s="41"/>
      <c r="G368" s="42">
        <f>SUM(G369)</f>
        <v>0</v>
      </c>
    </row>
    <row r="369" spans="1:7" ht="45">
      <c r="A369" s="39" t="s">
        <v>32</v>
      </c>
      <c r="B369" s="43"/>
      <c r="C369" s="43" t="s">
        <v>17</v>
      </c>
      <c r="D369" s="43" t="s">
        <v>28</v>
      </c>
      <c r="E369" s="41" t="s">
        <v>33</v>
      </c>
      <c r="F369" s="41"/>
      <c r="G369" s="42">
        <f>G370</f>
        <v>0</v>
      </c>
    </row>
    <row r="370" spans="1:7" ht="30">
      <c r="A370" s="39" t="s">
        <v>76</v>
      </c>
      <c r="B370" s="43"/>
      <c r="C370" s="43" t="s">
        <v>17</v>
      </c>
      <c r="D370" s="43" t="s">
        <v>28</v>
      </c>
      <c r="E370" s="41" t="s">
        <v>33</v>
      </c>
      <c r="F370" s="41">
        <v>600</v>
      </c>
      <c r="G370" s="42"/>
    </row>
    <row r="371" spans="1:7" ht="15">
      <c r="A371" s="39" t="s">
        <v>34</v>
      </c>
      <c r="B371" s="43"/>
      <c r="C371" s="43" t="s">
        <v>35</v>
      </c>
      <c r="D371" s="43" t="s">
        <v>36</v>
      </c>
      <c r="E371" s="41"/>
      <c r="F371" s="41"/>
      <c r="G371" s="42">
        <f>G372+G379+G394+G498+G474</f>
        <v>1006822.2000000001</v>
      </c>
    </row>
    <row r="372" spans="1:7" ht="15">
      <c r="A372" s="39" t="s">
        <v>37</v>
      </c>
      <c r="B372" s="43"/>
      <c r="C372" s="43" t="s">
        <v>35</v>
      </c>
      <c r="D372" s="43" t="s">
        <v>38</v>
      </c>
      <c r="E372" s="41"/>
      <c r="F372" s="41"/>
      <c r="G372" s="42">
        <f>G373</f>
        <v>7468.3</v>
      </c>
    </row>
    <row r="373" spans="1:7" ht="30">
      <c r="A373" s="39" t="s">
        <v>88</v>
      </c>
      <c r="B373" s="43"/>
      <c r="C373" s="43" t="s">
        <v>35</v>
      </c>
      <c r="D373" s="43" t="s">
        <v>38</v>
      </c>
      <c r="E373" s="41" t="s">
        <v>20</v>
      </c>
      <c r="F373" s="41"/>
      <c r="G373" s="42">
        <f>G374</f>
        <v>7468.3</v>
      </c>
    </row>
    <row r="374" spans="1:7" ht="30">
      <c r="A374" s="39" t="s">
        <v>89</v>
      </c>
      <c r="B374" s="43"/>
      <c r="C374" s="43" t="s">
        <v>35</v>
      </c>
      <c r="D374" s="43" t="s">
        <v>38</v>
      </c>
      <c r="E374" s="41" t="s">
        <v>21</v>
      </c>
      <c r="F374" s="41"/>
      <c r="G374" s="42">
        <f>G375</f>
        <v>7468.3</v>
      </c>
    </row>
    <row r="375" spans="1:7" ht="15">
      <c r="A375" s="39" t="s">
        <v>39</v>
      </c>
      <c r="B375" s="43"/>
      <c r="C375" s="43" t="s">
        <v>35</v>
      </c>
      <c r="D375" s="43" t="s">
        <v>38</v>
      </c>
      <c r="E375" s="41" t="s">
        <v>40</v>
      </c>
      <c r="F375" s="41"/>
      <c r="G375" s="42">
        <f>SUM(G376)</f>
        <v>7468.3</v>
      </c>
    </row>
    <row r="376" spans="1:7" ht="15">
      <c r="A376" s="39" t="s">
        <v>42</v>
      </c>
      <c r="B376" s="43"/>
      <c r="C376" s="43" t="s">
        <v>35</v>
      </c>
      <c r="D376" s="43" t="s">
        <v>38</v>
      </c>
      <c r="E376" s="41" t="s">
        <v>43</v>
      </c>
      <c r="F376" s="41"/>
      <c r="G376" s="42">
        <f>G377</f>
        <v>7468.3</v>
      </c>
    </row>
    <row r="377" spans="1:7" ht="30">
      <c r="A377" s="39" t="s">
        <v>44</v>
      </c>
      <c r="B377" s="43"/>
      <c r="C377" s="43" t="s">
        <v>35</v>
      </c>
      <c r="D377" s="43" t="s">
        <v>38</v>
      </c>
      <c r="E377" s="41" t="s">
        <v>45</v>
      </c>
      <c r="F377" s="41"/>
      <c r="G377" s="42">
        <f>G378</f>
        <v>7468.3</v>
      </c>
    </row>
    <row r="378" spans="1:7" ht="15">
      <c r="A378" s="39" t="s">
        <v>46</v>
      </c>
      <c r="B378" s="43"/>
      <c r="C378" s="43" t="s">
        <v>35</v>
      </c>
      <c r="D378" s="43" t="s">
        <v>38</v>
      </c>
      <c r="E378" s="41" t="s">
        <v>45</v>
      </c>
      <c r="F378" s="41">
        <v>300</v>
      </c>
      <c r="G378" s="42">
        <v>7468.3</v>
      </c>
    </row>
    <row r="379" spans="1:7" ht="15">
      <c r="A379" s="39" t="s">
        <v>47</v>
      </c>
      <c r="B379" s="43"/>
      <c r="C379" s="43" t="s">
        <v>35</v>
      </c>
      <c r="D379" s="43" t="s">
        <v>48</v>
      </c>
      <c r="E379" s="41"/>
      <c r="F379" s="41"/>
      <c r="G379" s="42">
        <f>G387+G380</f>
        <v>54992.8</v>
      </c>
    </row>
    <row r="380" spans="1:7" ht="30">
      <c r="A380" s="39" t="s">
        <v>576</v>
      </c>
      <c r="B380" s="43"/>
      <c r="C380" s="43" t="s">
        <v>35</v>
      </c>
      <c r="D380" s="43" t="s">
        <v>48</v>
      </c>
      <c r="E380" s="43" t="s">
        <v>545</v>
      </c>
      <c r="F380" s="41"/>
      <c r="G380" s="42">
        <f>G381</f>
        <v>52792.8</v>
      </c>
    </row>
    <row r="381" spans="1:7" ht="30">
      <c r="A381" s="39" t="s">
        <v>577</v>
      </c>
      <c r="B381" s="43"/>
      <c r="C381" s="43" t="s">
        <v>35</v>
      </c>
      <c r="D381" s="43" t="s">
        <v>48</v>
      </c>
      <c r="E381" s="43" t="s">
        <v>578</v>
      </c>
      <c r="F381" s="41"/>
      <c r="G381" s="42">
        <f>G382</f>
        <v>52792.8</v>
      </c>
    </row>
    <row r="382" spans="1:7" ht="75">
      <c r="A382" s="39" t="s">
        <v>318</v>
      </c>
      <c r="B382" s="43"/>
      <c r="C382" s="43" t="s">
        <v>35</v>
      </c>
      <c r="D382" s="43" t="s">
        <v>48</v>
      </c>
      <c r="E382" s="43" t="s">
        <v>579</v>
      </c>
      <c r="F382" s="41"/>
      <c r="G382" s="42">
        <f>G383</f>
        <v>52792.8</v>
      </c>
    </row>
    <row r="383" spans="1:7" ht="30">
      <c r="A383" s="39" t="s">
        <v>580</v>
      </c>
      <c r="B383" s="43"/>
      <c r="C383" s="43" t="s">
        <v>35</v>
      </c>
      <c r="D383" s="43" t="s">
        <v>48</v>
      </c>
      <c r="E383" s="43" t="s">
        <v>581</v>
      </c>
      <c r="F383" s="41"/>
      <c r="G383" s="42">
        <f>G384+G385+G386</f>
        <v>52792.8</v>
      </c>
    </row>
    <row r="384" spans="1:7" ht="60">
      <c r="A384" s="39" t="s">
        <v>55</v>
      </c>
      <c r="B384" s="43"/>
      <c r="C384" s="43" t="s">
        <v>35</v>
      </c>
      <c r="D384" s="43" t="s">
        <v>48</v>
      </c>
      <c r="E384" s="43" t="s">
        <v>581</v>
      </c>
      <c r="F384" s="41">
        <v>100</v>
      </c>
      <c r="G384" s="42">
        <v>44568.5</v>
      </c>
    </row>
    <row r="385" spans="1:7" ht="30">
      <c r="A385" s="39" t="s">
        <v>56</v>
      </c>
      <c r="B385" s="43"/>
      <c r="C385" s="43" t="s">
        <v>35</v>
      </c>
      <c r="D385" s="43" t="s">
        <v>48</v>
      </c>
      <c r="E385" s="43" t="s">
        <v>581</v>
      </c>
      <c r="F385" s="41">
        <v>200</v>
      </c>
      <c r="G385" s="42">
        <v>8170.3</v>
      </c>
    </row>
    <row r="386" spans="1:7" ht="15">
      <c r="A386" s="39" t="s">
        <v>26</v>
      </c>
      <c r="B386" s="43"/>
      <c r="C386" s="43" t="s">
        <v>35</v>
      </c>
      <c r="D386" s="43" t="s">
        <v>48</v>
      </c>
      <c r="E386" s="43" t="s">
        <v>581</v>
      </c>
      <c r="F386" s="41">
        <v>800</v>
      </c>
      <c r="G386" s="42">
        <v>54</v>
      </c>
    </row>
    <row r="387" spans="1:7" ht="30">
      <c r="A387" s="39" t="s">
        <v>88</v>
      </c>
      <c r="B387" s="43"/>
      <c r="C387" s="43" t="s">
        <v>35</v>
      </c>
      <c r="D387" s="43" t="s">
        <v>48</v>
      </c>
      <c r="E387" s="41" t="s">
        <v>20</v>
      </c>
      <c r="F387" s="41"/>
      <c r="G387" s="42">
        <f>G388</f>
        <v>2200</v>
      </c>
    </row>
    <row r="388" spans="1:7" ht="30">
      <c r="A388" s="39" t="s">
        <v>89</v>
      </c>
      <c r="B388" s="43"/>
      <c r="C388" s="43" t="s">
        <v>35</v>
      </c>
      <c r="D388" s="43" t="s">
        <v>48</v>
      </c>
      <c r="E388" s="41" t="s">
        <v>21</v>
      </c>
      <c r="F388" s="41"/>
      <c r="G388" s="42">
        <f>G389</f>
        <v>2200</v>
      </c>
    </row>
    <row r="389" spans="1:7" ht="30">
      <c r="A389" s="39" t="s">
        <v>49</v>
      </c>
      <c r="B389" s="43"/>
      <c r="C389" s="43" t="s">
        <v>35</v>
      </c>
      <c r="D389" s="43" t="s">
        <v>48</v>
      </c>
      <c r="E389" s="41" t="s">
        <v>50</v>
      </c>
      <c r="F389" s="41"/>
      <c r="G389" s="42">
        <f>SUM(G390)</f>
        <v>2200</v>
      </c>
    </row>
    <row r="390" spans="1:7" ht="15">
      <c r="A390" s="39" t="s">
        <v>51</v>
      </c>
      <c r="B390" s="43"/>
      <c r="C390" s="43" t="s">
        <v>35</v>
      </c>
      <c r="D390" s="43" t="s">
        <v>48</v>
      </c>
      <c r="E390" s="41" t="s">
        <v>52</v>
      </c>
      <c r="F390" s="41"/>
      <c r="G390" s="42">
        <f>G391</f>
        <v>2200</v>
      </c>
    </row>
    <row r="391" spans="1:7" ht="30">
      <c r="A391" s="39" t="s">
        <v>53</v>
      </c>
      <c r="B391" s="43"/>
      <c r="C391" s="43" t="s">
        <v>35</v>
      </c>
      <c r="D391" s="43" t="s">
        <v>48</v>
      </c>
      <c r="E391" s="41" t="s">
        <v>54</v>
      </c>
      <c r="F391" s="41"/>
      <c r="G391" s="42">
        <f>G392+G393</f>
        <v>2200</v>
      </c>
    </row>
    <row r="392" spans="1:7" ht="60">
      <c r="A392" s="39" t="s">
        <v>55</v>
      </c>
      <c r="B392" s="43"/>
      <c r="C392" s="43" t="s">
        <v>35</v>
      </c>
      <c r="D392" s="43" t="s">
        <v>48</v>
      </c>
      <c r="E392" s="41" t="s">
        <v>54</v>
      </c>
      <c r="F392" s="41">
        <v>100</v>
      </c>
      <c r="G392" s="42">
        <v>1190</v>
      </c>
    </row>
    <row r="393" spans="1:7" ht="30">
      <c r="A393" s="39" t="s">
        <v>56</v>
      </c>
      <c r="B393" s="43"/>
      <c r="C393" s="43" t="s">
        <v>35</v>
      </c>
      <c r="D393" s="43" t="s">
        <v>48</v>
      </c>
      <c r="E393" s="41" t="s">
        <v>54</v>
      </c>
      <c r="F393" s="41">
        <v>200</v>
      </c>
      <c r="G393" s="42">
        <v>1010</v>
      </c>
    </row>
    <row r="394" spans="1:7" ht="15">
      <c r="A394" s="39" t="s">
        <v>57</v>
      </c>
      <c r="B394" s="43"/>
      <c r="C394" s="43" t="s">
        <v>35</v>
      </c>
      <c r="D394" s="43" t="s">
        <v>58</v>
      </c>
      <c r="E394" s="41"/>
      <c r="F394" s="41"/>
      <c r="G394" s="42">
        <f>G448+G470+G395</f>
        <v>716348.4</v>
      </c>
    </row>
    <row r="395" spans="1:7" ht="30">
      <c r="A395" s="39" t="s">
        <v>576</v>
      </c>
      <c r="B395" s="43"/>
      <c r="C395" s="43" t="s">
        <v>35</v>
      </c>
      <c r="D395" s="43" t="s">
        <v>58</v>
      </c>
      <c r="E395" s="43" t="s">
        <v>545</v>
      </c>
      <c r="F395" s="41"/>
      <c r="G395" s="42">
        <f>G396+G401</f>
        <v>707874.4</v>
      </c>
    </row>
    <row r="396" spans="1:7" ht="15">
      <c r="A396" s="39" t="s">
        <v>582</v>
      </c>
      <c r="B396" s="43"/>
      <c r="C396" s="43" t="s">
        <v>35</v>
      </c>
      <c r="D396" s="43" t="s">
        <v>58</v>
      </c>
      <c r="E396" s="43" t="s">
        <v>546</v>
      </c>
      <c r="F396" s="41"/>
      <c r="G396" s="42">
        <f>G397</f>
        <v>91135.7</v>
      </c>
    </row>
    <row r="397" spans="1:7" ht="75">
      <c r="A397" s="39" t="s">
        <v>318</v>
      </c>
      <c r="B397" s="43"/>
      <c r="C397" s="43" t="s">
        <v>35</v>
      </c>
      <c r="D397" s="43" t="s">
        <v>58</v>
      </c>
      <c r="E397" s="43" t="s">
        <v>547</v>
      </c>
      <c r="F397" s="41"/>
      <c r="G397" s="42">
        <f>G398</f>
        <v>91135.7</v>
      </c>
    </row>
    <row r="398" spans="1:7" ht="105">
      <c r="A398" s="39" t="s">
        <v>583</v>
      </c>
      <c r="B398" s="43"/>
      <c r="C398" s="43" t="s">
        <v>35</v>
      </c>
      <c r="D398" s="43" t="s">
        <v>58</v>
      </c>
      <c r="E398" s="43" t="s">
        <v>584</v>
      </c>
      <c r="F398" s="41"/>
      <c r="G398" s="42">
        <f>G399+G400</f>
        <v>91135.7</v>
      </c>
    </row>
    <row r="399" spans="1:7" ht="30">
      <c r="A399" s="39" t="s">
        <v>56</v>
      </c>
      <c r="B399" s="43"/>
      <c r="C399" s="43" t="s">
        <v>35</v>
      </c>
      <c r="D399" s="43" t="s">
        <v>58</v>
      </c>
      <c r="E399" s="43" t="s">
        <v>584</v>
      </c>
      <c r="F399" s="41">
        <v>200</v>
      </c>
      <c r="G399" s="42">
        <v>1241.9</v>
      </c>
    </row>
    <row r="400" spans="1:7" ht="15">
      <c r="A400" s="39" t="s">
        <v>46</v>
      </c>
      <c r="B400" s="43"/>
      <c r="C400" s="43" t="s">
        <v>35</v>
      </c>
      <c r="D400" s="43" t="s">
        <v>58</v>
      </c>
      <c r="E400" s="43" t="s">
        <v>584</v>
      </c>
      <c r="F400" s="41">
        <v>300</v>
      </c>
      <c r="G400" s="42">
        <v>89893.8</v>
      </c>
    </row>
    <row r="401" spans="1:7" ht="30">
      <c r="A401" s="39" t="s">
        <v>585</v>
      </c>
      <c r="B401" s="43"/>
      <c r="C401" s="43" t="s">
        <v>35</v>
      </c>
      <c r="D401" s="43" t="s">
        <v>58</v>
      </c>
      <c r="E401" s="43" t="s">
        <v>586</v>
      </c>
      <c r="F401" s="41"/>
      <c r="G401" s="42">
        <f>G402</f>
        <v>616738.7000000001</v>
      </c>
    </row>
    <row r="402" spans="1:7" ht="75">
      <c r="A402" s="39" t="s">
        <v>318</v>
      </c>
      <c r="B402" s="43"/>
      <c r="C402" s="43" t="s">
        <v>35</v>
      </c>
      <c r="D402" s="43" t="s">
        <v>58</v>
      </c>
      <c r="E402" s="43" t="s">
        <v>587</v>
      </c>
      <c r="F402" s="41"/>
      <c r="G402" s="42">
        <f>G403+G406+G409+G412+G415+G418+G421+G424+G427+G430+G433+G436+G439+G442+G445</f>
        <v>616738.7000000001</v>
      </c>
    </row>
    <row r="403" spans="1:7" ht="45">
      <c r="A403" s="39" t="s">
        <v>588</v>
      </c>
      <c r="B403" s="43"/>
      <c r="C403" s="43" t="s">
        <v>35</v>
      </c>
      <c r="D403" s="43" t="s">
        <v>58</v>
      </c>
      <c r="E403" s="43" t="s">
        <v>589</v>
      </c>
      <c r="F403" s="41"/>
      <c r="G403" s="42">
        <f>G404+G405</f>
        <v>171422.19999999998</v>
      </c>
    </row>
    <row r="404" spans="1:7" ht="30">
      <c r="A404" s="39" t="s">
        <v>56</v>
      </c>
      <c r="B404" s="43"/>
      <c r="C404" s="43" t="s">
        <v>35</v>
      </c>
      <c r="D404" s="43" t="s">
        <v>58</v>
      </c>
      <c r="E404" s="43" t="s">
        <v>589</v>
      </c>
      <c r="F404" s="41">
        <v>200</v>
      </c>
      <c r="G404" s="42">
        <v>2555.4</v>
      </c>
    </row>
    <row r="405" spans="1:7" ht="15">
      <c r="A405" s="39" t="s">
        <v>46</v>
      </c>
      <c r="B405" s="43"/>
      <c r="C405" s="43" t="s">
        <v>35</v>
      </c>
      <c r="D405" s="43" t="s">
        <v>58</v>
      </c>
      <c r="E405" s="43" t="s">
        <v>589</v>
      </c>
      <c r="F405" s="41">
        <v>300</v>
      </c>
      <c r="G405" s="42">
        <v>168866.8</v>
      </c>
    </row>
    <row r="406" spans="1:7" ht="45">
      <c r="A406" s="39" t="s">
        <v>590</v>
      </c>
      <c r="B406" s="43"/>
      <c r="C406" s="43" t="s">
        <v>35</v>
      </c>
      <c r="D406" s="43" t="s">
        <v>58</v>
      </c>
      <c r="E406" s="43" t="s">
        <v>591</v>
      </c>
      <c r="F406" s="43"/>
      <c r="G406" s="42">
        <f>G407+G408</f>
        <v>8404.2</v>
      </c>
    </row>
    <row r="407" spans="1:7" ht="30">
      <c r="A407" s="39" t="s">
        <v>56</v>
      </c>
      <c r="B407" s="43"/>
      <c r="C407" s="43" t="s">
        <v>35</v>
      </c>
      <c r="D407" s="43" t="s">
        <v>58</v>
      </c>
      <c r="E407" s="43" t="s">
        <v>591</v>
      </c>
      <c r="F407" s="43" t="s">
        <v>101</v>
      </c>
      <c r="G407" s="42">
        <v>125.5</v>
      </c>
    </row>
    <row r="408" spans="1:7" ht="15">
      <c r="A408" s="39" t="s">
        <v>46</v>
      </c>
      <c r="B408" s="43"/>
      <c r="C408" s="43" t="s">
        <v>35</v>
      </c>
      <c r="D408" s="43" t="s">
        <v>58</v>
      </c>
      <c r="E408" s="43" t="s">
        <v>591</v>
      </c>
      <c r="F408" s="43" t="s">
        <v>109</v>
      </c>
      <c r="G408" s="42">
        <v>8278.7</v>
      </c>
    </row>
    <row r="409" spans="1:7" ht="30">
      <c r="A409" s="39" t="s">
        <v>592</v>
      </c>
      <c r="B409" s="43"/>
      <c r="C409" s="43" t="s">
        <v>35</v>
      </c>
      <c r="D409" s="43" t="s">
        <v>58</v>
      </c>
      <c r="E409" s="43" t="s">
        <v>593</v>
      </c>
      <c r="F409" s="43"/>
      <c r="G409" s="42">
        <f>G410+G411</f>
        <v>105759.9</v>
      </c>
    </row>
    <row r="410" spans="1:7" ht="30">
      <c r="A410" s="39" t="s">
        <v>56</v>
      </c>
      <c r="B410" s="43"/>
      <c r="C410" s="43" t="s">
        <v>35</v>
      </c>
      <c r="D410" s="43" t="s">
        <v>58</v>
      </c>
      <c r="E410" s="43" t="s">
        <v>593</v>
      </c>
      <c r="F410" s="43" t="s">
        <v>101</v>
      </c>
      <c r="G410" s="42">
        <v>1574.4</v>
      </c>
    </row>
    <row r="411" spans="1:7" ht="15">
      <c r="A411" s="39" t="s">
        <v>46</v>
      </c>
      <c r="B411" s="43"/>
      <c r="C411" s="43" t="s">
        <v>35</v>
      </c>
      <c r="D411" s="43" t="s">
        <v>58</v>
      </c>
      <c r="E411" s="43" t="s">
        <v>593</v>
      </c>
      <c r="F411" s="43" t="s">
        <v>109</v>
      </c>
      <c r="G411" s="42">
        <v>104185.5</v>
      </c>
    </row>
    <row r="412" spans="1:7" ht="60">
      <c r="A412" s="39" t="s">
        <v>594</v>
      </c>
      <c r="B412" s="43"/>
      <c r="C412" s="43" t="s">
        <v>35</v>
      </c>
      <c r="D412" s="43" t="s">
        <v>58</v>
      </c>
      <c r="E412" s="43" t="s">
        <v>595</v>
      </c>
      <c r="F412" s="43"/>
      <c r="G412" s="42">
        <f>G413+G414</f>
        <v>710.9</v>
      </c>
    </row>
    <row r="413" spans="1:7" ht="30">
      <c r="A413" s="39" t="s">
        <v>56</v>
      </c>
      <c r="B413" s="43"/>
      <c r="C413" s="43" t="s">
        <v>35</v>
      </c>
      <c r="D413" s="43" t="s">
        <v>58</v>
      </c>
      <c r="E413" s="43" t="s">
        <v>595</v>
      </c>
      <c r="F413" s="43" t="s">
        <v>101</v>
      </c>
      <c r="G413" s="42">
        <v>10.9</v>
      </c>
    </row>
    <row r="414" spans="1:7" ht="15">
      <c r="A414" s="39" t="s">
        <v>46</v>
      </c>
      <c r="B414" s="43"/>
      <c r="C414" s="43" t="s">
        <v>35</v>
      </c>
      <c r="D414" s="43" t="s">
        <v>58</v>
      </c>
      <c r="E414" s="43" t="s">
        <v>595</v>
      </c>
      <c r="F414" s="43" t="s">
        <v>109</v>
      </c>
      <c r="G414" s="42">
        <v>700</v>
      </c>
    </row>
    <row r="415" spans="1:7" ht="60">
      <c r="A415" s="39" t="s">
        <v>596</v>
      </c>
      <c r="B415" s="43"/>
      <c r="C415" s="43" t="s">
        <v>35</v>
      </c>
      <c r="D415" s="43" t="s">
        <v>58</v>
      </c>
      <c r="E415" s="43" t="s">
        <v>597</v>
      </c>
      <c r="F415" s="43"/>
      <c r="G415" s="42">
        <f>G416+G417</f>
        <v>90</v>
      </c>
    </row>
    <row r="416" spans="1:7" ht="30">
      <c r="A416" s="39" t="s">
        <v>56</v>
      </c>
      <c r="B416" s="43"/>
      <c r="C416" s="43" t="s">
        <v>35</v>
      </c>
      <c r="D416" s="43" t="s">
        <v>58</v>
      </c>
      <c r="E416" s="43" t="s">
        <v>597</v>
      </c>
      <c r="F416" s="43" t="s">
        <v>101</v>
      </c>
      <c r="G416" s="42">
        <v>1.5</v>
      </c>
    </row>
    <row r="417" spans="1:7" ht="15">
      <c r="A417" s="39" t="s">
        <v>46</v>
      </c>
      <c r="B417" s="43"/>
      <c r="C417" s="43" t="s">
        <v>35</v>
      </c>
      <c r="D417" s="43" t="s">
        <v>58</v>
      </c>
      <c r="E417" s="43" t="s">
        <v>597</v>
      </c>
      <c r="F417" s="43" t="s">
        <v>109</v>
      </c>
      <c r="G417" s="42">
        <v>88.5</v>
      </c>
    </row>
    <row r="418" spans="1:7" ht="60">
      <c r="A418" s="39" t="s">
        <v>598</v>
      </c>
      <c r="B418" s="43"/>
      <c r="C418" s="43" t="s">
        <v>35</v>
      </c>
      <c r="D418" s="43" t="s">
        <v>58</v>
      </c>
      <c r="E418" s="43" t="s">
        <v>599</v>
      </c>
      <c r="F418" s="43"/>
      <c r="G418" s="42">
        <f>G419+G420</f>
        <v>23218.4</v>
      </c>
    </row>
    <row r="419" spans="1:7" ht="30">
      <c r="A419" s="39" t="s">
        <v>56</v>
      </c>
      <c r="B419" s="43"/>
      <c r="C419" s="43" t="s">
        <v>35</v>
      </c>
      <c r="D419" s="43" t="s">
        <v>58</v>
      </c>
      <c r="E419" s="43" t="s">
        <v>599</v>
      </c>
      <c r="F419" s="43" t="s">
        <v>101</v>
      </c>
      <c r="G419" s="42">
        <v>572.4</v>
      </c>
    </row>
    <row r="420" spans="1:7" ht="15">
      <c r="A420" s="39" t="s">
        <v>46</v>
      </c>
      <c r="B420" s="43"/>
      <c r="C420" s="43" t="s">
        <v>35</v>
      </c>
      <c r="D420" s="43" t="s">
        <v>58</v>
      </c>
      <c r="E420" s="43" t="s">
        <v>599</v>
      </c>
      <c r="F420" s="43" t="s">
        <v>109</v>
      </c>
      <c r="G420" s="42">
        <v>22646</v>
      </c>
    </row>
    <row r="421" spans="1:7" ht="30">
      <c r="A421" s="39" t="s">
        <v>600</v>
      </c>
      <c r="B421" s="43"/>
      <c r="C421" s="43" t="s">
        <v>35</v>
      </c>
      <c r="D421" s="43" t="s">
        <v>58</v>
      </c>
      <c r="E421" s="43" t="s">
        <v>601</v>
      </c>
      <c r="F421" s="43"/>
      <c r="G421" s="42">
        <f>G422+G423</f>
        <v>160047.2</v>
      </c>
    </row>
    <row r="422" spans="1:7" ht="30">
      <c r="A422" s="39" t="s">
        <v>56</v>
      </c>
      <c r="B422" s="43"/>
      <c r="C422" s="43" t="s">
        <v>35</v>
      </c>
      <c r="D422" s="43" t="s">
        <v>58</v>
      </c>
      <c r="E422" s="43" t="s">
        <v>601</v>
      </c>
      <c r="F422" s="43" t="s">
        <v>101</v>
      </c>
      <c r="G422" s="42">
        <v>2373.6</v>
      </c>
    </row>
    <row r="423" spans="1:7" ht="15">
      <c r="A423" s="39" t="s">
        <v>46</v>
      </c>
      <c r="B423" s="43"/>
      <c r="C423" s="43" t="s">
        <v>35</v>
      </c>
      <c r="D423" s="43" t="s">
        <v>58</v>
      </c>
      <c r="E423" s="43" t="s">
        <v>601</v>
      </c>
      <c r="F423" s="43" t="s">
        <v>109</v>
      </c>
      <c r="G423" s="42">
        <v>157673.6</v>
      </c>
    </row>
    <row r="424" spans="1:7" ht="45">
      <c r="A424" s="39" t="s">
        <v>602</v>
      </c>
      <c r="B424" s="43"/>
      <c r="C424" s="43" t="s">
        <v>35</v>
      </c>
      <c r="D424" s="43" t="s">
        <v>58</v>
      </c>
      <c r="E424" s="43" t="s">
        <v>603</v>
      </c>
      <c r="F424" s="43"/>
      <c r="G424" s="42">
        <f>G425+G426</f>
        <v>1971.5</v>
      </c>
    </row>
    <row r="425" spans="1:7" ht="30">
      <c r="A425" s="39" t="s">
        <v>56</v>
      </c>
      <c r="B425" s="43"/>
      <c r="C425" s="43" t="s">
        <v>35</v>
      </c>
      <c r="D425" s="43" t="s">
        <v>58</v>
      </c>
      <c r="E425" s="43" t="s">
        <v>603</v>
      </c>
      <c r="F425" s="43" t="s">
        <v>101</v>
      </c>
      <c r="G425" s="42">
        <v>29</v>
      </c>
    </row>
    <row r="426" spans="1:7" ht="15">
      <c r="A426" s="39" t="s">
        <v>46</v>
      </c>
      <c r="B426" s="43"/>
      <c r="C426" s="43" t="s">
        <v>35</v>
      </c>
      <c r="D426" s="43" t="s">
        <v>58</v>
      </c>
      <c r="E426" s="43" t="s">
        <v>603</v>
      </c>
      <c r="F426" s="43" t="s">
        <v>109</v>
      </c>
      <c r="G426" s="42">
        <v>1942.5</v>
      </c>
    </row>
    <row r="427" spans="1:7" ht="45">
      <c r="A427" s="39" t="s">
        <v>604</v>
      </c>
      <c r="B427" s="43"/>
      <c r="C427" s="43" t="s">
        <v>35</v>
      </c>
      <c r="D427" s="43" t="s">
        <v>58</v>
      </c>
      <c r="E427" s="43" t="s">
        <v>605</v>
      </c>
      <c r="F427" s="43"/>
      <c r="G427" s="42">
        <f>G428+G429</f>
        <v>12809.8</v>
      </c>
    </row>
    <row r="428" spans="1:7" ht="30">
      <c r="A428" s="39" t="s">
        <v>56</v>
      </c>
      <c r="B428" s="43"/>
      <c r="C428" s="43" t="s">
        <v>35</v>
      </c>
      <c r="D428" s="43" t="s">
        <v>58</v>
      </c>
      <c r="E428" s="43" t="s">
        <v>605</v>
      </c>
      <c r="F428" s="43" t="s">
        <v>101</v>
      </c>
      <c r="G428" s="42">
        <v>189.3</v>
      </c>
    </row>
    <row r="429" spans="1:7" ht="15">
      <c r="A429" s="39" t="s">
        <v>46</v>
      </c>
      <c r="B429" s="43"/>
      <c r="C429" s="43" t="s">
        <v>35</v>
      </c>
      <c r="D429" s="43" t="s">
        <v>58</v>
      </c>
      <c r="E429" s="43" t="s">
        <v>605</v>
      </c>
      <c r="F429" s="43" t="s">
        <v>109</v>
      </c>
      <c r="G429" s="42">
        <v>12620.5</v>
      </c>
    </row>
    <row r="430" spans="1:7" ht="30">
      <c r="A430" s="39" t="s">
        <v>606</v>
      </c>
      <c r="B430" s="43"/>
      <c r="C430" s="43" t="s">
        <v>35</v>
      </c>
      <c r="D430" s="43" t="s">
        <v>58</v>
      </c>
      <c r="E430" s="43" t="s">
        <v>607</v>
      </c>
      <c r="F430" s="43"/>
      <c r="G430" s="42">
        <f>G431+G432</f>
        <v>127639.90000000001</v>
      </c>
    </row>
    <row r="431" spans="1:7" ht="30">
      <c r="A431" s="39" t="s">
        <v>56</v>
      </c>
      <c r="B431" s="43"/>
      <c r="C431" s="43" t="s">
        <v>35</v>
      </c>
      <c r="D431" s="43" t="s">
        <v>58</v>
      </c>
      <c r="E431" s="43" t="s">
        <v>607</v>
      </c>
      <c r="F431" s="43" t="s">
        <v>101</v>
      </c>
      <c r="G431" s="42">
        <v>1886.3</v>
      </c>
    </row>
    <row r="432" spans="1:7" ht="15">
      <c r="A432" s="39" t="s">
        <v>46</v>
      </c>
      <c r="B432" s="43"/>
      <c r="C432" s="43" t="s">
        <v>35</v>
      </c>
      <c r="D432" s="43" t="s">
        <v>58</v>
      </c>
      <c r="E432" s="43" t="s">
        <v>607</v>
      </c>
      <c r="F432" s="43" t="s">
        <v>109</v>
      </c>
      <c r="G432" s="42">
        <v>125753.6</v>
      </c>
    </row>
    <row r="433" spans="1:7" ht="90">
      <c r="A433" s="39" t="s">
        <v>608</v>
      </c>
      <c r="B433" s="43"/>
      <c r="C433" s="43" t="s">
        <v>35</v>
      </c>
      <c r="D433" s="43" t="s">
        <v>58</v>
      </c>
      <c r="E433" s="43" t="s">
        <v>609</v>
      </c>
      <c r="F433" s="43"/>
      <c r="G433" s="42">
        <f>G434+G435</f>
        <v>6</v>
      </c>
    </row>
    <row r="434" spans="1:7" ht="30">
      <c r="A434" s="39" t="s">
        <v>56</v>
      </c>
      <c r="B434" s="43"/>
      <c r="C434" s="43" t="s">
        <v>35</v>
      </c>
      <c r="D434" s="43" t="s">
        <v>58</v>
      </c>
      <c r="E434" s="43" t="s">
        <v>609</v>
      </c>
      <c r="F434" s="43" t="s">
        <v>101</v>
      </c>
      <c r="G434" s="42">
        <v>0.1</v>
      </c>
    </row>
    <row r="435" spans="1:7" ht="15">
      <c r="A435" s="39" t="s">
        <v>46</v>
      </c>
      <c r="B435" s="43"/>
      <c r="C435" s="43" t="s">
        <v>35</v>
      </c>
      <c r="D435" s="43" t="s">
        <v>58</v>
      </c>
      <c r="E435" s="43" t="s">
        <v>609</v>
      </c>
      <c r="F435" s="43" t="s">
        <v>109</v>
      </c>
      <c r="G435" s="42">
        <v>5.9</v>
      </c>
    </row>
    <row r="436" spans="1:7" ht="45">
      <c r="A436" s="39" t="s">
        <v>610</v>
      </c>
      <c r="B436" s="43"/>
      <c r="C436" s="43" t="s">
        <v>35</v>
      </c>
      <c r="D436" s="43" t="s">
        <v>58</v>
      </c>
      <c r="E436" s="43" t="s">
        <v>611</v>
      </c>
      <c r="F436" s="43"/>
      <c r="G436" s="42">
        <f>G437+G438</f>
        <v>2553.2999999999997</v>
      </c>
    </row>
    <row r="437" spans="1:7" ht="30">
      <c r="A437" s="39" t="s">
        <v>56</v>
      </c>
      <c r="B437" s="43"/>
      <c r="C437" s="43" t="s">
        <v>35</v>
      </c>
      <c r="D437" s="43" t="s">
        <v>58</v>
      </c>
      <c r="E437" s="43" t="s">
        <v>611</v>
      </c>
      <c r="F437" s="43" t="s">
        <v>101</v>
      </c>
      <c r="G437" s="42">
        <v>28.7</v>
      </c>
    </row>
    <row r="438" spans="1:7" ht="15">
      <c r="A438" s="39" t="s">
        <v>46</v>
      </c>
      <c r="B438" s="43"/>
      <c r="C438" s="43" t="s">
        <v>35</v>
      </c>
      <c r="D438" s="43" t="s">
        <v>58</v>
      </c>
      <c r="E438" s="43" t="s">
        <v>611</v>
      </c>
      <c r="F438" s="43" t="s">
        <v>109</v>
      </c>
      <c r="G438" s="42">
        <v>2524.6</v>
      </c>
    </row>
    <row r="439" spans="1:7" ht="60">
      <c r="A439" s="39" t="s">
        <v>612</v>
      </c>
      <c r="B439" s="43"/>
      <c r="C439" s="43" t="s">
        <v>35</v>
      </c>
      <c r="D439" s="43" t="s">
        <v>58</v>
      </c>
      <c r="E439" s="43" t="s">
        <v>613</v>
      </c>
      <c r="F439" s="43"/>
      <c r="G439" s="42">
        <f>G440+G441</f>
        <v>1635.2</v>
      </c>
    </row>
    <row r="440" spans="1:7" ht="30">
      <c r="A440" s="39" t="s">
        <v>56</v>
      </c>
      <c r="B440" s="43"/>
      <c r="C440" s="43" t="s">
        <v>35</v>
      </c>
      <c r="D440" s="43" t="s">
        <v>58</v>
      </c>
      <c r="E440" s="43" t="s">
        <v>613</v>
      </c>
      <c r="F440" s="43" t="s">
        <v>101</v>
      </c>
      <c r="G440" s="42">
        <v>28.4</v>
      </c>
    </row>
    <row r="441" spans="1:7" ht="15">
      <c r="A441" s="39" t="s">
        <v>46</v>
      </c>
      <c r="B441" s="43"/>
      <c r="C441" s="43" t="s">
        <v>35</v>
      </c>
      <c r="D441" s="43" t="s">
        <v>58</v>
      </c>
      <c r="E441" s="43" t="s">
        <v>613</v>
      </c>
      <c r="F441" s="43" t="s">
        <v>109</v>
      </c>
      <c r="G441" s="42">
        <v>1606.8</v>
      </c>
    </row>
    <row r="442" spans="1:7" ht="30">
      <c r="A442" s="39" t="s">
        <v>614</v>
      </c>
      <c r="B442" s="43"/>
      <c r="C442" s="43" t="s">
        <v>35</v>
      </c>
      <c r="D442" s="43" t="s">
        <v>58</v>
      </c>
      <c r="E442" s="43" t="s">
        <v>615</v>
      </c>
      <c r="F442" s="43"/>
      <c r="G442" s="42">
        <f>G443+G444</f>
        <v>69.3</v>
      </c>
    </row>
    <row r="443" spans="1:7" ht="30">
      <c r="A443" s="39" t="s">
        <v>56</v>
      </c>
      <c r="B443" s="43"/>
      <c r="C443" s="43" t="s">
        <v>35</v>
      </c>
      <c r="D443" s="43" t="s">
        <v>58</v>
      </c>
      <c r="E443" s="43" t="s">
        <v>615</v>
      </c>
      <c r="F443" s="43" t="s">
        <v>101</v>
      </c>
      <c r="G443" s="42">
        <v>1</v>
      </c>
    </row>
    <row r="444" spans="1:7" ht="15">
      <c r="A444" s="39" t="s">
        <v>46</v>
      </c>
      <c r="B444" s="43"/>
      <c r="C444" s="43" t="s">
        <v>35</v>
      </c>
      <c r="D444" s="43" t="s">
        <v>58</v>
      </c>
      <c r="E444" s="43" t="s">
        <v>615</v>
      </c>
      <c r="F444" s="43" t="s">
        <v>109</v>
      </c>
      <c r="G444" s="42">
        <v>68.3</v>
      </c>
    </row>
    <row r="445" spans="1:7" ht="45">
      <c r="A445" s="39" t="s">
        <v>616</v>
      </c>
      <c r="B445" s="43"/>
      <c r="C445" s="43" t="s">
        <v>35</v>
      </c>
      <c r="D445" s="43" t="s">
        <v>58</v>
      </c>
      <c r="E445" s="43" t="s">
        <v>617</v>
      </c>
      <c r="F445" s="43"/>
      <c r="G445" s="42">
        <f>G446+G447</f>
        <v>400.9</v>
      </c>
    </row>
    <row r="446" spans="1:7" ht="30">
      <c r="A446" s="39" t="s">
        <v>56</v>
      </c>
      <c r="B446" s="43"/>
      <c r="C446" s="43" t="s">
        <v>35</v>
      </c>
      <c r="D446" s="43" t="s">
        <v>58</v>
      </c>
      <c r="E446" s="43" t="s">
        <v>617</v>
      </c>
      <c r="F446" s="43" t="s">
        <v>101</v>
      </c>
      <c r="G446" s="42">
        <v>5.2</v>
      </c>
    </row>
    <row r="447" spans="1:7" ht="15">
      <c r="A447" s="39" t="s">
        <v>46</v>
      </c>
      <c r="B447" s="43"/>
      <c r="C447" s="43" t="s">
        <v>35</v>
      </c>
      <c r="D447" s="43" t="s">
        <v>58</v>
      </c>
      <c r="E447" s="43" t="s">
        <v>617</v>
      </c>
      <c r="F447" s="43" t="s">
        <v>109</v>
      </c>
      <c r="G447" s="42">
        <v>395.7</v>
      </c>
    </row>
    <row r="448" spans="1:7" ht="30">
      <c r="A448" s="39" t="s">
        <v>88</v>
      </c>
      <c r="B448" s="43"/>
      <c r="C448" s="43" t="s">
        <v>35</v>
      </c>
      <c r="D448" s="43" t="s">
        <v>58</v>
      </c>
      <c r="E448" s="41" t="s">
        <v>20</v>
      </c>
      <c r="F448" s="41"/>
      <c r="G448" s="42">
        <f>G449+G460+G465</f>
        <v>4874</v>
      </c>
    </row>
    <row r="449" spans="1:7" ht="30">
      <c r="A449" s="39" t="s">
        <v>89</v>
      </c>
      <c r="B449" s="43"/>
      <c r="C449" s="43" t="s">
        <v>35</v>
      </c>
      <c r="D449" s="43" t="s">
        <v>58</v>
      </c>
      <c r="E449" s="41" t="s">
        <v>21</v>
      </c>
      <c r="F449" s="41"/>
      <c r="G449" s="42">
        <f>G450</f>
        <v>3823.5000000000005</v>
      </c>
    </row>
    <row r="450" spans="1:7" ht="15">
      <c r="A450" s="39" t="s">
        <v>39</v>
      </c>
      <c r="B450" s="43"/>
      <c r="C450" s="43" t="s">
        <v>35</v>
      </c>
      <c r="D450" s="43" t="s">
        <v>58</v>
      </c>
      <c r="E450" s="41" t="s">
        <v>40</v>
      </c>
      <c r="F450" s="41"/>
      <c r="G450" s="42">
        <f>SUM(G451+G456)</f>
        <v>3823.5000000000005</v>
      </c>
    </row>
    <row r="451" spans="1:7" ht="15">
      <c r="A451" s="39" t="s">
        <v>59</v>
      </c>
      <c r="B451" s="43"/>
      <c r="C451" s="43" t="s">
        <v>35</v>
      </c>
      <c r="D451" s="43" t="s">
        <v>58</v>
      </c>
      <c r="E451" s="41" t="s">
        <v>60</v>
      </c>
      <c r="F451" s="41"/>
      <c r="G451" s="42">
        <f>G452+G454</f>
        <v>2602.1000000000004</v>
      </c>
    </row>
    <row r="452" spans="1:7" ht="15">
      <c r="A452" s="39" t="s">
        <v>61</v>
      </c>
      <c r="B452" s="43"/>
      <c r="C452" s="43" t="s">
        <v>35</v>
      </c>
      <c r="D452" s="43" t="s">
        <v>58</v>
      </c>
      <c r="E452" s="41" t="s">
        <v>62</v>
      </c>
      <c r="F452" s="41"/>
      <c r="G452" s="42">
        <f>G453</f>
        <v>1218.7</v>
      </c>
    </row>
    <row r="453" spans="1:7" ht="15">
      <c r="A453" s="39" t="s">
        <v>46</v>
      </c>
      <c r="B453" s="43"/>
      <c r="C453" s="43" t="s">
        <v>35</v>
      </c>
      <c r="D453" s="43" t="s">
        <v>58</v>
      </c>
      <c r="E453" s="41" t="s">
        <v>62</v>
      </c>
      <c r="F453" s="41">
        <v>300</v>
      </c>
      <c r="G453" s="42">
        <v>1218.7</v>
      </c>
    </row>
    <row r="454" spans="1:7" ht="30">
      <c r="A454" s="39" t="s">
        <v>63</v>
      </c>
      <c r="B454" s="43"/>
      <c r="C454" s="43" t="s">
        <v>35</v>
      </c>
      <c r="D454" s="43" t="s">
        <v>58</v>
      </c>
      <c r="E454" s="41" t="s">
        <v>64</v>
      </c>
      <c r="F454" s="41"/>
      <c r="G454" s="42">
        <f>G455</f>
        <v>1383.4</v>
      </c>
    </row>
    <row r="455" spans="1:7" ht="15">
      <c r="A455" s="39" t="s">
        <v>46</v>
      </c>
      <c r="B455" s="43"/>
      <c r="C455" s="43" t="s">
        <v>35</v>
      </c>
      <c r="D455" s="43" t="s">
        <v>58</v>
      </c>
      <c r="E455" s="41" t="s">
        <v>64</v>
      </c>
      <c r="F455" s="41">
        <v>300</v>
      </c>
      <c r="G455" s="42">
        <v>1383.4</v>
      </c>
    </row>
    <row r="456" spans="1:7" ht="15">
      <c r="A456" s="39" t="s">
        <v>65</v>
      </c>
      <c r="B456" s="43"/>
      <c r="C456" s="43" t="s">
        <v>35</v>
      </c>
      <c r="D456" s="43" t="s">
        <v>58</v>
      </c>
      <c r="E456" s="41" t="s">
        <v>66</v>
      </c>
      <c r="F456" s="41"/>
      <c r="G456" s="42">
        <f>G457</f>
        <v>1221.4</v>
      </c>
    </row>
    <row r="457" spans="1:7" ht="15">
      <c r="A457" s="39" t="s">
        <v>67</v>
      </c>
      <c r="B457" s="43"/>
      <c r="C457" s="43" t="s">
        <v>35</v>
      </c>
      <c r="D457" s="43" t="s">
        <v>58</v>
      </c>
      <c r="E457" s="41" t="s">
        <v>68</v>
      </c>
      <c r="F457" s="41"/>
      <c r="G457" s="42">
        <f>G458+G459</f>
        <v>1221.4</v>
      </c>
    </row>
    <row r="458" spans="1:7" ht="30">
      <c r="A458" s="39" t="s">
        <v>56</v>
      </c>
      <c r="B458" s="43"/>
      <c r="C458" s="43" t="s">
        <v>35</v>
      </c>
      <c r="D458" s="43" t="s">
        <v>58</v>
      </c>
      <c r="E458" s="41" t="s">
        <v>68</v>
      </c>
      <c r="F458" s="41">
        <v>200</v>
      </c>
      <c r="G458" s="42">
        <v>819.4</v>
      </c>
    </row>
    <row r="459" spans="1:7" ht="15">
      <c r="A459" s="39" t="s">
        <v>46</v>
      </c>
      <c r="B459" s="43"/>
      <c r="C459" s="43" t="s">
        <v>35</v>
      </c>
      <c r="D459" s="43" t="s">
        <v>58</v>
      </c>
      <c r="E459" s="41" t="s">
        <v>68</v>
      </c>
      <c r="F459" s="41">
        <v>300</v>
      </c>
      <c r="G459" s="42">
        <v>402</v>
      </c>
    </row>
    <row r="460" spans="1:7" ht="15">
      <c r="A460" s="39" t="s">
        <v>91</v>
      </c>
      <c r="B460" s="43"/>
      <c r="C460" s="43" t="s">
        <v>35</v>
      </c>
      <c r="D460" s="43" t="s">
        <v>58</v>
      </c>
      <c r="E460" s="41" t="s">
        <v>69</v>
      </c>
      <c r="F460" s="41"/>
      <c r="G460" s="42">
        <f>G461</f>
        <v>150.5</v>
      </c>
    </row>
    <row r="461" spans="1:7" ht="15">
      <c r="A461" s="39" t="s">
        <v>39</v>
      </c>
      <c r="B461" s="43"/>
      <c r="C461" s="43" t="s">
        <v>35</v>
      </c>
      <c r="D461" s="43" t="s">
        <v>58</v>
      </c>
      <c r="E461" s="41" t="s">
        <v>70</v>
      </c>
      <c r="F461" s="41"/>
      <c r="G461" s="42">
        <f>G462</f>
        <v>150.5</v>
      </c>
    </row>
    <row r="462" spans="1:7" ht="15">
      <c r="A462" s="39" t="s">
        <v>41</v>
      </c>
      <c r="B462" s="43"/>
      <c r="C462" s="43" t="s">
        <v>35</v>
      </c>
      <c r="D462" s="43" t="s">
        <v>58</v>
      </c>
      <c r="E462" s="41" t="s">
        <v>71</v>
      </c>
      <c r="F462" s="41"/>
      <c r="G462" s="42">
        <f>G463+G464</f>
        <v>150.5</v>
      </c>
    </row>
    <row r="463" spans="1:7" ht="30">
      <c r="A463" s="39" t="s">
        <v>56</v>
      </c>
      <c r="B463" s="43"/>
      <c r="C463" s="43" t="s">
        <v>35</v>
      </c>
      <c r="D463" s="43" t="s">
        <v>58</v>
      </c>
      <c r="E463" s="41" t="s">
        <v>71</v>
      </c>
      <c r="F463" s="41">
        <v>200</v>
      </c>
      <c r="G463" s="42">
        <v>83.5</v>
      </c>
    </row>
    <row r="464" spans="1:7" ht="15">
      <c r="A464" s="39" t="s">
        <v>46</v>
      </c>
      <c r="B464" s="43"/>
      <c r="C464" s="43" t="s">
        <v>35</v>
      </c>
      <c r="D464" s="43" t="s">
        <v>58</v>
      </c>
      <c r="E464" s="41" t="s">
        <v>71</v>
      </c>
      <c r="F464" s="41">
        <v>300</v>
      </c>
      <c r="G464" s="42">
        <v>67</v>
      </c>
    </row>
    <row r="465" spans="1:7" ht="15">
      <c r="A465" s="39" t="s">
        <v>92</v>
      </c>
      <c r="B465" s="43"/>
      <c r="C465" s="43" t="s">
        <v>35</v>
      </c>
      <c r="D465" s="43" t="s">
        <v>58</v>
      </c>
      <c r="E465" s="41" t="s">
        <v>72</v>
      </c>
      <c r="F465" s="41"/>
      <c r="G465" s="42">
        <f>G466</f>
        <v>900</v>
      </c>
    </row>
    <row r="466" spans="1:7" ht="30">
      <c r="A466" s="39" t="s">
        <v>73</v>
      </c>
      <c r="B466" s="43"/>
      <c r="C466" s="43" t="s">
        <v>35</v>
      </c>
      <c r="D466" s="43" t="s">
        <v>58</v>
      </c>
      <c r="E466" s="41" t="s">
        <v>74</v>
      </c>
      <c r="F466" s="41"/>
      <c r="G466" s="42">
        <f>G467</f>
        <v>900</v>
      </c>
    </row>
    <row r="467" spans="1:7" ht="15">
      <c r="A467" s="39" t="s">
        <v>41</v>
      </c>
      <c r="B467" s="43"/>
      <c r="C467" s="43" t="s">
        <v>35</v>
      </c>
      <c r="D467" s="43" t="s">
        <v>58</v>
      </c>
      <c r="E467" s="41" t="s">
        <v>75</v>
      </c>
      <c r="F467" s="41"/>
      <c r="G467" s="42">
        <f>SUM(G468:G469)</f>
        <v>900</v>
      </c>
    </row>
    <row r="468" spans="1:7" ht="30">
      <c r="A468" s="134" t="s">
        <v>56</v>
      </c>
      <c r="B468" s="135"/>
      <c r="C468" s="135" t="s">
        <v>35</v>
      </c>
      <c r="D468" s="135" t="s">
        <v>58</v>
      </c>
      <c r="E468" s="41" t="s">
        <v>75</v>
      </c>
      <c r="F468" s="41">
        <v>200</v>
      </c>
      <c r="G468" s="42">
        <v>25</v>
      </c>
    </row>
    <row r="469" spans="1:7" ht="30">
      <c r="A469" s="39" t="s">
        <v>76</v>
      </c>
      <c r="B469" s="43"/>
      <c r="C469" s="43" t="s">
        <v>35</v>
      </c>
      <c r="D469" s="43" t="s">
        <v>58</v>
      </c>
      <c r="E469" s="41" t="s">
        <v>75</v>
      </c>
      <c r="F469" s="41">
        <v>600</v>
      </c>
      <c r="G469" s="42">
        <v>875</v>
      </c>
    </row>
    <row r="470" spans="1:7" ht="60">
      <c r="A470" s="39" t="s">
        <v>93</v>
      </c>
      <c r="B470" s="43"/>
      <c r="C470" s="43" t="s">
        <v>35</v>
      </c>
      <c r="D470" s="43" t="s">
        <v>58</v>
      </c>
      <c r="E470" s="41" t="s">
        <v>77</v>
      </c>
      <c r="F470" s="41"/>
      <c r="G470" s="42">
        <f>G471</f>
        <v>3600</v>
      </c>
    </row>
    <row r="471" spans="1:7" ht="15">
      <c r="A471" s="39" t="s">
        <v>39</v>
      </c>
      <c r="B471" s="43"/>
      <c r="C471" s="43" t="s">
        <v>35</v>
      </c>
      <c r="D471" s="43" t="s">
        <v>58</v>
      </c>
      <c r="E471" s="41" t="s">
        <v>78</v>
      </c>
      <c r="F471" s="41"/>
      <c r="G471" s="42">
        <f>SUM(G472)</f>
        <v>3600</v>
      </c>
    </row>
    <row r="472" spans="1:7" ht="30">
      <c r="A472" s="39" t="s">
        <v>79</v>
      </c>
      <c r="B472" s="43"/>
      <c r="C472" s="43" t="s">
        <v>35</v>
      </c>
      <c r="D472" s="43" t="s">
        <v>58</v>
      </c>
      <c r="E472" s="41" t="s">
        <v>80</v>
      </c>
      <c r="F472" s="41"/>
      <c r="G472" s="42">
        <f>G473</f>
        <v>3600</v>
      </c>
    </row>
    <row r="473" spans="1:7" ht="30">
      <c r="A473" s="39" t="s">
        <v>56</v>
      </c>
      <c r="B473" s="43"/>
      <c r="C473" s="43" t="s">
        <v>35</v>
      </c>
      <c r="D473" s="43" t="s">
        <v>58</v>
      </c>
      <c r="E473" s="41" t="s">
        <v>80</v>
      </c>
      <c r="F473" s="41">
        <v>200</v>
      </c>
      <c r="G473" s="42">
        <v>3600</v>
      </c>
    </row>
    <row r="474" spans="1:7" ht="15">
      <c r="A474" s="39" t="s">
        <v>209</v>
      </c>
      <c r="B474" s="43"/>
      <c r="C474" s="43" t="s">
        <v>35</v>
      </c>
      <c r="D474" s="43" t="s">
        <v>17</v>
      </c>
      <c r="E474" s="41"/>
      <c r="F474" s="41"/>
      <c r="G474" s="42">
        <f>G475</f>
        <v>197532.80000000002</v>
      </c>
    </row>
    <row r="475" spans="1:7" ht="30">
      <c r="A475" s="39" t="s">
        <v>576</v>
      </c>
      <c r="B475" s="43"/>
      <c r="C475" s="43" t="s">
        <v>35</v>
      </c>
      <c r="D475" s="43" t="s">
        <v>17</v>
      </c>
      <c r="E475" s="43" t="s">
        <v>545</v>
      </c>
      <c r="F475" s="41"/>
      <c r="G475" s="42">
        <f>G476</f>
        <v>197532.80000000002</v>
      </c>
    </row>
    <row r="476" spans="1:7" ht="15">
      <c r="A476" s="39" t="s">
        <v>582</v>
      </c>
      <c r="B476" s="43"/>
      <c r="C476" s="43" t="s">
        <v>35</v>
      </c>
      <c r="D476" s="43" t="s">
        <v>17</v>
      </c>
      <c r="E476" s="43" t="s">
        <v>546</v>
      </c>
      <c r="F476" s="41"/>
      <c r="G476" s="42">
        <f>G477</f>
        <v>197532.80000000002</v>
      </c>
    </row>
    <row r="477" spans="1:7" ht="75">
      <c r="A477" s="39" t="s">
        <v>318</v>
      </c>
      <c r="B477" s="43"/>
      <c r="C477" s="43" t="s">
        <v>35</v>
      </c>
      <c r="D477" s="43" t="s">
        <v>17</v>
      </c>
      <c r="E477" s="43" t="s">
        <v>547</v>
      </c>
      <c r="F477" s="41"/>
      <c r="G477" s="42">
        <f>G478+G483+G486+G489+G492+G495</f>
        <v>197532.80000000002</v>
      </c>
    </row>
    <row r="478" spans="1:7" ht="45">
      <c r="A478" s="39" t="s">
        <v>618</v>
      </c>
      <c r="B478" s="43"/>
      <c r="C478" s="43" t="s">
        <v>35</v>
      </c>
      <c r="D478" s="43" t="s">
        <v>17</v>
      </c>
      <c r="E478" s="41" t="s">
        <v>619</v>
      </c>
      <c r="F478" s="41"/>
      <c r="G478" s="42">
        <f>G479+G480+G482+G481</f>
        <v>64725.5</v>
      </c>
    </row>
    <row r="479" spans="1:7" ht="60">
      <c r="A479" s="39" t="s">
        <v>55</v>
      </c>
      <c r="B479" s="43"/>
      <c r="C479" s="43" t="s">
        <v>35</v>
      </c>
      <c r="D479" s="43" t="s">
        <v>17</v>
      </c>
      <c r="E479" s="41" t="s">
        <v>619</v>
      </c>
      <c r="F479" s="41">
        <v>100</v>
      </c>
      <c r="G479" s="42">
        <v>43974.5</v>
      </c>
    </row>
    <row r="480" spans="1:7" ht="30">
      <c r="A480" s="39" t="s">
        <v>56</v>
      </c>
      <c r="B480" s="43"/>
      <c r="C480" s="43" t="s">
        <v>35</v>
      </c>
      <c r="D480" s="43" t="s">
        <v>17</v>
      </c>
      <c r="E480" s="41" t="s">
        <v>619</v>
      </c>
      <c r="F480" s="41">
        <v>200</v>
      </c>
      <c r="G480" s="42">
        <v>20631.6</v>
      </c>
    </row>
    <row r="481" spans="1:7" ht="15">
      <c r="A481" s="141" t="s">
        <v>46</v>
      </c>
      <c r="B481" s="142"/>
      <c r="C481" s="142" t="s">
        <v>35</v>
      </c>
      <c r="D481" s="142" t="s">
        <v>17</v>
      </c>
      <c r="E481" s="41" t="s">
        <v>619</v>
      </c>
      <c r="F481" s="41">
        <v>300</v>
      </c>
      <c r="G481" s="42">
        <v>88.6</v>
      </c>
    </row>
    <row r="482" spans="1:7" ht="15">
      <c r="A482" s="39" t="s">
        <v>26</v>
      </c>
      <c r="B482" s="43"/>
      <c r="C482" s="43" t="s">
        <v>35</v>
      </c>
      <c r="D482" s="43" t="s">
        <v>17</v>
      </c>
      <c r="E482" s="41" t="s">
        <v>619</v>
      </c>
      <c r="F482" s="41">
        <v>800</v>
      </c>
      <c r="G482" s="42">
        <v>30.8</v>
      </c>
    </row>
    <row r="483" spans="1:7" ht="45">
      <c r="A483" s="39" t="s">
        <v>620</v>
      </c>
      <c r="B483" s="43"/>
      <c r="C483" s="43" t="s">
        <v>35</v>
      </c>
      <c r="D483" s="43" t="s">
        <v>17</v>
      </c>
      <c r="E483" s="41" t="s">
        <v>621</v>
      </c>
      <c r="F483" s="41"/>
      <c r="G483" s="42">
        <f>G484+G485</f>
        <v>14118.5</v>
      </c>
    </row>
    <row r="484" spans="1:7" ht="30">
      <c r="A484" s="39" t="s">
        <v>56</v>
      </c>
      <c r="B484" s="43"/>
      <c r="C484" s="43" t="s">
        <v>35</v>
      </c>
      <c r="D484" s="43" t="s">
        <v>17</v>
      </c>
      <c r="E484" s="41" t="s">
        <v>621</v>
      </c>
      <c r="F484" s="41">
        <v>200</v>
      </c>
      <c r="G484" s="42">
        <v>197.1</v>
      </c>
    </row>
    <row r="485" spans="1:7" ht="15">
      <c r="A485" s="39" t="s">
        <v>46</v>
      </c>
      <c r="B485" s="43"/>
      <c r="C485" s="43" t="s">
        <v>35</v>
      </c>
      <c r="D485" s="43" t="s">
        <v>17</v>
      </c>
      <c r="E485" s="41" t="s">
        <v>621</v>
      </c>
      <c r="F485" s="41">
        <v>300</v>
      </c>
      <c r="G485" s="42">
        <v>13921.4</v>
      </c>
    </row>
    <row r="486" spans="1:7" ht="30">
      <c r="A486" s="39" t="s">
        <v>622</v>
      </c>
      <c r="B486" s="43"/>
      <c r="C486" s="43" t="s">
        <v>35</v>
      </c>
      <c r="D486" s="43" t="s">
        <v>17</v>
      </c>
      <c r="E486" s="41" t="s">
        <v>623</v>
      </c>
      <c r="F486" s="41"/>
      <c r="G486" s="42">
        <f>G487+G488</f>
        <v>52185.4</v>
      </c>
    </row>
    <row r="487" spans="1:7" ht="30">
      <c r="A487" s="39" t="s">
        <v>56</v>
      </c>
      <c r="B487" s="43"/>
      <c r="C487" s="43" t="s">
        <v>35</v>
      </c>
      <c r="D487" s="43" t="s">
        <v>17</v>
      </c>
      <c r="E487" s="41" t="s">
        <v>623</v>
      </c>
      <c r="F487" s="41">
        <v>200</v>
      </c>
      <c r="G487" s="42">
        <v>775.3</v>
      </c>
    </row>
    <row r="488" spans="1:7" ht="15">
      <c r="A488" s="39" t="s">
        <v>46</v>
      </c>
      <c r="B488" s="43"/>
      <c r="C488" s="43" t="s">
        <v>35</v>
      </c>
      <c r="D488" s="43" t="s">
        <v>17</v>
      </c>
      <c r="E488" s="41" t="s">
        <v>623</v>
      </c>
      <c r="F488" s="41">
        <v>300</v>
      </c>
      <c r="G488" s="42">
        <v>51410.1</v>
      </c>
    </row>
    <row r="489" spans="1:7" ht="45">
      <c r="A489" s="39" t="s">
        <v>624</v>
      </c>
      <c r="B489" s="43"/>
      <c r="C489" s="43" t="s">
        <v>35</v>
      </c>
      <c r="D489" s="43" t="s">
        <v>17</v>
      </c>
      <c r="E489" s="41" t="s">
        <v>625</v>
      </c>
      <c r="F489" s="41"/>
      <c r="G489" s="42">
        <f>G490+G491</f>
        <v>5357.2</v>
      </c>
    </row>
    <row r="490" spans="1:7" ht="30">
      <c r="A490" s="39" t="s">
        <v>56</v>
      </c>
      <c r="B490" s="43"/>
      <c r="C490" s="43" t="s">
        <v>35</v>
      </c>
      <c r="D490" s="43" t="s">
        <v>17</v>
      </c>
      <c r="E490" s="41" t="s">
        <v>625</v>
      </c>
      <c r="F490" s="41">
        <v>200</v>
      </c>
      <c r="G490" s="42">
        <v>79.2</v>
      </c>
    </row>
    <row r="491" spans="1:7" ht="15">
      <c r="A491" s="39" t="s">
        <v>46</v>
      </c>
      <c r="B491" s="43"/>
      <c r="C491" s="43" t="s">
        <v>35</v>
      </c>
      <c r="D491" s="43" t="s">
        <v>17</v>
      </c>
      <c r="E491" s="41" t="s">
        <v>625</v>
      </c>
      <c r="F491" s="41">
        <v>300</v>
      </c>
      <c r="G491" s="42">
        <v>5278</v>
      </c>
    </row>
    <row r="492" spans="1:7" ht="90">
      <c r="A492" s="39" t="s">
        <v>626</v>
      </c>
      <c r="B492" s="43"/>
      <c r="C492" s="43" t="s">
        <v>35</v>
      </c>
      <c r="D492" s="43" t="s">
        <v>17</v>
      </c>
      <c r="E492" s="41" t="s">
        <v>627</v>
      </c>
      <c r="F492" s="41"/>
      <c r="G492" s="42">
        <f>G493+G494</f>
        <v>51036</v>
      </c>
    </row>
    <row r="493" spans="1:7" ht="30">
      <c r="A493" s="39" t="s">
        <v>56</v>
      </c>
      <c r="B493" s="43"/>
      <c r="C493" s="43" t="s">
        <v>35</v>
      </c>
      <c r="D493" s="43" t="s">
        <v>17</v>
      </c>
      <c r="E493" s="41" t="s">
        <v>627</v>
      </c>
      <c r="F493" s="41">
        <v>200</v>
      </c>
      <c r="G493" s="42">
        <v>753.9</v>
      </c>
    </row>
    <row r="494" spans="1:7" ht="15">
      <c r="A494" s="39" t="s">
        <v>46</v>
      </c>
      <c r="B494" s="43"/>
      <c r="C494" s="43" t="s">
        <v>35</v>
      </c>
      <c r="D494" s="43" t="s">
        <v>17</v>
      </c>
      <c r="E494" s="41" t="s">
        <v>627</v>
      </c>
      <c r="F494" s="41">
        <v>300</v>
      </c>
      <c r="G494" s="42">
        <v>50282.1</v>
      </c>
    </row>
    <row r="495" spans="1:7" ht="60">
      <c r="A495" s="39" t="s">
        <v>628</v>
      </c>
      <c r="B495" s="43"/>
      <c r="C495" s="43" t="s">
        <v>35</v>
      </c>
      <c r="D495" s="43" t="s">
        <v>17</v>
      </c>
      <c r="E495" s="41" t="s">
        <v>629</v>
      </c>
      <c r="F495" s="41"/>
      <c r="G495" s="42">
        <f>G496+G497</f>
        <v>10110.199999999999</v>
      </c>
    </row>
    <row r="496" spans="1:7" ht="30">
      <c r="A496" s="39" t="s">
        <v>56</v>
      </c>
      <c r="B496" s="43"/>
      <c r="C496" s="43" t="s">
        <v>35</v>
      </c>
      <c r="D496" s="43" t="s">
        <v>17</v>
      </c>
      <c r="E496" s="41" t="s">
        <v>629</v>
      </c>
      <c r="F496" s="41">
        <v>200</v>
      </c>
      <c r="G496" s="42">
        <v>149.9</v>
      </c>
    </row>
    <row r="497" spans="1:7" ht="15">
      <c r="A497" s="39" t="s">
        <v>46</v>
      </c>
      <c r="B497" s="43"/>
      <c r="C497" s="43" t="s">
        <v>35</v>
      </c>
      <c r="D497" s="43" t="s">
        <v>17</v>
      </c>
      <c r="E497" s="41" t="s">
        <v>629</v>
      </c>
      <c r="F497" s="41">
        <v>300</v>
      </c>
      <c r="G497" s="42">
        <v>9960.3</v>
      </c>
    </row>
    <row r="498" spans="1:7" ht="15">
      <c r="A498" s="39" t="s">
        <v>81</v>
      </c>
      <c r="B498" s="43"/>
      <c r="C498" s="43" t="s">
        <v>35</v>
      </c>
      <c r="D498" s="43" t="s">
        <v>82</v>
      </c>
      <c r="E498" s="41"/>
      <c r="F498" s="41"/>
      <c r="G498" s="42">
        <f>G515+G499</f>
        <v>30479.899999999998</v>
      </c>
    </row>
    <row r="499" spans="1:7" ht="30">
      <c r="A499" s="39" t="s">
        <v>576</v>
      </c>
      <c r="B499" s="43"/>
      <c r="C499" s="43" t="s">
        <v>35</v>
      </c>
      <c r="D499" s="43" t="s">
        <v>82</v>
      </c>
      <c r="E499" s="43" t="s">
        <v>545</v>
      </c>
      <c r="F499" s="41"/>
      <c r="G499" s="42">
        <f>G500+G505+G509</f>
        <v>26987.8</v>
      </c>
    </row>
    <row r="500" spans="1:7" ht="15">
      <c r="A500" s="39" t="s">
        <v>582</v>
      </c>
      <c r="B500" s="43"/>
      <c r="C500" s="43" t="s">
        <v>35</v>
      </c>
      <c r="D500" s="43" t="s">
        <v>82</v>
      </c>
      <c r="E500" s="43" t="s">
        <v>546</v>
      </c>
      <c r="F500" s="41"/>
      <c r="G500" s="42">
        <f>G501</f>
        <v>5528</v>
      </c>
    </row>
    <row r="501" spans="1:7" ht="75">
      <c r="A501" s="39" t="s">
        <v>318</v>
      </c>
      <c r="B501" s="43"/>
      <c r="C501" s="43" t="s">
        <v>35</v>
      </c>
      <c r="D501" s="43" t="s">
        <v>82</v>
      </c>
      <c r="E501" s="43" t="s">
        <v>547</v>
      </c>
      <c r="F501" s="41"/>
      <c r="G501" s="42">
        <f>G502</f>
        <v>5528</v>
      </c>
    </row>
    <row r="502" spans="1:7" ht="15">
      <c r="A502" s="39" t="s">
        <v>630</v>
      </c>
      <c r="B502" s="43"/>
      <c r="C502" s="43" t="s">
        <v>35</v>
      </c>
      <c r="D502" s="43" t="s">
        <v>82</v>
      </c>
      <c r="E502" s="41" t="s">
        <v>631</v>
      </c>
      <c r="F502" s="41"/>
      <c r="G502" s="42">
        <f>G503+G504</f>
        <v>5528</v>
      </c>
    </row>
    <row r="503" spans="1:7" ht="60">
      <c r="A503" s="39" t="s">
        <v>55</v>
      </c>
      <c r="B503" s="43"/>
      <c r="C503" s="43" t="s">
        <v>35</v>
      </c>
      <c r="D503" s="43" t="s">
        <v>82</v>
      </c>
      <c r="E503" s="41" t="s">
        <v>631</v>
      </c>
      <c r="F503" s="41">
        <v>100</v>
      </c>
      <c r="G503" s="42">
        <v>4948.6</v>
      </c>
    </row>
    <row r="504" spans="1:7" ht="30">
      <c r="A504" s="39" t="s">
        <v>56</v>
      </c>
      <c r="B504" s="43"/>
      <c r="C504" s="43" t="s">
        <v>35</v>
      </c>
      <c r="D504" s="43" t="s">
        <v>82</v>
      </c>
      <c r="E504" s="41" t="s">
        <v>631</v>
      </c>
      <c r="F504" s="41">
        <v>200</v>
      </c>
      <c r="G504" s="42">
        <v>579.4</v>
      </c>
    </row>
    <row r="505" spans="1:7" ht="30">
      <c r="A505" s="39" t="s">
        <v>585</v>
      </c>
      <c r="B505" s="43"/>
      <c r="C505" s="43" t="s">
        <v>35</v>
      </c>
      <c r="D505" s="43" t="s">
        <v>82</v>
      </c>
      <c r="E505" s="41" t="s">
        <v>586</v>
      </c>
      <c r="F505" s="41"/>
      <c r="G505" s="42">
        <f>G506</f>
        <v>4237.2</v>
      </c>
    </row>
    <row r="506" spans="1:7" ht="45">
      <c r="A506" s="39" t="s">
        <v>632</v>
      </c>
      <c r="B506" s="43"/>
      <c r="C506" s="43" t="s">
        <v>35</v>
      </c>
      <c r="D506" s="43" t="s">
        <v>82</v>
      </c>
      <c r="E506" s="41" t="s">
        <v>633</v>
      </c>
      <c r="F506" s="41"/>
      <c r="G506" s="42">
        <f>G507+G508</f>
        <v>4237.2</v>
      </c>
    </row>
    <row r="507" spans="1:7" ht="60">
      <c r="A507" s="39" t="s">
        <v>55</v>
      </c>
      <c r="B507" s="43"/>
      <c r="C507" s="43" t="s">
        <v>35</v>
      </c>
      <c r="D507" s="43" t="s">
        <v>82</v>
      </c>
      <c r="E507" s="41" t="s">
        <v>633</v>
      </c>
      <c r="F507" s="41">
        <v>100</v>
      </c>
      <c r="G507" s="42">
        <v>3602.4</v>
      </c>
    </row>
    <row r="508" spans="1:7" ht="30">
      <c r="A508" s="39" t="s">
        <v>56</v>
      </c>
      <c r="B508" s="43"/>
      <c r="C508" s="43" t="s">
        <v>35</v>
      </c>
      <c r="D508" s="43" t="s">
        <v>82</v>
      </c>
      <c r="E508" s="41" t="s">
        <v>633</v>
      </c>
      <c r="F508" s="41">
        <v>200</v>
      </c>
      <c r="G508" s="42">
        <v>634.8</v>
      </c>
    </row>
    <row r="509" spans="1:7" ht="30">
      <c r="A509" s="39" t="s">
        <v>577</v>
      </c>
      <c r="B509" s="43"/>
      <c r="C509" s="43" t="s">
        <v>35</v>
      </c>
      <c r="D509" s="43" t="s">
        <v>82</v>
      </c>
      <c r="E509" s="43" t="s">
        <v>578</v>
      </c>
      <c r="F509" s="41"/>
      <c r="G509" s="42">
        <f>G510</f>
        <v>17222.6</v>
      </c>
    </row>
    <row r="510" spans="1:7" ht="45">
      <c r="A510" s="39" t="s">
        <v>634</v>
      </c>
      <c r="B510" s="43"/>
      <c r="C510" s="43" t="s">
        <v>35</v>
      </c>
      <c r="D510" s="43" t="s">
        <v>82</v>
      </c>
      <c r="E510" s="41" t="s">
        <v>635</v>
      </c>
      <c r="F510" s="41"/>
      <c r="G510" s="42">
        <f>G511</f>
        <v>17222.6</v>
      </c>
    </row>
    <row r="511" spans="1:7" ht="30">
      <c r="A511" s="39" t="s">
        <v>636</v>
      </c>
      <c r="B511" s="43"/>
      <c r="C511" s="43" t="s">
        <v>35</v>
      </c>
      <c r="D511" s="43" t="s">
        <v>82</v>
      </c>
      <c r="E511" s="41" t="s">
        <v>637</v>
      </c>
      <c r="F511" s="41"/>
      <c r="G511" s="42">
        <f>G512+G513+G514</f>
        <v>17222.6</v>
      </c>
    </row>
    <row r="512" spans="1:7" ht="60">
      <c r="A512" s="39" t="s">
        <v>55</v>
      </c>
      <c r="B512" s="43"/>
      <c r="C512" s="43" t="s">
        <v>35</v>
      </c>
      <c r="D512" s="43" t="s">
        <v>82</v>
      </c>
      <c r="E512" s="41" t="s">
        <v>637</v>
      </c>
      <c r="F512" s="41">
        <v>100</v>
      </c>
      <c r="G512" s="42">
        <v>14583.1</v>
      </c>
    </row>
    <row r="513" spans="1:7" ht="30">
      <c r="A513" s="39" t="s">
        <v>56</v>
      </c>
      <c r="B513" s="43"/>
      <c r="C513" s="43" t="s">
        <v>35</v>
      </c>
      <c r="D513" s="43" t="s">
        <v>82</v>
      </c>
      <c r="E513" s="41" t="s">
        <v>637</v>
      </c>
      <c r="F513" s="41">
        <v>200</v>
      </c>
      <c r="G513" s="42">
        <v>2321.2</v>
      </c>
    </row>
    <row r="514" spans="1:7" ht="15">
      <c r="A514" s="39" t="s">
        <v>26</v>
      </c>
      <c r="B514" s="43"/>
      <c r="C514" s="43" t="s">
        <v>35</v>
      </c>
      <c r="D514" s="43" t="s">
        <v>82</v>
      </c>
      <c r="E514" s="41" t="s">
        <v>637</v>
      </c>
      <c r="F514" s="41">
        <v>800</v>
      </c>
      <c r="G514" s="42">
        <v>318.3</v>
      </c>
    </row>
    <row r="515" spans="1:7" ht="30">
      <c r="A515" s="39" t="s">
        <v>88</v>
      </c>
      <c r="B515" s="43"/>
      <c r="C515" s="43" t="s">
        <v>35</v>
      </c>
      <c r="D515" s="43" t="s">
        <v>82</v>
      </c>
      <c r="E515" s="41" t="s">
        <v>20</v>
      </c>
      <c r="F515" s="41"/>
      <c r="G515" s="42">
        <f>G516</f>
        <v>3492.1</v>
      </c>
    </row>
    <row r="516" spans="1:7" ht="45">
      <c r="A516" s="39" t="s">
        <v>94</v>
      </c>
      <c r="B516" s="43"/>
      <c r="C516" s="43" t="s">
        <v>35</v>
      </c>
      <c r="D516" s="43" t="s">
        <v>82</v>
      </c>
      <c r="E516" s="41" t="s">
        <v>83</v>
      </c>
      <c r="F516" s="41"/>
      <c r="G516" s="42">
        <f>G517</f>
        <v>3492.1</v>
      </c>
    </row>
    <row r="517" spans="1:7" ht="45">
      <c r="A517" s="39" t="s">
        <v>84</v>
      </c>
      <c r="B517" s="43"/>
      <c r="C517" s="43" t="s">
        <v>35</v>
      </c>
      <c r="D517" s="43" t="s">
        <v>82</v>
      </c>
      <c r="E517" s="41" t="s">
        <v>85</v>
      </c>
      <c r="F517" s="41"/>
      <c r="G517" s="42">
        <f>G518</f>
        <v>3492.1</v>
      </c>
    </row>
    <row r="518" spans="1:7" ht="15">
      <c r="A518" s="39" t="s">
        <v>86</v>
      </c>
      <c r="B518" s="43"/>
      <c r="C518" s="43" t="s">
        <v>35</v>
      </c>
      <c r="D518" s="43" t="s">
        <v>82</v>
      </c>
      <c r="E518" s="41" t="s">
        <v>87</v>
      </c>
      <c r="F518" s="41"/>
      <c r="G518" s="42">
        <f>G519+G520</f>
        <v>3492.1</v>
      </c>
    </row>
    <row r="519" spans="1:7" ht="60">
      <c r="A519" s="39" t="s">
        <v>55</v>
      </c>
      <c r="B519" s="43"/>
      <c r="C519" s="43" t="s">
        <v>35</v>
      </c>
      <c r="D519" s="43" t="s">
        <v>82</v>
      </c>
      <c r="E519" s="41" t="s">
        <v>87</v>
      </c>
      <c r="F519" s="41">
        <v>100</v>
      </c>
      <c r="G519" s="42">
        <v>3480.1</v>
      </c>
    </row>
    <row r="520" spans="1:7" ht="30">
      <c r="A520" s="39" t="s">
        <v>56</v>
      </c>
      <c r="B520" s="43"/>
      <c r="C520" s="43" t="s">
        <v>35</v>
      </c>
      <c r="D520" s="43" t="s">
        <v>82</v>
      </c>
      <c r="E520" s="41" t="s">
        <v>87</v>
      </c>
      <c r="F520" s="41">
        <v>200</v>
      </c>
      <c r="G520" s="42">
        <v>12</v>
      </c>
    </row>
    <row r="521" spans="1:7" s="18" customFormat="1" ht="31.5">
      <c r="A521" s="107" t="s">
        <v>937</v>
      </c>
      <c r="B521" s="108" t="s">
        <v>322</v>
      </c>
      <c r="C521" s="109"/>
      <c r="D521" s="109"/>
      <c r="E521" s="109"/>
      <c r="F521" s="109"/>
      <c r="G521" s="110">
        <f>G522</f>
        <v>83198.40000000001</v>
      </c>
    </row>
    <row r="522" spans="1:7" ht="15">
      <c r="A522" s="39" t="s">
        <v>323</v>
      </c>
      <c r="B522" s="60"/>
      <c r="C522" s="60" t="s">
        <v>189</v>
      </c>
      <c r="D522" s="60"/>
      <c r="E522" s="60"/>
      <c r="F522" s="60"/>
      <c r="G522" s="61">
        <f>+G523</f>
        <v>83198.40000000001</v>
      </c>
    </row>
    <row r="523" spans="1:7" ht="15">
      <c r="A523" s="39" t="s">
        <v>324</v>
      </c>
      <c r="B523" s="60"/>
      <c r="C523" s="60" t="s">
        <v>189</v>
      </c>
      <c r="D523" s="60" t="s">
        <v>38</v>
      </c>
      <c r="E523" s="60"/>
      <c r="F523" s="60"/>
      <c r="G523" s="61">
        <f>+G524</f>
        <v>83198.40000000001</v>
      </c>
    </row>
    <row r="524" spans="1:7" ht="30">
      <c r="A524" s="194" t="s">
        <v>325</v>
      </c>
      <c r="B524" s="60"/>
      <c r="C524" s="60" t="s">
        <v>189</v>
      </c>
      <c r="D524" s="60" t="s">
        <v>38</v>
      </c>
      <c r="E524" s="60" t="s">
        <v>326</v>
      </c>
      <c r="F524" s="60"/>
      <c r="G524" s="61">
        <f>G525+G531+G541+G545</f>
        <v>83198.40000000001</v>
      </c>
    </row>
    <row r="525" spans="1:7" ht="30">
      <c r="A525" s="39" t="s">
        <v>427</v>
      </c>
      <c r="B525" s="60"/>
      <c r="C525" s="60" t="s">
        <v>189</v>
      </c>
      <c r="D525" s="60" t="s">
        <v>38</v>
      </c>
      <c r="E525" s="60" t="s">
        <v>327</v>
      </c>
      <c r="F525" s="60"/>
      <c r="G525" s="61">
        <f>G526</f>
        <v>5631.1</v>
      </c>
    </row>
    <row r="526" spans="1:7" ht="30">
      <c r="A526" s="39" t="s">
        <v>49</v>
      </c>
      <c r="B526" s="60"/>
      <c r="C526" s="60" t="s">
        <v>189</v>
      </c>
      <c r="D526" s="60" t="s">
        <v>38</v>
      </c>
      <c r="E526" s="60" t="s">
        <v>328</v>
      </c>
      <c r="F526" s="60"/>
      <c r="G526" s="61">
        <f>G527</f>
        <v>5631.1</v>
      </c>
    </row>
    <row r="527" spans="1:7" ht="15">
      <c r="A527" s="39" t="s">
        <v>329</v>
      </c>
      <c r="B527" s="60"/>
      <c r="C527" s="60" t="s">
        <v>189</v>
      </c>
      <c r="D527" s="60" t="s">
        <v>38</v>
      </c>
      <c r="E527" s="60" t="s">
        <v>330</v>
      </c>
      <c r="F527" s="60"/>
      <c r="G527" s="61">
        <f>G528+G529+G530</f>
        <v>5631.1</v>
      </c>
    </row>
    <row r="528" spans="1:7" ht="60">
      <c r="A528" s="95" t="s">
        <v>55</v>
      </c>
      <c r="B528" s="60"/>
      <c r="C528" s="60" t="s">
        <v>189</v>
      </c>
      <c r="D528" s="60" t="s">
        <v>38</v>
      </c>
      <c r="E528" s="60" t="s">
        <v>330</v>
      </c>
      <c r="F528" s="60" t="s">
        <v>99</v>
      </c>
      <c r="G528" s="61">
        <v>5023.2</v>
      </c>
    </row>
    <row r="529" spans="1:7" ht="30">
      <c r="A529" s="39" t="s">
        <v>56</v>
      </c>
      <c r="B529" s="60"/>
      <c r="C529" s="60" t="s">
        <v>189</v>
      </c>
      <c r="D529" s="60" t="s">
        <v>38</v>
      </c>
      <c r="E529" s="60" t="s">
        <v>330</v>
      </c>
      <c r="F529" s="60" t="s">
        <v>101</v>
      </c>
      <c r="G529" s="42">
        <v>606.1</v>
      </c>
    </row>
    <row r="530" spans="1:7" ht="15">
      <c r="A530" s="39" t="s">
        <v>26</v>
      </c>
      <c r="B530" s="60"/>
      <c r="C530" s="60" t="s">
        <v>189</v>
      </c>
      <c r="D530" s="60" t="s">
        <v>38</v>
      </c>
      <c r="E530" s="60" t="s">
        <v>330</v>
      </c>
      <c r="F530" s="60" t="s">
        <v>106</v>
      </c>
      <c r="G530" s="61">
        <v>1.8</v>
      </c>
    </row>
    <row r="531" spans="1:7" ht="30">
      <c r="A531" s="39" t="s">
        <v>343</v>
      </c>
      <c r="B531" s="60"/>
      <c r="C531" s="60" t="s">
        <v>189</v>
      </c>
      <c r="D531" s="60" t="s">
        <v>38</v>
      </c>
      <c r="E531" s="60" t="s">
        <v>331</v>
      </c>
      <c r="F531" s="60"/>
      <c r="G531" s="61">
        <f>G532</f>
        <v>6013</v>
      </c>
    </row>
    <row r="532" spans="1:7" ht="15">
      <c r="A532" s="39" t="s">
        <v>39</v>
      </c>
      <c r="B532" s="60"/>
      <c r="C532" s="60" t="s">
        <v>189</v>
      </c>
      <c r="D532" s="60" t="s">
        <v>38</v>
      </c>
      <c r="E532" s="60" t="s">
        <v>428</v>
      </c>
      <c r="F532" s="60"/>
      <c r="G532" s="61">
        <f>G533+G537+G539</f>
        <v>6013</v>
      </c>
    </row>
    <row r="533" spans="1:7" ht="15">
      <c r="A533" s="39" t="s">
        <v>329</v>
      </c>
      <c r="B533" s="60"/>
      <c r="C533" s="60" t="s">
        <v>189</v>
      </c>
      <c r="D533" s="60" t="s">
        <v>38</v>
      </c>
      <c r="E533" s="60" t="s">
        <v>429</v>
      </c>
      <c r="F533" s="60"/>
      <c r="G533" s="61">
        <f>+G534+G535+G536</f>
        <v>4891</v>
      </c>
    </row>
    <row r="534" spans="1:7" ht="60">
      <c r="A534" s="95" t="s">
        <v>55</v>
      </c>
      <c r="B534" s="60"/>
      <c r="C534" s="60" t="s">
        <v>189</v>
      </c>
      <c r="D534" s="60" t="s">
        <v>38</v>
      </c>
      <c r="E534" s="60" t="s">
        <v>429</v>
      </c>
      <c r="F534" s="60" t="s">
        <v>99</v>
      </c>
      <c r="G534" s="61">
        <v>1484</v>
      </c>
    </row>
    <row r="535" spans="1:7" ht="30">
      <c r="A535" s="39" t="s">
        <v>56</v>
      </c>
      <c r="B535" s="60"/>
      <c r="C535" s="60" t="s">
        <v>189</v>
      </c>
      <c r="D535" s="60" t="s">
        <v>38</v>
      </c>
      <c r="E535" s="60" t="s">
        <v>429</v>
      </c>
      <c r="F535" s="60" t="s">
        <v>101</v>
      </c>
      <c r="G535" s="61">
        <v>2100</v>
      </c>
    </row>
    <row r="536" spans="1:7" ht="30">
      <c r="A536" s="39" t="s">
        <v>283</v>
      </c>
      <c r="B536" s="60"/>
      <c r="C536" s="60" t="s">
        <v>189</v>
      </c>
      <c r="D536" s="60" t="s">
        <v>38</v>
      </c>
      <c r="E536" s="60" t="s">
        <v>429</v>
      </c>
      <c r="F536" s="60" t="s">
        <v>135</v>
      </c>
      <c r="G536" s="61">
        <v>1307</v>
      </c>
    </row>
    <row r="537" spans="1:7" ht="30">
      <c r="A537" s="39" t="s">
        <v>339</v>
      </c>
      <c r="B537" s="60"/>
      <c r="C537" s="60" t="s">
        <v>189</v>
      </c>
      <c r="D537" s="60" t="s">
        <v>38</v>
      </c>
      <c r="E537" s="60" t="s">
        <v>430</v>
      </c>
      <c r="F537" s="60"/>
      <c r="G537" s="61">
        <f>G538</f>
        <v>499</v>
      </c>
    </row>
    <row r="538" spans="1:7" ht="30">
      <c r="A538" s="39" t="s">
        <v>56</v>
      </c>
      <c r="B538" s="60"/>
      <c r="C538" s="60" t="s">
        <v>189</v>
      </c>
      <c r="D538" s="60" t="s">
        <v>38</v>
      </c>
      <c r="E538" s="60" t="s">
        <v>430</v>
      </c>
      <c r="F538" s="60" t="s">
        <v>101</v>
      </c>
      <c r="G538" s="61">
        <v>499</v>
      </c>
    </row>
    <row r="539" spans="1:7" ht="45">
      <c r="A539" s="39" t="s">
        <v>340</v>
      </c>
      <c r="B539" s="60"/>
      <c r="C539" s="60" t="s">
        <v>189</v>
      </c>
      <c r="D539" s="60" t="s">
        <v>38</v>
      </c>
      <c r="E539" s="60" t="s">
        <v>431</v>
      </c>
      <c r="F539" s="60"/>
      <c r="G539" s="61">
        <f>G540</f>
        <v>623</v>
      </c>
    </row>
    <row r="540" spans="1:7" ht="30">
      <c r="A540" s="39" t="s">
        <v>283</v>
      </c>
      <c r="B540" s="60"/>
      <c r="C540" s="60" t="s">
        <v>189</v>
      </c>
      <c r="D540" s="60" t="s">
        <v>38</v>
      </c>
      <c r="E540" s="60" t="s">
        <v>431</v>
      </c>
      <c r="F540" s="60" t="s">
        <v>135</v>
      </c>
      <c r="G540" s="61">
        <v>623</v>
      </c>
    </row>
    <row r="541" spans="1:7" ht="60">
      <c r="A541" s="39" t="s">
        <v>341</v>
      </c>
      <c r="B541" s="60"/>
      <c r="C541" s="60" t="s">
        <v>189</v>
      </c>
      <c r="D541" s="60" t="s">
        <v>38</v>
      </c>
      <c r="E541" s="87" t="s">
        <v>334</v>
      </c>
      <c r="F541" s="60"/>
      <c r="G541" s="61">
        <f>G542</f>
        <v>70084.3</v>
      </c>
    </row>
    <row r="542" spans="1:7" ht="30">
      <c r="A542" s="39" t="s">
        <v>332</v>
      </c>
      <c r="B542" s="60"/>
      <c r="C542" s="60" t="s">
        <v>189</v>
      </c>
      <c r="D542" s="60" t="s">
        <v>38</v>
      </c>
      <c r="E542" s="87" t="s">
        <v>432</v>
      </c>
      <c r="F542" s="60"/>
      <c r="G542" s="61">
        <f>G543</f>
        <v>70084.3</v>
      </c>
    </row>
    <row r="543" spans="1:7" ht="15">
      <c r="A543" s="39" t="s">
        <v>329</v>
      </c>
      <c r="B543" s="60"/>
      <c r="C543" s="60" t="s">
        <v>189</v>
      </c>
      <c r="D543" s="60" t="s">
        <v>38</v>
      </c>
      <c r="E543" s="87" t="s">
        <v>433</v>
      </c>
      <c r="F543" s="60"/>
      <c r="G543" s="61">
        <f>G544</f>
        <v>70084.3</v>
      </c>
    </row>
    <row r="544" spans="1:7" ht="30">
      <c r="A544" s="39" t="s">
        <v>76</v>
      </c>
      <c r="B544" s="60"/>
      <c r="C544" s="60" t="s">
        <v>189</v>
      </c>
      <c r="D544" s="60" t="s">
        <v>38</v>
      </c>
      <c r="E544" s="87" t="s">
        <v>433</v>
      </c>
      <c r="F544" s="60" t="s">
        <v>135</v>
      </c>
      <c r="G544" s="61">
        <v>70084.3</v>
      </c>
    </row>
    <row r="545" spans="1:7" ht="30">
      <c r="A545" s="39" t="s">
        <v>342</v>
      </c>
      <c r="B545" s="60"/>
      <c r="C545" s="60" t="s">
        <v>189</v>
      </c>
      <c r="D545" s="60" t="s">
        <v>38</v>
      </c>
      <c r="E545" s="60" t="s">
        <v>338</v>
      </c>
      <c r="F545" s="60"/>
      <c r="G545" s="61">
        <f>SUM(G546)</f>
        <v>1470</v>
      </c>
    </row>
    <row r="546" spans="1:7" ht="15">
      <c r="A546" s="39" t="s">
        <v>166</v>
      </c>
      <c r="B546" s="60"/>
      <c r="C546" s="60" t="s">
        <v>189</v>
      </c>
      <c r="D546" s="60" t="s">
        <v>38</v>
      </c>
      <c r="E546" s="60" t="s">
        <v>434</v>
      </c>
      <c r="F546" s="60"/>
      <c r="G546" s="61">
        <f>SUM(G547+G550+G553+G556)</f>
        <v>1470</v>
      </c>
    </row>
    <row r="547" spans="1:7" ht="30">
      <c r="A547" s="39" t="s">
        <v>532</v>
      </c>
      <c r="B547" s="60"/>
      <c r="C547" s="60" t="s">
        <v>189</v>
      </c>
      <c r="D547" s="60" t="s">
        <v>38</v>
      </c>
      <c r="E547" s="60" t="s">
        <v>533</v>
      </c>
      <c r="F547" s="60"/>
      <c r="G547" s="61">
        <f>G548</f>
        <v>1000</v>
      </c>
    </row>
    <row r="548" spans="1:7" ht="15">
      <c r="A548" s="39" t="s">
        <v>329</v>
      </c>
      <c r="B548" s="60"/>
      <c r="C548" s="60" t="s">
        <v>189</v>
      </c>
      <c r="D548" s="60" t="s">
        <v>38</v>
      </c>
      <c r="E548" s="60" t="s">
        <v>534</v>
      </c>
      <c r="F548" s="60"/>
      <c r="G548" s="61">
        <f>G549</f>
        <v>1000</v>
      </c>
    </row>
    <row r="549" spans="1:7" ht="30">
      <c r="A549" s="39" t="s">
        <v>76</v>
      </c>
      <c r="B549" s="60"/>
      <c r="C549" s="60" t="s">
        <v>189</v>
      </c>
      <c r="D549" s="60" t="s">
        <v>38</v>
      </c>
      <c r="E549" s="60" t="s">
        <v>534</v>
      </c>
      <c r="F549" s="60" t="s">
        <v>135</v>
      </c>
      <c r="G549" s="61">
        <v>1000</v>
      </c>
    </row>
    <row r="550" spans="1:7" ht="30">
      <c r="A550" s="39" t="s">
        <v>335</v>
      </c>
      <c r="B550" s="60"/>
      <c r="C550" s="60" t="s">
        <v>189</v>
      </c>
      <c r="D550" s="60" t="s">
        <v>38</v>
      </c>
      <c r="E550" s="60" t="s">
        <v>435</v>
      </c>
      <c r="F550" s="60"/>
      <c r="G550" s="61">
        <f>G551</f>
        <v>0</v>
      </c>
    </row>
    <row r="551" spans="1:7" ht="15">
      <c r="A551" s="39" t="s">
        <v>329</v>
      </c>
      <c r="B551" s="60"/>
      <c r="C551" s="60" t="s">
        <v>189</v>
      </c>
      <c r="D551" s="60" t="s">
        <v>38</v>
      </c>
      <c r="E551" s="60" t="s">
        <v>436</v>
      </c>
      <c r="F551" s="60"/>
      <c r="G551" s="61">
        <f>G552</f>
        <v>0</v>
      </c>
    </row>
    <row r="552" spans="1:7" ht="30">
      <c r="A552" s="39" t="s">
        <v>76</v>
      </c>
      <c r="B552" s="60"/>
      <c r="C552" s="60" t="s">
        <v>189</v>
      </c>
      <c r="D552" s="60" t="s">
        <v>38</v>
      </c>
      <c r="E552" s="60" t="s">
        <v>436</v>
      </c>
      <c r="F552" s="60" t="s">
        <v>135</v>
      </c>
      <c r="G552" s="61"/>
    </row>
    <row r="553" spans="1:7" ht="30">
      <c r="A553" s="39" t="s">
        <v>336</v>
      </c>
      <c r="B553" s="60"/>
      <c r="C553" s="60" t="s">
        <v>189</v>
      </c>
      <c r="D553" s="60" t="s">
        <v>38</v>
      </c>
      <c r="E553" s="60" t="s">
        <v>437</v>
      </c>
      <c r="F553" s="60"/>
      <c r="G553" s="61">
        <f>+G554</f>
        <v>0</v>
      </c>
    </row>
    <row r="554" spans="1:7" ht="15">
      <c r="A554" s="39" t="s">
        <v>329</v>
      </c>
      <c r="B554" s="60"/>
      <c r="C554" s="60" t="s">
        <v>189</v>
      </c>
      <c r="D554" s="60" t="s">
        <v>38</v>
      </c>
      <c r="E554" s="60" t="s">
        <v>438</v>
      </c>
      <c r="F554" s="60"/>
      <c r="G554" s="61">
        <f>G555</f>
        <v>0</v>
      </c>
    </row>
    <row r="555" spans="1:7" ht="30">
      <c r="A555" s="39" t="s">
        <v>76</v>
      </c>
      <c r="B555" s="60"/>
      <c r="C555" s="60" t="s">
        <v>189</v>
      </c>
      <c r="D555" s="60" t="s">
        <v>38</v>
      </c>
      <c r="E555" s="60" t="s">
        <v>438</v>
      </c>
      <c r="F555" s="60" t="s">
        <v>135</v>
      </c>
      <c r="G555" s="61"/>
    </row>
    <row r="556" spans="1:7" ht="15">
      <c r="A556" s="39" t="s">
        <v>337</v>
      </c>
      <c r="B556" s="60"/>
      <c r="C556" s="60" t="s">
        <v>189</v>
      </c>
      <c r="D556" s="60" t="s">
        <v>38</v>
      </c>
      <c r="E556" s="60" t="s">
        <v>439</v>
      </c>
      <c r="F556" s="60"/>
      <c r="G556" s="61">
        <f>+G557</f>
        <v>470</v>
      </c>
    </row>
    <row r="557" spans="1:7" ht="15">
      <c r="A557" s="39" t="s">
        <v>329</v>
      </c>
      <c r="B557" s="60"/>
      <c r="C557" s="60" t="s">
        <v>189</v>
      </c>
      <c r="D557" s="60" t="s">
        <v>38</v>
      </c>
      <c r="E557" s="60" t="s">
        <v>440</v>
      </c>
      <c r="F557" s="60"/>
      <c r="G557" s="61">
        <f>G558</f>
        <v>470</v>
      </c>
    </row>
    <row r="558" spans="1:7" ht="15">
      <c r="A558" s="39" t="s">
        <v>333</v>
      </c>
      <c r="B558" s="60"/>
      <c r="C558" s="60" t="s">
        <v>189</v>
      </c>
      <c r="D558" s="60" t="s">
        <v>38</v>
      </c>
      <c r="E558" s="60" t="s">
        <v>440</v>
      </c>
      <c r="F558" s="60" t="s">
        <v>135</v>
      </c>
      <c r="G558" s="61">
        <v>470</v>
      </c>
    </row>
    <row r="559" spans="1:7" s="18" customFormat="1" ht="15.75">
      <c r="A559" s="107" t="s">
        <v>443</v>
      </c>
      <c r="B559" s="108" t="s">
        <v>444</v>
      </c>
      <c r="C559" s="109"/>
      <c r="D559" s="109"/>
      <c r="E559" s="109"/>
      <c r="F559" s="109"/>
      <c r="G559" s="110">
        <f>G560+G708</f>
        <v>1845711.7999999996</v>
      </c>
    </row>
    <row r="560" spans="1:7" ht="15">
      <c r="A560" s="39" t="s">
        <v>124</v>
      </c>
      <c r="B560" s="60"/>
      <c r="C560" s="60" t="s">
        <v>125</v>
      </c>
      <c r="D560" s="60"/>
      <c r="E560" s="60"/>
      <c r="F560" s="60"/>
      <c r="G560" s="61">
        <f>G561+G597+G655+G666+G690</f>
        <v>1795224.5999999996</v>
      </c>
    </row>
    <row r="561" spans="1:7" ht="15">
      <c r="A561" s="39" t="s">
        <v>200</v>
      </c>
      <c r="B561" s="60"/>
      <c r="C561" s="60" t="s">
        <v>125</v>
      </c>
      <c r="D561" s="60" t="s">
        <v>38</v>
      </c>
      <c r="E561" s="60"/>
      <c r="F561" s="60"/>
      <c r="G561" s="61">
        <f>G568+G562</f>
        <v>703499.7</v>
      </c>
    </row>
    <row r="562" spans="1:7" ht="45">
      <c r="A562" s="39" t="s">
        <v>638</v>
      </c>
      <c r="B562" s="60"/>
      <c r="C562" s="60" t="s">
        <v>125</v>
      </c>
      <c r="D562" s="60" t="s">
        <v>38</v>
      </c>
      <c r="E562" s="90" t="s">
        <v>639</v>
      </c>
      <c r="F562" s="91"/>
      <c r="G562" s="61">
        <f>G563</f>
        <v>472140.1</v>
      </c>
    </row>
    <row r="563" spans="1:7" ht="75">
      <c r="A563" s="39" t="s">
        <v>640</v>
      </c>
      <c r="B563" s="60"/>
      <c r="C563" s="60" t="s">
        <v>125</v>
      </c>
      <c r="D563" s="60" t="s">
        <v>38</v>
      </c>
      <c r="E563" s="90" t="s">
        <v>641</v>
      </c>
      <c r="F563" s="91"/>
      <c r="G563" s="61">
        <f>G564</f>
        <v>472140.1</v>
      </c>
    </row>
    <row r="564" spans="1:7" ht="45">
      <c r="A564" s="39" t="s">
        <v>642</v>
      </c>
      <c r="B564" s="60"/>
      <c r="C564" s="60" t="s">
        <v>125</v>
      </c>
      <c r="D564" s="60" t="s">
        <v>38</v>
      </c>
      <c r="E564" s="90" t="s">
        <v>643</v>
      </c>
      <c r="F564" s="91"/>
      <c r="G564" s="61">
        <f>G565+G566+G567</f>
        <v>472140.1</v>
      </c>
    </row>
    <row r="565" spans="1:7" ht="60">
      <c r="A565" s="39" t="s">
        <v>55</v>
      </c>
      <c r="B565" s="60"/>
      <c r="C565" s="60" t="s">
        <v>125</v>
      </c>
      <c r="D565" s="60" t="s">
        <v>38</v>
      </c>
      <c r="E565" s="92" t="s">
        <v>643</v>
      </c>
      <c r="F565" s="60" t="s">
        <v>99</v>
      </c>
      <c r="G565" s="61">
        <v>75732.6</v>
      </c>
    </row>
    <row r="566" spans="1:7" ht="30">
      <c r="A566" s="39" t="s">
        <v>56</v>
      </c>
      <c r="B566" s="60"/>
      <c r="C566" s="60" t="s">
        <v>125</v>
      </c>
      <c r="D566" s="60" t="s">
        <v>38</v>
      </c>
      <c r="E566" s="92" t="s">
        <v>643</v>
      </c>
      <c r="F566" s="60" t="s">
        <v>101</v>
      </c>
      <c r="G566" s="61">
        <f>916.1+1468.3</f>
        <v>2384.4</v>
      </c>
    </row>
    <row r="567" spans="1:7" ht="30">
      <c r="A567" s="39" t="s">
        <v>283</v>
      </c>
      <c r="B567" s="60"/>
      <c r="C567" s="60" t="s">
        <v>125</v>
      </c>
      <c r="D567" s="60" t="s">
        <v>38</v>
      </c>
      <c r="E567" s="92" t="s">
        <v>643</v>
      </c>
      <c r="F567" s="60" t="s">
        <v>135</v>
      </c>
      <c r="G567" s="61">
        <v>394023.1</v>
      </c>
    </row>
    <row r="568" spans="1:7" ht="30">
      <c r="A568" s="39" t="s">
        <v>445</v>
      </c>
      <c r="B568" s="60"/>
      <c r="C568" s="60" t="s">
        <v>125</v>
      </c>
      <c r="D568" s="60" t="s">
        <v>38</v>
      </c>
      <c r="E568" s="41" t="s">
        <v>446</v>
      </c>
      <c r="F568" s="60"/>
      <c r="G568" s="61">
        <f>G569+G577+G580+G589+G593</f>
        <v>231359.6</v>
      </c>
    </row>
    <row r="569" spans="1:7" ht="15">
      <c r="A569" s="39" t="s">
        <v>39</v>
      </c>
      <c r="B569" s="60"/>
      <c r="C569" s="60" t="s">
        <v>125</v>
      </c>
      <c r="D569" s="60" t="s">
        <v>38</v>
      </c>
      <c r="E569" s="87" t="s">
        <v>447</v>
      </c>
      <c r="F569" s="60"/>
      <c r="G569" s="61">
        <f>SUM(G573+G575)+G570</f>
        <v>1493</v>
      </c>
    </row>
    <row r="570" spans="1:7" ht="15">
      <c r="A570" s="39" t="s">
        <v>454</v>
      </c>
      <c r="B570" s="60"/>
      <c r="C570" s="60" t="s">
        <v>125</v>
      </c>
      <c r="D570" s="60" t="s">
        <v>38</v>
      </c>
      <c r="E570" s="93" t="s">
        <v>644</v>
      </c>
      <c r="F570" s="60"/>
      <c r="G570" s="61">
        <f>G571+G572</f>
        <v>843</v>
      </c>
    </row>
    <row r="571" spans="1:7" ht="30">
      <c r="A571" s="39" t="s">
        <v>56</v>
      </c>
      <c r="B571" s="60"/>
      <c r="C571" s="60" t="s">
        <v>125</v>
      </c>
      <c r="D571" s="60" t="s">
        <v>38</v>
      </c>
      <c r="E571" s="93" t="s">
        <v>644</v>
      </c>
      <c r="F571" s="60" t="s">
        <v>101</v>
      </c>
      <c r="G571" s="61">
        <f>10+110</f>
        <v>120</v>
      </c>
    </row>
    <row r="572" spans="1:7" ht="30">
      <c r="A572" s="134" t="s">
        <v>283</v>
      </c>
      <c r="B572" s="60"/>
      <c r="C572" s="60" t="s">
        <v>125</v>
      </c>
      <c r="D572" s="60" t="s">
        <v>38</v>
      </c>
      <c r="E572" s="93" t="s">
        <v>644</v>
      </c>
      <c r="F572" s="60" t="s">
        <v>135</v>
      </c>
      <c r="G572" s="61">
        <f>183+540</f>
        <v>723</v>
      </c>
    </row>
    <row r="573" spans="1:7" ht="30" hidden="1">
      <c r="A573" s="39" t="s">
        <v>448</v>
      </c>
      <c r="B573" s="60"/>
      <c r="C573" s="60" t="s">
        <v>125</v>
      </c>
      <c r="D573" s="60" t="s">
        <v>38</v>
      </c>
      <c r="E573" s="41" t="s">
        <v>449</v>
      </c>
      <c r="F573" s="60"/>
      <c r="G573" s="61">
        <f>G574</f>
        <v>0</v>
      </c>
    </row>
    <row r="574" spans="1:7" ht="15" hidden="1">
      <c r="A574" s="39" t="s">
        <v>46</v>
      </c>
      <c r="B574" s="60"/>
      <c r="C574" s="60" t="s">
        <v>125</v>
      </c>
      <c r="D574" s="60" t="s">
        <v>38</v>
      </c>
      <c r="E574" s="41" t="s">
        <v>449</v>
      </c>
      <c r="F574" s="60" t="s">
        <v>109</v>
      </c>
      <c r="G574" s="61">
        <v>0</v>
      </c>
    </row>
    <row r="575" spans="1:7" ht="90">
      <c r="A575" s="39" t="s">
        <v>450</v>
      </c>
      <c r="B575" s="60"/>
      <c r="C575" s="60" t="s">
        <v>125</v>
      </c>
      <c r="D575" s="60" t="s">
        <v>38</v>
      </c>
      <c r="E575" s="87" t="s">
        <v>451</v>
      </c>
      <c r="F575" s="60"/>
      <c r="G575" s="61">
        <f>G576</f>
        <v>650</v>
      </c>
    </row>
    <row r="576" spans="1:7" ht="30">
      <c r="A576" s="39" t="s">
        <v>76</v>
      </c>
      <c r="B576" s="60"/>
      <c r="C576" s="60" t="s">
        <v>125</v>
      </c>
      <c r="D576" s="60" t="s">
        <v>38</v>
      </c>
      <c r="E576" s="87" t="s">
        <v>451</v>
      </c>
      <c r="F576" s="60" t="s">
        <v>135</v>
      </c>
      <c r="G576" s="61">
        <v>650</v>
      </c>
    </row>
    <row r="577" spans="1:7" ht="45">
      <c r="A577" s="39" t="s">
        <v>30</v>
      </c>
      <c r="B577" s="60"/>
      <c r="C577" s="60" t="s">
        <v>125</v>
      </c>
      <c r="D577" s="60" t="s">
        <v>38</v>
      </c>
      <c r="E577" s="41" t="s">
        <v>452</v>
      </c>
      <c r="F577" s="60"/>
      <c r="G577" s="61">
        <f>SUM(G578)</f>
        <v>185380.7</v>
      </c>
    </row>
    <row r="578" spans="1:7" ht="15">
      <c r="A578" s="39" t="s">
        <v>454</v>
      </c>
      <c r="B578" s="60"/>
      <c r="C578" s="60" t="s">
        <v>125</v>
      </c>
      <c r="D578" s="60" t="s">
        <v>38</v>
      </c>
      <c r="E578" s="41" t="s">
        <v>455</v>
      </c>
      <c r="F578" s="60"/>
      <c r="G578" s="61">
        <f>G579</f>
        <v>185380.7</v>
      </c>
    </row>
    <row r="579" spans="1:7" ht="30">
      <c r="A579" s="39" t="s">
        <v>76</v>
      </c>
      <c r="B579" s="60"/>
      <c r="C579" s="60" t="s">
        <v>125</v>
      </c>
      <c r="D579" s="60" t="s">
        <v>38</v>
      </c>
      <c r="E579" s="41" t="s">
        <v>455</v>
      </c>
      <c r="F579" s="60" t="s">
        <v>135</v>
      </c>
      <c r="G579" s="61">
        <v>185380.7</v>
      </c>
    </row>
    <row r="580" spans="1:7" ht="15">
      <c r="A580" s="39" t="s">
        <v>166</v>
      </c>
      <c r="B580" s="60"/>
      <c r="C580" s="60" t="s">
        <v>125</v>
      </c>
      <c r="D580" s="60" t="s">
        <v>38</v>
      </c>
      <c r="E580" s="41" t="s">
        <v>518</v>
      </c>
      <c r="F580" s="60"/>
      <c r="G580" s="61">
        <f>SUM(G581)</f>
        <v>0</v>
      </c>
    </row>
    <row r="581" spans="1:7" ht="15">
      <c r="A581" s="39" t="s">
        <v>454</v>
      </c>
      <c r="B581" s="60"/>
      <c r="C581" s="60" t="s">
        <v>125</v>
      </c>
      <c r="D581" s="60" t="s">
        <v>38</v>
      </c>
      <c r="E581" s="41" t="s">
        <v>456</v>
      </c>
      <c r="F581" s="60"/>
      <c r="G581" s="61">
        <f>SUM(G582+G584+G586)</f>
        <v>0</v>
      </c>
    </row>
    <row r="582" spans="1:7" ht="30">
      <c r="A582" s="39" t="s">
        <v>457</v>
      </c>
      <c r="B582" s="60"/>
      <c r="C582" s="60" t="s">
        <v>125</v>
      </c>
      <c r="D582" s="60" t="s">
        <v>38</v>
      </c>
      <c r="E582" s="41" t="s">
        <v>458</v>
      </c>
      <c r="F582" s="60"/>
      <c r="G582" s="61">
        <f>G583</f>
        <v>0</v>
      </c>
    </row>
    <row r="583" spans="1:7" ht="30">
      <c r="A583" s="39" t="s">
        <v>76</v>
      </c>
      <c r="B583" s="60"/>
      <c r="C583" s="60" t="s">
        <v>125</v>
      </c>
      <c r="D583" s="60" t="s">
        <v>38</v>
      </c>
      <c r="E583" s="41" t="s">
        <v>458</v>
      </c>
      <c r="F583" s="60" t="s">
        <v>135</v>
      </c>
      <c r="G583" s="61">
        <v>0</v>
      </c>
    </row>
    <row r="584" spans="1:7" ht="30">
      <c r="A584" s="39" t="s">
        <v>459</v>
      </c>
      <c r="B584" s="60"/>
      <c r="C584" s="60" t="s">
        <v>125</v>
      </c>
      <c r="D584" s="60" t="s">
        <v>38</v>
      </c>
      <c r="E584" s="41" t="s">
        <v>460</v>
      </c>
      <c r="F584" s="60"/>
      <c r="G584" s="61">
        <f>G585</f>
        <v>0</v>
      </c>
    </row>
    <row r="585" spans="1:7" ht="30">
      <c r="A585" s="39" t="s">
        <v>76</v>
      </c>
      <c r="B585" s="60"/>
      <c r="C585" s="60" t="s">
        <v>125</v>
      </c>
      <c r="D585" s="60" t="s">
        <v>38</v>
      </c>
      <c r="E585" s="41" t="s">
        <v>460</v>
      </c>
      <c r="F585" s="60" t="s">
        <v>135</v>
      </c>
      <c r="G585" s="61"/>
    </row>
    <row r="586" spans="1:7" ht="15">
      <c r="A586" s="39" t="s">
        <v>461</v>
      </c>
      <c r="B586" s="60"/>
      <c r="C586" s="60" t="s">
        <v>125</v>
      </c>
      <c r="D586" s="60" t="s">
        <v>38</v>
      </c>
      <c r="E586" s="41" t="s">
        <v>462</v>
      </c>
      <c r="F586" s="60"/>
      <c r="G586" s="61">
        <f>G587</f>
        <v>0</v>
      </c>
    </row>
    <row r="587" spans="1:7" ht="30">
      <c r="A587" s="39" t="s">
        <v>76</v>
      </c>
      <c r="B587" s="60"/>
      <c r="C587" s="60" t="s">
        <v>125</v>
      </c>
      <c r="D587" s="60" t="s">
        <v>38</v>
      </c>
      <c r="E587" s="41" t="s">
        <v>462</v>
      </c>
      <c r="F587" s="60" t="s">
        <v>135</v>
      </c>
      <c r="G587" s="61"/>
    </row>
    <row r="588" spans="1:7" ht="30">
      <c r="A588" s="39" t="s">
        <v>49</v>
      </c>
      <c r="B588" s="60"/>
      <c r="C588" s="60" t="s">
        <v>125</v>
      </c>
      <c r="D588" s="60" t="s">
        <v>38</v>
      </c>
      <c r="E588" s="41" t="s">
        <v>463</v>
      </c>
      <c r="F588" s="60"/>
      <c r="G588" s="61">
        <f>SUM(G589)</f>
        <v>42940.3</v>
      </c>
    </row>
    <row r="589" spans="1:7" ht="15">
      <c r="A589" s="39" t="s">
        <v>454</v>
      </c>
      <c r="B589" s="41"/>
      <c r="C589" s="60" t="s">
        <v>125</v>
      </c>
      <c r="D589" s="60" t="s">
        <v>38</v>
      </c>
      <c r="E589" s="41" t="s">
        <v>464</v>
      </c>
      <c r="F589" s="60"/>
      <c r="G589" s="61">
        <f>G590+G591+G592</f>
        <v>42940.3</v>
      </c>
    </row>
    <row r="590" spans="1:7" ht="60">
      <c r="A590" s="95" t="s">
        <v>55</v>
      </c>
      <c r="B590" s="60"/>
      <c r="C590" s="60" t="s">
        <v>125</v>
      </c>
      <c r="D590" s="60" t="s">
        <v>38</v>
      </c>
      <c r="E590" s="41" t="s">
        <v>464</v>
      </c>
      <c r="F590" s="60" t="s">
        <v>99</v>
      </c>
      <c r="G590" s="61">
        <v>12926.9</v>
      </c>
    </row>
    <row r="591" spans="1:7" ht="30">
      <c r="A591" s="39" t="s">
        <v>56</v>
      </c>
      <c r="B591" s="60"/>
      <c r="C591" s="60" t="s">
        <v>125</v>
      </c>
      <c r="D591" s="60" t="s">
        <v>38</v>
      </c>
      <c r="E591" s="41" t="s">
        <v>464</v>
      </c>
      <c r="F591" s="60" t="s">
        <v>101</v>
      </c>
      <c r="G591" s="61">
        <v>28422.4</v>
      </c>
    </row>
    <row r="592" spans="1:7" ht="15">
      <c r="A592" s="39" t="s">
        <v>26</v>
      </c>
      <c r="B592" s="60"/>
      <c r="C592" s="60" t="s">
        <v>125</v>
      </c>
      <c r="D592" s="60" t="s">
        <v>38</v>
      </c>
      <c r="E592" s="41" t="s">
        <v>464</v>
      </c>
      <c r="F592" s="60" t="s">
        <v>106</v>
      </c>
      <c r="G592" s="61">
        <v>1591</v>
      </c>
    </row>
    <row r="593" spans="1:7" ht="30">
      <c r="A593" s="39" t="s">
        <v>465</v>
      </c>
      <c r="B593" s="60"/>
      <c r="C593" s="60" t="s">
        <v>125</v>
      </c>
      <c r="D593" s="60" t="s">
        <v>38</v>
      </c>
      <c r="E593" s="41" t="s">
        <v>466</v>
      </c>
      <c r="F593" s="60"/>
      <c r="G593" s="61">
        <f>G594</f>
        <v>1545.6</v>
      </c>
    </row>
    <row r="594" spans="1:7" ht="15">
      <c r="A594" s="39" t="s">
        <v>39</v>
      </c>
      <c r="B594" s="60"/>
      <c r="C594" s="60" t="s">
        <v>125</v>
      </c>
      <c r="D594" s="60" t="s">
        <v>38</v>
      </c>
      <c r="E594" s="41" t="s">
        <v>467</v>
      </c>
      <c r="F594" s="60"/>
      <c r="G594" s="61">
        <f>SUM(G595:G596)</f>
        <v>1545.6</v>
      </c>
    </row>
    <row r="595" spans="1:7" ht="30">
      <c r="A595" s="39" t="s">
        <v>56</v>
      </c>
      <c r="B595" s="60"/>
      <c r="C595" s="60" t="s">
        <v>125</v>
      </c>
      <c r="D595" s="60" t="s">
        <v>38</v>
      </c>
      <c r="E595" s="41" t="s">
        <v>467</v>
      </c>
      <c r="F595" s="60" t="s">
        <v>101</v>
      </c>
      <c r="G595" s="61">
        <v>450</v>
      </c>
    </row>
    <row r="596" spans="1:7" ht="30">
      <c r="A596" s="39" t="s">
        <v>76</v>
      </c>
      <c r="B596" s="60"/>
      <c r="C596" s="60" t="s">
        <v>125</v>
      </c>
      <c r="D596" s="60" t="s">
        <v>38</v>
      </c>
      <c r="E596" s="41" t="s">
        <v>467</v>
      </c>
      <c r="F596" s="60" t="s">
        <v>135</v>
      </c>
      <c r="G596" s="61">
        <v>1095.6</v>
      </c>
    </row>
    <row r="597" spans="1:7" ht="15">
      <c r="A597" s="39" t="s">
        <v>201</v>
      </c>
      <c r="B597" s="60"/>
      <c r="C597" s="60" t="s">
        <v>125</v>
      </c>
      <c r="D597" s="60" t="s">
        <v>48</v>
      </c>
      <c r="E597" s="87"/>
      <c r="F597" s="60"/>
      <c r="G597" s="61">
        <f>G609+G598</f>
        <v>978804.4999999999</v>
      </c>
    </row>
    <row r="598" spans="1:7" ht="30">
      <c r="A598" s="39" t="s">
        <v>244</v>
      </c>
      <c r="B598" s="60"/>
      <c r="C598" s="60" t="s">
        <v>125</v>
      </c>
      <c r="D598" s="60" t="s">
        <v>48</v>
      </c>
      <c r="E598" s="90" t="s">
        <v>245</v>
      </c>
      <c r="F598" s="91"/>
      <c r="G598" s="61">
        <f>G599</f>
        <v>741666.3999999999</v>
      </c>
    </row>
    <row r="599" spans="1:7" ht="75">
      <c r="A599" s="39" t="s">
        <v>318</v>
      </c>
      <c r="B599" s="60"/>
      <c r="C599" s="60" t="s">
        <v>125</v>
      </c>
      <c r="D599" s="60" t="s">
        <v>48</v>
      </c>
      <c r="E599" s="92" t="s">
        <v>247</v>
      </c>
      <c r="F599" s="60"/>
      <c r="G599" s="61">
        <f>G600+G602+G605</f>
        <v>741666.3999999999</v>
      </c>
    </row>
    <row r="600" spans="1:7" ht="45">
      <c r="A600" s="39" t="s">
        <v>645</v>
      </c>
      <c r="B600" s="60"/>
      <c r="C600" s="60" t="s">
        <v>125</v>
      </c>
      <c r="D600" s="60" t="s">
        <v>48</v>
      </c>
      <c r="E600" s="92" t="s">
        <v>646</v>
      </c>
      <c r="F600" s="60"/>
      <c r="G600" s="61">
        <f>G601</f>
        <v>7284.8</v>
      </c>
    </row>
    <row r="601" spans="1:7" ht="30">
      <c r="A601" s="39" t="s">
        <v>134</v>
      </c>
      <c r="B601" s="60"/>
      <c r="C601" s="60" t="s">
        <v>125</v>
      </c>
      <c r="D601" s="60" t="s">
        <v>48</v>
      </c>
      <c r="E601" s="92" t="s">
        <v>646</v>
      </c>
      <c r="F601" s="60" t="s">
        <v>135</v>
      </c>
      <c r="G601" s="61">
        <v>7284.8</v>
      </c>
    </row>
    <row r="602" spans="1:7" ht="90">
      <c r="A602" s="39" t="s">
        <v>647</v>
      </c>
      <c r="B602" s="60"/>
      <c r="C602" s="60" t="s">
        <v>125</v>
      </c>
      <c r="D602" s="60" t="s">
        <v>48</v>
      </c>
      <c r="E602" s="92" t="s">
        <v>648</v>
      </c>
      <c r="F602" s="60"/>
      <c r="G602" s="61">
        <f>G603+G604</f>
        <v>47568.9</v>
      </c>
    </row>
    <row r="603" spans="1:7" ht="60">
      <c r="A603" s="95" t="s">
        <v>55</v>
      </c>
      <c r="B603" s="60"/>
      <c r="C603" s="60" t="s">
        <v>125</v>
      </c>
      <c r="D603" s="60" t="s">
        <v>48</v>
      </c>
      <c r="E603" s="92" t="s">
        <v>648</v>
      </c>
      <c r="F603" s="60" t="s">
        <v>99</v>
      </c>
      <c r="G603" s="61">
        <v>43729.4</v>
      </c>
    </row>
    <row r="604" spans="1:7" ht="30">
      <c r="A604" s="39" t="s">
        <v>56</v>
      </c>
      <c r="B604" s="60"/>
      <c r="C604" s="60" t="s">
        <v>125</v>
      </c>
      <c r="D604" s="60" t="s">
        <v>48</v>
      </c>
      <c r="E604" s="92" t="s">
        <v>648</v>
      </c>
      <c r="F604" s="60" t="s">
        <v>101</v>
      </c>
      <c r="G604" s="61">
        <v>3839.5</v>
      </c>
    </row>
    <row r="605" spans="1:7" ht="75">
      <c r="A605" s="39" t="s">
        <v>649</v>
      </c>
      <c r="B605" s="60"/>
      <c r="C605" s="60" t="s">
        <v>125</v>
      </c>
      <c r="D605" s="60" t="s">
        <v>48</v>
      </c>
      <c r="E605" s="92" t="s">
        <v>650</v>
      </c>
      <c r="F605" s="60"/>
      <c r="G605" s="61">
        <f>G606+G607+G608</f>
        <v>686812.7</v>
      </c>
    </row>
    <row r="606" spans="1:7" ht="60">
      <c r="A606" s="39" t="s">
        <v>55</v>
      </c>
      <c r="B606" s="60"/>
      <c r="C606" s="60" t="s">
        <v>125</v>
      </c>
      <c r="D606" s="60" t="s">
        <v>48</v>
      </c>
      <c r="E606" s="92" t="s">
        <v>650</v>
      </c>
      <c r="F606" s="60" t="s">
        <v>99</v>
      </c>
      <c r="G606" s="61">
        <v>323817.6</v>
      </c>
    </row>
    <row r="607" spans="1:7" ht="30">
      <c r="A607" s="39" t="s">
        <v>56</v>
      </c>
      <c r="B607" s="60"/>
      <c r="C607" s="60" t="s">
        <v>125</v>
      </c>
      <c r="D607" s="60" t="s">
        <v>48</v>
      </c>
      <c r="E607" s="92" t="s">
        <v>650</v>
      </c>
      <c r="F607" s="60" t="s">
        <v>101</v>
      </c>
      <c r="G607" s="61">
        <v>4124.7</v>
      </c>
    </row>
    <row r="608" spans="1:7" ht="30">
      <c r="A608" s="39" t="s">
        <v>134</v>
      </c>
      <c r="B608" s="60"/>
      <c r="C608" s="60" t="s">
        <v>125</v>
      </c>
      <c r="D608" s="60" t="s">
        <v>48</v>
      </c>
      <c r="E608" s="92" t="s">
        <v>650</v>
      </c>
      <c r="F608" s="60" t="s">
        <v>135</v>
      </c>
      <c r="G608" s="61">
        <f>99102.9+259767.5</f>
        <v>358870.4</v>
      </c>
    </row>
    <row r="609" spans="1:7" ht="30">
      <c r="A609" s="39" t="s">
        <v>445</v>
      </c>
      <c r="B609" s="60"/>
      <c r="C609" s="60" t="s">
        <v>125</v>
      </c>
      <c r="D609" s="60" t="s">
        <v>48</v>
      </c>
      <c r="E609" s="41" t="s">
        <v>446</v>
      </c>
      <c r="F609" s="60"/>
      <c r="G609" s="61">
        <f>G610+G631+G634+G642+G651</f>
        <v>237138.1</v>
      </c>
    </row>
    <row r="610" spans="1:7" ht="15">
      <c r="A610" s="39" t="s">
        <v>39</v>
      </c>
      <c r="B610" s="60"/>
      <c r="C610" s="60" t="s">
        <v>125</v>
      </c>
      <c r="D610" s="60" t="s">
        <v>48</v>
      </c>
      <c r="E610" s="87" t="s">
        <v>447</v>
      </c>
      <c r="F610" s="87"/>
      <c r="G610" s="61">
        <f>G614+G621+G629+G624+G626+G611+G617+G619</f>
        <v>13439.7</v>
      </c>
    </row>
    <row r="611" spans="1:7" ht="15">
      <c r="A611" s="39" t="s">
        <v>478</v>
      </c>
      <c r="B611" s="60"/>
      <c r="C611" s="60" t="s">
        <v>125</v>
      </c>
      <c r="D611" s="60" t="s">
        <v>48</v>
      </c>
      <c r="E611" s="93" t="s">
        <v>651</v>
      </c>
      <c r="F611" s="87"/>
      <c r="G611" s="61">
        <f>SUM(G612:G613)</f>
        <v>1333.5</v>
      </c>
    </row>
    <row r="612" spans="1:7" ht="30">
      <c r="A612" s="39" t="s">
        <v>56</v>
      </c>
      <c r="B612" s="60"/>
      <c r="C612" s="60" t="s">
        <v>125</v>
      </c>
      <c r="D612" s="60" t="s">
        <v>48</v>
      </c>
      <c r="E612" s="93" t="s">
        <v>651</v>
      </c>
      <c r="F612" s="87">
        <v>200</v>
      </c>
      <c r="G612" s="61">
        <f>191.5+30+207</f>
        <v>428.5</v>
      </c>
    </row>
    <row r="613" spans="1:7" ht="29.25" customHeight="1">
      <c r="A613" s="39" t="s">
        <v>76</v>
      </c>
      <c r="B613" s="60"/>
      <c r="C613" s="60" t="s">
        <v>125</v>
      </c>
      <c r="D613" s="60" t="s">
        <v>48</v>
      </c>
      <c r="E613" s="93" t="s">
        <v>651</v>
      </c>
      <c r="F613" s="87">
        <v>600</v>
      </c>
      <c r="G613" s="61">
        <f>35+70+800</f>
        <v>905</v>
      </c>
    </row>
    <row r="614" spans="1:7" ht="45" hidden="1">
      <c r="A614" s="39" t="s">
        <v>468</v>
      </c>
      <c r="B614" s="60"/>
      <c r="C614" s="60" t="s">
        <v>125</v>
      </c>
      <c r="D614" s="60" t="s">
        <v>48</v>
      </c>
      <c r="E614" s="87" t="s">
        <v>469</v>
      </c>
      <c r="F614" s="87"/>
      <c r="G614" s="61">
        <f>G615+G616</f>
        <v>0</v>
      </c>
    </row>
    <row r="615" spans="1:7" ht="30" hidden="1">
      <c r="A615" s="39" t="s">
        <v>56</v>
      </c>
      <c r="B615" s="60"/>
      <c r="C615" s="60" t="s">
        <v>125</v>
      </c>
      <c r="D615" s="60" t="s">
        <v>48</v>
      </c>
      <c r="E615" s="87" t="s">
        <v>469</v>
      </c>
      <c r="F615" s="87">
        <v>200</v>
      </c>
      <c r="G615" s="61">
        <v>0</v>
      </c>
    </row>
    <row r="616" spans="1:7" ht="30" hidden="1">
      <c r="A616" s="39" t="s">
        <v>76</v>
      </c>
      <c r="B616" s="60"/>
      <c r="C616" s="60" t="s">
        <v>125</v>
      </c>
      <c r="D616" s="60" t="s">
        <v>48</v>
      </c>
      <c r="E616" s="87" t="s">
        <v>469</v>
      </c>
      <c r="F616" s="87">
        <v>600</v>
      </c>
      <c r="G616" s="61">
        <v>0</v>
      </c>
    </row>
    <row r="617" spans="1:7" ht="15">
      <c r="A617" s="39" t="s">
        <v>485</v>
      </c>
      <c r="B617" s="60"/>
      <c r="C617" s="60" t="s">
        <v>125</v>
      </c>
      <c r="D617" s="60" t="s">
        <v>48</v>
      </c>
      <c r="E617" s="93" t="s">
        <v>652</v>
      </c>
      <c r="F617" s="87"/>
      <c r="G617" s="61">
        <f>G618</f>
        <v>18</v>
      </c>
    </row>
    <row r="618" spans="1:7" ht="30">
      <c r="A618" s="39" t="s">
        <v>56</v>
      </c>
      <c r="B618" s="60"/>
      <c r="C618" s="60" t="s">
        <v>500</v>
      </c>
      <c r="D618" s="60" t="s">
        <v>48</v>
      </c>
      <c r="E618" s="93" t="s">
        <v>652</v>
      </c>
      <c r="F618" s="87">
        <v>200</v>
      </c>
      <c r="G618" s="61">
        <v>18</v>
      </c>
    </row>
    <row r="619" spans="1:7" ht="45">
      <c r="A619" s="141" t="s">
        <v>687</v>
      </c>
      <c r="B619" s="60"/>
      <c r="C619" s="60" t="s">
        <v>500</v>
      </c>
      <c r="D619" s="60" t="s">
        <v>48</v>
      </c>
      <c r="E619" s="93" t="s">
        <v>688</v>
      </c>
      <c r="F619" s="87"/>
      <c r="G619" s="61">
        <f>G620</f>
        <v>250</v>
      </c>
    </row>
    <row r="620" spans="1:7" ht="30">
      <c r="A620" s="141" t="s">
        <v>76</v>
      </c>
      <c r="B620" s="60"/>
      <c r="C620" s="60" t="s">
        <v>500</v>
      </c>
      <c r="D620" s="60" t="s">
        <v>48</v>
      </c>
      <c r="E620" s="93" t="s">
        <v>688</v>
      </c>
      <c r="F620" s="87">
        <v>600</v>
      </c>
      <c r="G620" s="61">
        <v>250</v>
      </c>
    </row>
    <row r="621" spans="1:7" ht="75">
      <c r="A621" s="39" t="s">
        <v>470</v>
      </c>
      <c r="B621" s="60"/>
      <c r="C621" s="60" t="s">
        <v>125</v>
      </c>
      <c r="D621" s="60" t="s">
        <v>48</v>
      </c>
      <c r="E621" s="87" t="s">
        <v>471</v>
      </c>
      <c r="F621" s="87"/>
      <c r="G621" s="61">
        <f>G622+G623</f>
        <v>11788.2</v>
      </c>
    </row>
    <row r="622" spans="1:7" ht="30">
      <c r="A622" s="39" t="s">
        <v>56</v>
      </c>
      <c r="B622" s="60"/>
      <c r="C622" s="60" t="s">
        <v>125</v>
      </c>
      <c r="D622" s="60" t="s">
        <v>48</v>
      </c>
      <c r="E622" s="87" t="s">
        <v>471</v>
      </c>
      <c r="F622" s="87">
        <v>200</v>
      </c>
      <c r="G622" s="61">
        <v>6216</v>
      </c>
    </row>
    <row r="623" spans="1:7" ht="30">
      <c r="A623" s="39" t="s">
        <v>76</v>
      </c>
      <c r="B623" s="60"/>
      <c r="C623" s="60" t="s">
        <v>125</v>
      </c>
      <c r="D623" s="60" t="s">
        <v>48</v>
      </c>
      <c r="E623" s="87" t="s">
        <v>471</v>
      </c>
      <c r="F623" s="87">
        <v>600</v>
      </c>
      <c r="G623" s="61">
        <v>5572.2</v>
      </c>
    </row>
    <row r="624" spans="1:7" ht="60" hidden="1">
      <c r="A624" s="39" t="s">
        <v>474</v>
      </c>
      <c r="B624" s="60"/>
      <c r="C624" s="60" t="s">
        <v>125</v>
      </c>
      <c r="D624" s="60" t="s">
        <v>48</v>
      </c>
      <c r="E624" s="87" t="s">
        <v>475</v>
      </c>
      <c r="F624" s="87"/>
      <c r="G624" s="61">
        <f>G625</f>
        <v>0</v>
      </c>
    </row>
    <row r="625" spans="1:7" ht="30" hidden="1">
      <c r="A625" s="39" t="s">
        <v>56</v>
      </c>
      <c r="B625" s="60"/>
      <c r="C625" s="60" t="s">
        <v>125</v>
      </c>
      <c r="D625" s="60" t="s">
        <v>48</v>
      </c>
      <c r="E625" s="87" t="s">
        <v>475</v>
      </c>
      <c r="F625" s="87">
        <v>200</v>
      </c>
      <c r="G625" s="61"/>
    </row>
    <row r="626" spans="1:7" ht="75">
      <c r="A626" s="39" t="s">
        <v>476</v>
      </c>
      <c r="B626" s="60"/>
      <c r="C626" s="60" t="s">
        <v>125</v>
      </c>
      <c r="D626" s="60" t="s">
        <v>48</v>
      </c>
      <c r="E626" s="87" t="s">
        <v>477</v>
      </c>
      <c r="F626" s="87"/>
      <c r="G626" s="61">
        <f>G627+G628</f>
        <v>10</v>
      </c>
    </row>
    <row r="627" spans="1:7" ht="30">
      <c r="A627" s="39" t="s">
        <v>56</v>
      </c>
      <c r="B627" s="60"/>
      <c r="C627" s="60" t="s">
        <v>125</v>
      </c>
      <c r="D627" s="60" t="s">
        <v>48</v>
      </c>
      <c r="E627" s="87" t="s">
        <v>477</v>
      </c>
      <c r="F627" s="87">
        <v>200</v>
      </c>
      <c r="G627" s="61">
        <v>10</v>
      </c>
    </row>
    <row r="628" spans="1:7" ht="30" hidden="1">
      <c r="A628" s="39" t="s">
        <v>76</v>
      </c>
      <c r="B628" s="60"/>
      <c r="C628" s="60" t="s">
        <v>125</v>
      </c>
      <c r="D628" s="60" t="s">
        <v>48</v>
      </c>
      <c r="E628" s="87" t="s">
        <v>477</v>
      </c>
      <c r="F628" s="87">
        <v>600</v>
      </c>
      <c r="G628" s="61"/>
    </row>
    <row r="629" spans="1:7" ht="45">
      <c r="A629" s="39" t="s">
        <v>472</v>
      </c>
      <c r="B629" s="60"/>
      <c r="C629" s="60" t="s">
        <v>125</v>
      </c>
      <c r="D629" s="60" t="s">
        <v>48</v>
      </c>
      <c r="E629" s="87" t="s">
        <v>473</v>
      </c>
      <c r="F629" s="87"/>
      <c r="G629" s="61">
        <f>G630</f>
        <v>40</v>
      </c>
    </row>
    <row r="630" spans="1:7" ht="30">
      <c r="A630" s="39" t="s">
        <v>56</v>
      </c>
      <c r="B630" s="60"/>
      <c r="C630" s="60" t="s">
        <v>125</v>
      </c>
      <c r="D630" s="60" t="s">
        <v>48</v>
      </c>
      <c r="E630" s="87" t="s">
        <v>473</v>
      </c>
      <c r="F630" s="87">
        <v>200</v>
      </c>
      <c r="G630" s="61">
        <v>40</v>
      </c>
    </row>
    <row r="631" spans="1:7" ht="45">
      <c r="A631" s="39" t="s">
        <v>30</v>
      </c>
      <c r="B631" s="60"/>
      <c r="C631" s="60" t="s">
        <v>125</v>
      </c>
      <c r="D631" s="60" t="s">
        <v>48</v>
      </c>
      <c r="E631" s="87" t="s">
        <v>452</v>
      </c>
      <c r="F631" s="60"/>
      <c r="G631" s="61">
        <f>SUM(G632)</f>
        <v>109639</v>
      </c>
    </row>
    <row r="632" spans="1:7" ht="15">
      <c r="A632" s="39" t="s">
        <v>478</v>
      </c>
      <c r="B632" s="60"/>
      <c r="C632" s="60" t="s">
        <v>125</v>
      </c>
      <c r="D632" s="60" t="s">
        <v>48</v>
      </c>
      <c r="E632" s="87" t="s">
        <v>479</v>
      </c>
      <c r="F632" s="60"/>
      <c r="G632" s="61">
        <f>G633</f>
        <v>109639</v>
      </c>
    </row>
    <row r="633" spans="1:7" ht="30">
      <c r="A633" s="39" t="s">
        <v>76</v>
      </c>
      <c r="B633" s="60"/>
      <c r="C633" s="60" t="s">
        <v>125</v>
      </c>
      <c r="D633" s="60" t="s">
        <v>48</v>
      </c>
      <c r="E633" s="87" t="s">
        <v>479</v>
      </c>
      <c r="F633" s="60" t="s">
        <v>135</v>
      </c>
      <c r="G633" s="61">
        <v>109639</v>
      </c>
    </row>
    <row r="634" spans="1:7" ht="15" hidden="1">
      <c r="A634" s="39" t="s">
        <v>166</v>
      </c>
      <c r="B634" s="60"/>
      <c r="C634" s="60" t="s">
        <v>125</v>
      </c>
      <c r="D634" s="60" t="s">
        <v>48</v>
      </c>
      <c r="E634" s="41" t="s">
        <v>521</v>
      </c>
      <c r="F634" s="60"/>
      <c r="G634" s="61">
        <f>SUM(G635)</f>
        <v>0</v>
      </c>
    </row>
    <row r="635" spans="1:7" ht="15" hidden="1">
      <c r="A635" s="39" t="s">
        <v>478</v>
      </c>
      <c r="B635" s="60"/>
      <c r="C635" s="60" t="s">
        <v>125</v>
      </c>
      <c r="D635" s="60" t="s">
        <v>48</v>
      </c>
      <c r="E635" s="41" t="s">
        <v>480</v>
      </c>
      <c r="F635" s="60"/>
      <c r="G635" s="61">
        <f>G637+G639+G641</f>
        <v>0</v>
      </c>
    </row>
    <row r="636" spans="1:7" ht="30" hidden="1">
      <c r="A636" s="39" t="s">
        <v>457</v>
      </c>
      <c r="B636" s="60"/>
      <c r="C636" s="60" t="s">
        <v>125</v>
      </c>
      <c r="D636" s="60" t="s">
        <v>48</v>
      </c>
      <c r="E636" s="41" t="s">
        <v>481</v>
      </c>
      <c r="F636" s="60"/>
      <c r="G636" s="61">
        <f>G637</f>
        <v>0</v>
      </c>
    </row>
    <row r="637" spans="1:7" ht="30" hidden="1">
      <c r="A637" s="39" t="s">
        <v>76</v>
      </c>
      <c r="B637" s="60"/>
      <c r="C637" s="60" t="s">
        <v>125</v>
      </c>
      <c r="D637" s="60" t="s">
        <v>48</v>
      </c>
      <c r="E637" s="41" t="s">
        <v>481</v>
      </c>
      <c r="F637" s="60" t="s">
        <v>135</v>
      </c>
      <c r="G637" s="61"/>
    </row>
    <row r="638" spans="1:7" ht="30" hidden="1">
      <c r="A638" s="39" t="s">
        <v>459</v>
      </c>
      <c r="B638" s="60"/>
      <c r="C638" s="60" t="s">
        <v>125</v>
      </c>
      <c r="D638" s="60" t="s">
        <v>48</v>
      </c>
      <c r="E638" s="41" t="s">
        <v>482</v>
      </c>
      <c r="F638" s="60"/>
      <c r="G638" s="61">
        <f>G639</f>
        <v>0</v>
      </c>
    </row>
    <row r="639" spans="1:7" ht="30" hidden="1">
      <c r="A639" s="39" t="s">
        <v>76</v>
      </c>
      <c r="B639" s="60"/>
      <c r="C639" s="60" t="s">
        <v>125</v>
      </c>
      <c r="D639" s="60" t="s">
        <v>48</v>
      </c>
      <c r="E639" s="41" t="s">
        <v>482</v>
      </c>
      <c r="F639" s="60" t="s">
        <v>135</v>
      </c>
      <c r="G639" s="61"/>
    </row>
    <row r="640" spans="1:7" ht="15" hidden="1">
      <c r="A640" s="39" t="s">
        <v>461</v>
      </c>
      <c r="B640" s="60"/>
      <c r="C640" s="60" t="s">
        <v>125</v>
      </c>
      <c r="D640" s="60" t="s">
        <v>48</v>
      </c>
      <c r="E640" s="41" t="s">
        <v>483</v>
      </c>
      <c r="F640" s="60"/>
      <c r="G640" s="61">
        <f>G641</f>
        <v>0</v>
      </c>
    </row>
    <row r="641" spans="1:7" ht="30" hidden="1">
      <c r="A641" s="39" t="s">
        <v>76</v>
      </c>
      <c r="B641" s="60"/>
      <c r="C641" s="60" t="s">
        <v>125</v>
      </c>
      <c r="D641" s="60" t="s">
        <v>48</v>
      </c>
      <c r="E641" s="41" t="s">
        <v>483</v>
      </c>
      <c r="F641" s="60" t="s">
        <v>135</v>
      </c>
      <c r="G641" s="61"/>
    </row>
    <row r="642" spans="1:7" ht="30">
      <c r="A642" s="39" t="s">
        <v>49</v>
      </c>
      <c r="B642" s="60"/>
      <c r="C642" s="60" t="s">
        <v>125</v>
      </c>
      <c r="D642" s="60" t="s">
        <v>48</v>
      </c>
      <c r="E642" s="41" t="s">
        <v>463</v>
      </c>
      <c r="F642" s="41"/>
      <c r="G642" s="61">
        <f>SUM(G643+G647)</f>
        <v>110726.40000000001</v>
      </c>
    </row>
    <row r="643" spans="1:7" ht="15">
      <c r="A643" s="39" t="s">
        <v>478</v>
      </c>
      <c r="B643" s="60"/>
      <c r="C643" s="60" t="s">
        <v>125</v>
      </c>
      <c r="D643" s="60" t="s">
        <v>48</v>
      </c>
      <c r="E643" s="41" t="s">
        <v>484</v>
      </c>
      <c r="F643" s="41"/>
      <c r="G643" s="61">
        <f>G644+G645+G646</f>
        <v>102692.20000000001</v>
      </c>
    </row>
    <row r="644" spans="1:7" ht="60">
      <c r="A644" s="95" t="s">
        <v>55</v>
      </c>
      <c r="B644" s="60"/>
      <c r="C644" s="60" t="s">
        <v>125</v>
      </c>
      <c r="D644" s="60" t="s">
        <v>48</v>
      </c>
      <c r="E644" s="41" t="s">
        <v>484</v>
      </c>
      <c r="F644" s="60" t="s">
        <v>99</v>
      </c>
      <c r="G644" s="61">
        <v>42767.8</v>
      </c>
    </row>
    <row r="645" spans="1:7" ht="30">
      <c r="A645" s="39" t="s">
        <v>56</v>
      </c>
      <c r="B645" s="60"/>
      <c r="C645" s="60" t="s">
        <v>125</v>
      </c>
      <c r="D645" s="60" t="s">
        <v>48</v>
      </c>
      <c r="E645" s="41" t="s">
        <v>484</v>
      </c>
      <c r="F645" s="60" t="s">
        <v>101</v>
      </c>
      <c r="G645" s="61">
        <v>45501.9</v>
      </c>
    </row>
    <row r="646" spans="1:7" ht="15">
      <c r="A646" s="39" t="s">
        <v>26</v>
      </c>
      <c r="B646" s="60"/>
      <c r="C646" s="60" t="s">
        <v>125</v>
      </c>
      <c r="D646" s="60" t="s">
        <v>48</v>
      </c>
      <c r="E646" s="41" t="s">
        <v>484</v>
      </c>
      <c r="F646" s="60" t="s">
        <v>106</v>
      </c>
      <c r="G646" s="61">
        <v>14422.5</v>
      </c>
    </row>
    <row r="647" spans="1:7" ht="15">
      <c r="A647" s="39" t="s">
        <v>485</v>
      </c>
      <c r="B647" s="60"/>
      <c r="C647" s="60" t="s">
        <v>125</v>
      </c>
      <c r="D647" s="60" t="s">
        <v>48</v>
      </c>
      <c r="E647" s="87" t="s">
        <v>486</v>
      </c>
      <c r="F647" s="87"/>
      <c r="G647" s="61">
        <f>G648+G649+G650</f>
        <v>8034.200000000001</v>
      </c>
    </row>
    <row r="648" spans="1:7" ht="60">
      <c r="A648" s="95" t="s">
        <v>55</v>
      </c>
      <c r="B648" s="60"/>
      <c r="C648" s="60" t="s">
        <v>125</v>
      </c>
      <c r="D648" s="60" t="s">
        <v>48</v>
      </c>
      <c r="E648" s="87" t="s">
        <v>486</v>
      </c>
      <c r="F648" s="87">
        <v>100</v>
      </c>
      <c r="G648" s="61">
        <v>3238.4</v>
      </c>
    </row>
    <row r="649" spans="1:7" ht="30">
      <c r="A649" s="39" t="s">
        <v>56</v>
      </c>
      <c r="B649" s="60"/>
      <c r="C649" s="60" t="s">
        <v>125</v>
      </c>
      <c r="D649" s="60" t="s">
        <v>48</v>
      </c>
      <c r="E649" s="87" t="s">
        <v>486</v>
      </c>
      <c r="F649" s="87">
        <v>200</v>
      </c>
      <c r="G649" s="61">
        <v>3578.3</v>
      </c>
    </row>
    <row r="650" spans="1:7" ht="15">
      <c r="A650" s="39" t="s">
        <v>26</v>
      </c>
      <c r="B650" s="60"/>
      <c r="C650" s="60" t="s">
        <v>125</v>
      </c>
      <c r="D650" s="60" t="s">
        <v>48</v>
      </c>
      <c r="E650" s="87" t="s">
        <v>486</v>
      </c>
      <c r="F650" s="87">
        <v>800</v>
      </c>
      <c r="G650" s="61">
        <v>1217.5</v>
      </c>
    </row>
    <row r="651" spans="1:7" ht="30">
      <c r="A651" s="39" t="s">
        <v>465</v>
      </c>
      <c r="B651" s="60"/>
      <c r="C651" s="60" t="s">
        <v>125</v>
      </c>
      <c r="D651" s="60" t="s">
        <v>48</v>
      </c>
      <c r="E651" s="41" t="s">
        <v>466</v>
      </c>
      <c r="F651" s="60"/>
      <c r="G651" s="61">
        <f>G652</f>
        <v>3333</v>
      </c>
    </row>
    <row r="652" spans="1:7" ht="15">
      <c r="A652" s="39" t="s">
        <v>39</v>
      </c>
      <c r="B652" s="60"/>
      <c r="C652" s="60" t="s">
        <v>125</v>
      </c>
      <c r="D652" s="60" t="s">
        <v>48</v>
      </c>
      <c r="E652" s="41" t="s">
        <v>467</v>
      </c>
      <c r="F652" s="60"/>
      <c r="G652" s="61">
        <f>SUM(G653:G654)</f>
        <v>3333</v>
      </c>
    </row>
    <row r="653" spans="1:7" ht="30">
      <c r="A653" s="39" t="s">
        <v>56</v>
      </c>
      <c r="B653" s="60"/>
      <c r="C653" s="60" t="s">
        <v>125</v>
      </c>
      <c r="D653" s="60" t="s">
        <v>48</v>
      </c>
      <c r="E653" s="41" t="s">
        <v>467</v>
      </c>
      <c r="F653" s="60" t="s">
        <v>101</v>
      </c>
      <c r="G653" s="61">
        <v>2293</v>
      </c>
    </row>
    <row r="654" spans="1:7" ht="30">
      <c r="A654" s="39" t="s">
        <v>76</v>
      </c>
      <c r="B654" s="60"/>
      <c r="C654" s="60" t="s">
        <v>125</v>
      </c>
      <c r="D654" s="60" t="s">
        <v>48</v>
      </c>
      <c r="E654" s="41" t="s">
        <v>467</v>
      </c>
      <c r="F654" s="60" t="s">
        <v>135</v>
      </c>
      <c r="G654" s="61">
        <v>1040</v>
      </c>
    </row>
    <row r="655" spans="1:7" ht="15">
      <c r="A655" s="39" t="s">
        <v>126</v>
      </c>
      <c r="B655" s="60"/>
      <c r="C655" s="60" t="s">
        <v>125</v>
      </c>
      <c r="D655" s="60" t="s">
        <v>58</v>
      </c>
      <c r="E655" s="60"/>
      <c r="F655" s="60"/>
      <c r="G655" s="61">
        <f>G656</f>
        <v>58075.1</v>
      </c>
    </row>
    <row r="656" spans="1:7" ht="30">
      <c r="A656" s="39" t="s">
        <v>445</v>
      </c>
      <c r="B656" s="60"/>
      <c r="C656" s="60" t="s">
        <v>125</v>
      </c>
      <c r="D656" s="60" t="s">
        <v>58</v>
      </c>
      <c r="E656" s="94" t="s">
        <v>446</v>
      </c>
      <c r="F656" s="60"/>
      <c r="G656" s="61">
        <f>G660+G657+G663</f>
        <v>58075.1</v>
      </c>
    </row>
    <row r="657" spans="1:7" ht="15">
      <c r="A657" s="39" t="s">
        <v>39</v>
      </c>
      <c r="B657" s="60"/>
      <c r="C657" s="60" t="s">
        <v>125</v>
      </c>
      <c r="D657" s="60" t="s">
        <v>58</v>
      </c>
      <c r="E657" s="93" t="s">
        <v>447</v>
      </c>
      <c r="F657" s="60"/>
      <c r="G657" s="61">
        <f>G658</f>
        <v>10</v>
      </c>
    </row>
    <row r="658" spans="1:7" ht="15">
      <c r="A658" s="39" t="s">
        <v>487</v>
      </c>
      <c r="B658" s="60"/>
      <c r="C658" s="60" t="s">
        <v>125</v>
      </c>
      <c r="D658" s="60" t="s">
        <v>58</v>
      </c>
      <c r="E658" s="94" t="s">
        <v>653</v>
      </c>
      <c r="F658" s="60"/>
      <c r="G658" s="61">
        <f>G659</f>
        <v>10</v>
      </c>
    </row>
    <row r="659" spans="1:7" ht="30">
      <c r="A659" s="39" t="s">
        <v>76</v>
      </c>
      <c r="B659" s="60"/>
      <c r="C659" s="60" t="s">
        <v>125</v>
      </c>
      <c r="D659" s="60" t="s">
        <v>58</v>
      </c>
      <c r="E659" s="94" t="s">
        <v>653</v>
      </c>
      <c r="F659" s="60" t="s">
        <v>135</v>
      </c>
      <c r="G659" s="61">
        <v>10</v>
      </c>
    </row>
    <row r="660" spans="1:7" ht="45">
      <c r="A660" s="39" t="s">
        <v>30</v>
      </c>
      <c r="B660" s="60"/>
      <c r="C660" s="60" t="s">
        <v>125</v>
      </c>
      <c r="D660" s="60" t="s">
        <v>58</v>
      </c>
      <c r="E660" s="93" t="s">
        <v>452</v>
      </c>
      <c r="F660" s="60"/>
      <c r="G660" s="61">
        <f>SUM(G661)</f>
        <v>58055.1</v>
      </c>
    </row>
    <row r="661" spans="1:7" ht="15">
      <c r="A661" s="39" t="s">
        <v>487</v>
      </c>
      <c r="B661" s="60"/>
      <c r="C661" s="60" t="s">
        <v>125</v>
      </c>
      <c r="D661" s="60" t="s">
        <v>58</v>
      </c>
      <c r="E661" s="93" t="s">
        <v>488</v>
      </c>
      <c r="F661" s="60"/>
      <c r="G661" s="61">
        <f>G662</f>
        <v>58055.1</v>
      </c>
    </row>
    <row r="662" spans="1:7" ht="30">
      <c r="A662" s="39" t="s">
        <v>76</v>
      </c>
      <c r="B662" s="60"/>
      <c r="C662" s="60" t="s">
        <v>125</v>
      </c>
      <c r="D662" s="60" t="s">
        <v>58</v>
      </c>
      <c r="E662" s="93" t="s">
        <v>488</v>
      </c>
      <c r="F662" s="60" t="s">
        <v>135</v>
      </c>
      <c r="G662" s="61">
        <v>58055.1</v>
      </c>
    </row>
    <row r="663" spans="1:7" ht="30">
      <c r="A663" s="39" t="s">
        <v>465</v>
      </c>
      <c r="B663" s="60"/>
      <c r="C663" s="60" t="s">
        <v>125</v>
      </c>
      <c r="D663" s="60" t="s">
        <v>58</v>
      </c>
      <c r="E663" s="94" t="s">
        <v>466</v>
      </c>
      <c r="F663" s="60"/>
      <c r="G663" s="61">
        <f>G664</f>
        <v>10</v>
      </c>
    </row>
    <row r="664" spans="1:7" ht="15">
      <c r="A664" s="39" t="s">
        <v>39</v>
      </c>
      <c r="B664" s="60"/>
      <c r="C664" s="60" t="s">
        <v>125</v>
      </c>
      <c r="D664" s="60" t="s">
        <v>58</v>
      </c>
      <c r="E664" s="94" t="s">
        <v>467</v>
      </c>
      <c r="F664" s="60"/>
      <c r="G664" s="61">
        <f>SUM(G665)</f>
        <v>10</v>
      </c>
    </row>
    <row r="665" spans="1:7" ht="30">
      <c r="A665" s="39" t="s">
        <v>76</v>
      </c>
      <c r="B665" s="60"/>
      <c r="C665" s="60" t="s">
        <v>125</v>
      </c>
      <c r="D665" s="60" t="s">
        <v>58</v>
      </c>
      <c r="E665" s="94" t="s">
        <v>467</v>
      </c>
      <c r="F665" s="60" t="s">
        <v>135</v>
      </c>
      <c r="G665" s="61">
        <v>10</v>
      </c>
    </row>
    <row r="666" spans="1:7" ht="15">
      <c r="A666" s="39" t="s">
        <v>489</v>
      </c>
      <c r="B666" s="60"/>
      <c r="C666" s="60" t="s">
        <v>125</v>
      </c>
      <c r="D666" s="60" t="s">
        <v>125</v>
      </c>
      <c r="E666" s="60"/>
      <c r="F666" s="60"/>
      <c r="G666" s="61">
        <f>SUM(G667+G670+G673)</f>
        <v>9243.4</v>
      </c>
    </row>
    <row r="667" spans="1:7" ht="30">
      <c r="A667" s="39" t="s">
        <v>490</v>
      </c>
      <c r="B667" s="43"/>
      <c r="C667" s="43" t="s">
        <v>125</v>
      </c>
      <c r="D667" s="43" t="s">
        <v>125</v>
      </c>
      <c r="E667" s="43" t="s">
        <v>275</v>
      </c>
      <c r="F667" s="43"/>
      <c r="G667" s="42">
        <f>G668</f>
        <v>78</v>
      </c>
    </row>
    <row r="668" spans="1:7" ht="15">
      <c r="A668" s="39" t="s">
        <v>39</v>
      </c>
      <c r="B668" s="43"/>
      <c r="C668" s="43" t="s">
        <v>125</v>
      </c>
      <c r="D668" s="43" t="s">
        <v>125</v>
      </c>
      <c r="E668" s="43" t="s">
        <v>491</v>
      </c>
      <c r="F668" s="43"/>
      <c r="G668" s="42">
        <f>SUM(G669)</f>
        <v>78</v>
      </c>
    </row>
    <row r="669" spans="1:7" ht="30">
      <c r="A669" s="39" t="s">
        <v>56</v>
      </c>
      <c r="B669" s="43"/>
      <c r="C669" s="43" t="s">
        <v>125</v>
      </c>
      <c r="D669" s="43" t="s">
        <v>125</v>
      </c>
      <c r="E669" s="43" t="s">
        <v>491</v>
      </c>
      <c r="F669" s="43" t="s">
        <v>101</v>
      </c>
      <c r="G669" s="42">
        <v>78</v>
      </c>
    </row>
    <row r="670" spans="1:7" ht="45">
      <c r="A670" s="39" t="s">
        <v>493</v>
      </c>
      <c r="B670" s="43"/>
      <c r="C670" s="43" t="s">
        <v>125</v>
      </c>
      <c r="D670" s="43" t="s">
        <v>125</v>
      </c>
      <c r="E670" s="43" t="s">
        <v>494</v>
      </c>
      <c r="F670" s="43"/>
      <c r="G670" s="42">
        <f>G671</f>
        <v>78.5</v>
      </c>
    </row>
    <row r="671" spans="1:7" ht="15">
      <c r="A671" s="39" t="s">
        <v>39</v>
      </c>
      <c r="B671" s="43"/>
      <c r="C671" s="43" t="s">
        <v>125</v>
      </c>
      <c r="D671" s="43" t="s">
        <v>125</v>
      </c>
      <c r="E671" s="43" t="s">
        <v>495</v>
      </c>
      <c r="F671" s="43"/>
      <c r="G671" s="42">
        <f>SUM(G672)</f>
        <v>78.5</v>
      </c>
    </row>
    <row r="672" spans="1:7" ht="30">
      <c r="A672" s="39" t="s">
        <v>56</v>
      </c>
      <c r="B672" s="43"/>
      <c r="C672" s="43" t="s">
        <v>125</v>
      </c>
      <c r="D672" s="43" t="s">
        <v>125</v>
      </c>
      <c r="E672" s="43" t="s">
        <v>495</v>
      </c>
      <c r="F672" s="43" t="s">
        <v>101</v>
      </c>
      <c r="G672" s="42">
        <v>78.5</v>
      </c>
    </row>
    <row r="673" spans="1:7" ht="30">
      <c r="A673" s="39" t="s">
        <v>445</v>
      </c>
      <c r="B673" s="43"/>
      <c r="C673" s="43" t="s">
        <v>125</v>
      </c>
      <c r="D673" s="43" t="s">
        <v>125</v>
      </c>
      <c r="E673" s="41" t="s">
        <v>446</v>
      </c>
      <c r="F673" s="43"/>
      <c r="G673" s="42">
        <f>G674+G679</f>
        <v>9086.9</v>
      </c>
    </row>
    <row r="674" spans="1:7" ht="15">
      <c r="A674" s="39" t="s">
        <v>39</v>
      </c>
      <c r="B674" s="43"/>
      <c r="C674" s="43" t="s">
        <v>125</v>
      </c>
      <c r="D674" s="43" t="s">
        <v>125</v>
      </c>
      <c r="E674" s="41" t="s">
        <v>447</v>
      </c>
      <c r="F674" s="43"/>
      <c r="G674" s="42">
        <f>SUM(G675+G677)</f>
        <v>6000</v>
      </c>
    </row>
    <row r="675" spans="1:7" ht="15">
      <c r="A675" s="86" t="s">
        <v>497</v>
      </c>
      <c r="B675" s="60"/>
      <c r="C675" s="60" t="s">
        <v>125</v>
      </c>
      <c r="D675" s="60" t="s">
        <v>125</v>
      </c>
      <c r="E675" s="60" t="s">
        <v>498</v>
      </c>
      <c r="F675" s="43"/>
      <c r="G675" s="42">
        <f>G676</f>
        <v>3043.8</v>
      </c>
    </row>
    <row r="676" spans="1:7" ht="30">
      <c r="A676" s="39" t="s">
        <v>56</v>
      </c>
      <c r="B676" s="43"/>
      <c r="C676" s="43" t="s">
        <v>125</v>
      </c>
      <c r="D676" s="43" t="s">
        <v>125</v>
      </c>
      <c r="E676" s="87" t="s">
        <v>498</v>
      </c>
      <c r="F676" s="43" t="s">
        <v>101</v>
      </c>
      <c r="G676" s="42">
        <v>3043.8</v>
      </c>
    </row>
    <row r="677" spans="1:7" ht="45">
      <c r="A677" s="39" t="s">
        <v>499</v>
      </c>
      <c r="B677" s="43"/>
      <c r="C677" s="43" t="s">
        <v>500</v>
      </c>
      <c r="D677" s="43" t="s">
        <v>125</v>
      </c>
      <c r="E677" s="41" t="s">
        <v>501</v>
      </c>
      <c r="F677" s="43"/>
      <c r="G677" s="42">
        <f>G678</f>
        <v>2956.2</v>
      </c>
    </row>
    <row r="678" spans="1:7" ht="30">
      <c r="A678" s="39" t="s">
        <v>56</v>
      </c>
      <c r="B678" s="43"/>
      <c r="C678" s="43" t="s">
        <v>500</v>
      </c>
      <c r="D678" s="43" t="s">
        <v>125</v>
      </c>
      <c r="E678" s="41" t="s">
        <v>501</v>
      </c>
      <c r="F678" s="43" t="s">
        <v>101</v>
      </c>
      <c r="G678" s="42">
        <v>2956.2</v>
      </c>
    </row>
    <row r="679" spans="1:7" ht="30">
      <c r="A679" s="39" t="s">
        <v>502</v>
      </c>
      <c r="B679" s="60"/>
      <c r="C679" s="60" t="s">
        <v>125</v>
      </c>
      <c r="D679" s="60" t="s">
        <v>125</v>
      </c>
      <c r="E679" s="60" t="s">
        <v>503</v>
      </c>
      <c r="F679" s="60"/>
      <c r="G679" s="61">
        <f>G680+G685</f>
        <v>3086.9</v>
      </c>
    </row>
    <row r="680" spans="1:7" ht="15">
      <c r="A680" s="39" t="s">
        <v>39</v>
      </c>
      <c r="B680" s="60"/>
      <c r="C680" s="60" t="s">
        <v>125</v>
      </c>
      <c r="D680" s="60" t="s">
        <v>125</v>
      </c>
      <c r="E680" s="60" t="s">
        <v>504</v>
      </c>
      <c r="F680" s="60"/>
      <c r="G680" s="61">
        <f>G681+G683</f>
        <v>1100</v>
      </c>
    </row>
    <row r="681" spans="1:7" ht="30">
      <c r="A681" s="39" t="s">
        <v>505</v>
      </c>
      <c r="B681" s="41"/>
      <c r="C681" s="60" t="s">
        <v>125</v>
      </c>
      <c r="D681" s="60" t="s">
        <v>125</v>
      </c>
      <c r="E681" s="60" t="s">
        <v>506</v>
      </c>
      <c r="F681" s="60"/>
      <c r="G681" s="61">
        <f>G682</f>
        <v>800</v>
      </c>
    </row>
    <row r="682" spans="1:7" ht="30">
      <c r="A682" s="39" t="s">
        <v>56</v>
      </c>
      <c r="B682" s="41"/>
      <c r="C682" s="60" t="s">
        <v>125</v>
      </c>
      <c r="D682" s="60" t="s">
        <v>125</v>
      </c>
      <c r="E682" s="60" t="s">
        <v>506</v>
      </c>
      <c r="F682" s="60" t="s">
        <v>101</v>
      </c>
      <c r="G682" s="61">
        <v>800</v>
      </c>
    </row>
    <row r="683" spans="1:7" ht="60">
      <c r="A683" s="39" t="s">
        <v>507</v>
      </c>
      <c r="B683" s="60"/>
      <c r="C683" s="60" t="s">
        <v>125</v>
      </c>
      <c r="D683" s="60" t="s">
        <v>125</v>
      </c>
      <c r="E683" s="87" t="s">
        <v>508</v>
      </c>
      <c r="F683" s="60"/>
      <c r="G683" s="61">
        <v>300</v>
      </c>
    </row>
    <row r="684" spans="1:7" ht="30">
      <c r="A684" s="39" t="s">
        <v>56</v>
      </c>
      <c r="B684" s="60"/>
      <c r="C684" s="60" t="s">
        <v>125</v>
      </c>
      <c r="D684" s="60" t="s">
        <v>125</v>
      </c>
      <c r="E684" s="87" t="s">
        <v>508</v>
      </c>
      <c r="F684" s="60" t="s">
        <v>101</v>
      </c>
      <c r="G684" s="61">
        <v>300</v>
      </c>
    </row>
    <row r="685" spans="1:7" ht="30">
      <c r="A685" s="39" t="s">
        <v>49</v>
      </c>
      <c r="B685" s="60"/>
      <c r="C685" s="60" t="s">
        <v>125</v>
      </c>
      <c r="D685" s="60" t="s">
        <v>125</v>
      </c>
      <c r="E685" s="41" t="s">
        <v>509</v>
      </c>
      <c r="F685" s="60"/>
      <c r="G685" s="61">
        <f>SUM(G686)</f>
        <v>1986.9</v>
      </c>
    </row>
    <row r="686" spans="1:7" ht="30">
      <c r="A686" s="40" t="s">
        <v>510</v>
      </c>
      <c r="B686" s="60"/>
      <c r="C686" s="60" t="s">
        <v>125</v>
      </c>
      <c r="D686" s="60" t="s">
        <v>125</v>
      </c>
      <c r="E686" s="41" t="s">
        <v>511</v>
      </c>
      <c r="F686" s="60"/>
      <c r="G686" s="61">
        <f>G687+G688+G689</f>
        <v>1986.9</v>
      </c>
    </row>
    <row r="687" spans="1:7" ht="60">
      <c r="A687" s="95" t="s">
        <v>55</v>
      </c>
      <c r="B687" s="60"/>
      <c r="C687" s="60" t="s">
        <v>125</v>
      </c>
      <c r="D687" s="60" t="s">
        <v>125</v>
      </c>
      <c r="E687" s="41" t="s">
        <v>511</v>
      </c>
      <c r="F687" s="60" t="s">
        <v>99</v>
      </c>
      <c r="G687" s="61">
        <f>1382.5+417.5</f>
        <v>1800</v>
      </c>
    </row>
    <row r="688" spans="1:7" ht="30">
      <c r="A688" s="39" t="s">
        <v>56</v>
      </c>
      <c r="B688" s="60"/>
      <c r="C688" s="60" t="s">
        <v>125</v>
      </c>
      <c r="D688" s="60" t="s">
        <v>125</v>
      </c>
      <c r="E688" s="41" t="s">
        <v>511</v>
      </c>
      <c r="F688" s="60" t="s">
        <v>101</v>
      </c>
      <c r="G688" s="61">
        <f>1986.9-G687-G689</f>
        <v>183.7000000000001</v>
      </c>
    </row>
    <row r="689" spans="1:7" ht="15">
      <c r="A689" s="39" t="s">
        <v>26</v>
      </c>
      <c r="B689" s="60"/>
      <c r="C689" s="60" t="s">
        <v>125</v>
      </c>
      <c r="D689" s="60" t="s">
        <v>125</v>
      </c>
      <c r="E689" s="41" t="s">
        <v>511</v>
      </c>
      <c r="F689" s="60" t="s">
        <v>106</v>
      </c>
      <c r="G689" s="61">
        <v>3.2</v>
      </c>
    </row>
    <row r="690" spans="1:7" ht="15">
      <c r="A690" s="39" t="s">
        <v>203</v>
      </c>
      <c r="B690" s="41"/>
      <c r="C690" s="60" t="s">
        <v>125</v>
      </c>
      <c r="D690" s="60" t="s">
        <v>192</v>
      </c>
      <c r="E690" s="41"/>
      <c r="F690" s="41"/>
      <c r="G690" s="42">
        <f>G696+G691</f>
        <v>45601.9</v>
      </c>
    </row>
    <row r="691" spans="1:7" ht="30">
      <c r="A691" s="39" t="s">
        <v>244</v>
      </c>
      <c r="B691" s="60"/>
      <c r="C691" s="60" t="s">
        <v>125</v>
      </c>
      <c r="D691" s="60" t="s">
        <v>192</v>
      </c>
      <c r="E691" s="90" t="s">
        <v>245</v>
      </c>
      <c r="F691" s="91"/>
      <c r="G691" s="42">
        <f>G692</f>
        <v>3936.6</v>
      </c>
    </row>
    <row r="692" spans="1:7" ht="75">
      <c r="A692" s="39" t="s">
        <v>654</v>
      </c>
      <c r="B692" s="60"/>
      <c r="C692" s="60" t="s">
        <v>125</v>
      </c>
      <c r="D692" s="60" t="s">
        <v>192</v>
      </c>
      <c r="E692" s="93" t="s">
        <v>247</v>
      </c>
      <c r="F692" s="60"/>
      <c r="G692" s="42">
        <f>G693</f>
        <v>3936.6</v>
      </c>
    </row>
    <row r="693" spans="1:7" ht="60">
      <c r="A693" s="39" t="s">
        <v>655</v>
      </c>
      <c r="B693" s="60"/>
      <c r="C693" s="60" t="s">
        <v>125</v>
      </c>
      <c r="D693" s="60" t="s">
        <v>192</v>
      </c>
      <c r="E693" s="93" t="s">
        <v>656</v>
      </c>
      <c r="F693" s="60"/>
      <c r="G693" s="42">
        <f>G694+G695</f>
        <v>3936.6</v>
      </c>
    </row>
    <row r="694" spans="1:7" ht="60">
      <c r="A694" s="39" t="s">
        <v>55</v>
      </c>
      <c r="B694" s="60"/>
      <c r="C694" s="60" t="s">
        <v>125</v>
      </c>
      <c r="D694" s="60" t="s">
        <v>192</v>
      </c>
      <c r="E694" s="93" t="s">
        <v>656</v>
      </c>
      <c r="F694" s="60" t="s">
        <v>99</v>
      </c>
      <c r="G694" s="42">
        <v>3300</v>
      </c>
    </row>
    <row r="695" spans="1:7" ht="30">
      <c r="A695" s="39" t="s">
        <v>56</v>
      </c>
      <c r="B695" s="60"/>
      <c r="C695" s="60" t="s">
        <v>125</v>
      </c>
      <c r="D695" s="60" t="s">
        <v>192</v>
      </c>
      <c r="E695" s="93" t="s">
        <v>656</v>
      </c>
      <c r="F695" s="60" t="s">
        <v>101</v>
      </c>
      <c r="G695" s="42">
        <v>636.6</v>
      </c>
    </row>
    <row r="696" spans="1:7" ht="30">
      <c r="A696" s="39" t="s">
        <v>445</v>
      </c>
      <c r="B696" s="43"/>
      <c r="C696" s="43" t="s">
        <v>125</v>
      </c>
      <c r="D696" s="43" t="s">
        <v>192</v>
      </c>
      <c r="E696" s="41" t="s">
        <v>446</v>
      </c>
      <c r="F696" s="41"/>
      <c r="G696" s="42">
        <f>SUM(G702)+G697</f>
        <v>41665.3</v>
      </c>
    </row>
    <row r="697" spans="1:7" ht="15">
      <c r="A697" s="39" t="s">
        <v>39</v>
      </c>
      <c r="B697" s="60"/>
      <c r="C697" s="60" t="s">
        <v>125</v>
      </c>
      <c r="D697" s="60" t="s">
        <v>192</v>
      </c>
      <c r="E697" s="93" t="s">
        <v>447</v>
      </c>
      <c r="F697" s="60"/>
      <c r="G697" s="61">
        <f>SUM(G698+G700)</f>
        <v>30</v>
      </c>
    </row>
    <row r="698" spans="1:7" ht="15">
      <c r="A698" s="39" t="s">
        <v>658</v>
      </c>
      <c r="B698" s="60"/>
      <c r="C698" s="60" t="s">
        <v>125</v>
      </c>
      <c r="D698" s="60" t="s">
        <v>192</v>
      </c>
      <c r="E698" s="93" t="s">
        <v>665</v>
      </c>
      <c r="F698" s="60"/>
      <c r="G698" s="61">
        <f>G699</f>
        <v>10</v>
      </c>
    </row>
    <row r="699" spans="1:7" ht="30">
      <c r="A699" s="39" t="s">
        <v>56</v>
      </c>
      <c r="B699" s="60"/>
      <c r="C699" s="60" t="s">
        <v>125</v>
      </c>
      <c r="D699" s="60" t="s">
        <v>192</v>
      </c>
      <c r="E699" s="93" t="s">
        <v>665</v>
      </c>
      <c r="F699" s="60" t="s">
        <v>101</v>
      </c>
      <c r="G699" s="61">
        <v>10</v>
      </c>
    </row>
    <row r="700" spans="1:7" ht="60">
      <c r="A700" s="39" t="s">
        <v>474</v>
      </c>
      <c r="B700" s="60"/>
      <c r="C700" s="60" t="s">
        <v>125</v>
      </c>
      <c r="D700" s="60" t="s">
        <v>192</v>
      </c>
      <c r="E700" s="93" t="s">
        <v>475</v>
      </c>
      <c r="F700" s="87"/>
      <c r="G700" s="61">
        <f>G701</f>
        <v>20</v>
      </c>
    </row>
    <row r="701" spans="1:7" ht="30">
      <c r="A701" s="39" t="s">
        <v>56</v>
      </c>
      <c r="B701" s="60"/>
      <c r="C701" s="60" t="s">
        <v>125</v>
      </c>
      <c r="D701" s="60" t="s">
        <v>192</v>
      </c>
      <c r="E701" s="93" t="s">
        <v>475</v>
      </c>
      <c r="F701" s="87">
        <v>200</v>
      </c>
      <c r="G701" s="61">
        <v>20</v>
      </c>
    </row>
    <row r="702" spans="1:7" ht="30">
      <c r="A702" s="39" t="s">
        <v>512</v>
      </c>
      <c r="B702" s="60"/>
      <c r="C702" s="60" t="s">
        <v>125</v>
      </c>
      <c r="D702" s="60" t="s">
        <v>192</v>
      </c>
      <c r="E702" s="94" t="s">
        <v>513</v>
      </c>
      <c r="F702" s="60"/>
      <c r="G702" s="61">
        <f>SUM(G703)</f>
        <v>41635.3</v>
      </c>
    </row>
    <row r="703" spans="1:7" ht="30">
      <c r="A703" s="39" t="s">
        <v>49</v>
      </c>
      <c r="B703" s="60"/>
      <c r="C703" s="60" t="s">
        <v>125</v>
      </c>
      <c r="D703" s="60" t="s">
        <v>192</v>
      </c>
      <c r="E703" s="87" t="s">
        <v>514</v>
      </c>
      <c r="F703" s="60"/>
      <c r="G703" s="61">
        <f>SUM(G704)</f>
        <v>41635.3</v>
      </c>
    </row>
    <row r="704" spans="1:7" ht="15">
      <c r="A704" s="86" t="s">
        <v>523</v>
      </c>
      <c r="B704" s="60"/>
      <c r="C704" s="60" t="s">
        <v>125</v>
      </c>
      <c r="D704" s="60" t="s">
        <v>192</v>
      </c>
      <c r="E704" s="87" t="s">
        <v>515</v>
      </c>
      <c r="F704" s="60"/>
      <c r="G704" s="61">
        <f>G705+G706+G707</f>
        <v>41635.3</v>
      </c>
    </row>
    <row r="705" spans="1:7" ht="60">
      <c r="A705" s="95" t="s">
        <v>55</v>
      </c>
      <c r="B705" s="60"/>
      <c r="C705" s="60" t="s">
        <v>125</v>
      </c>
      <c r="D705" s="60" t="s">
        <v>192</v>
      </c>
      <c r="E705" s="87" t="s">
        <v>515</v>
      </c>
      <c r="F705" s="60" t="s">
        <v>99</v>
      </c>
      <c r="G705" s="61">
        <v>35245.3</v>
      </c>
    </row>
    <row r="706" spans="1:7" ht="30">
      <c r="A706" s="39" t="s">
        <v>56</v>
      </c>
      <c r="B706" s="60"/>
      <c r="C706" s="60" t="s">
        <v>125</v>
      </c>
      <c r="D706" s="60" t="s">
        <v>192</v>
      </c>
      <c r="E706" s="87" t="s">
        <v>515</v>
      </c>
      <c r="F706" s="60" t="s">
        <v>101</v>
      </c>
      <c r="G706" s="61">
        <v>5998.8</v>
      </c>
    </row>
    <row r="707" spans="1:7" ht="15">
      <c r="A707" s="39" t="s">
        <v>26</v>
      </c>
      <c r="B707" s="60"/>
      <c r="C707" s="60" t="s">
        <v>125</v>
      </c>
      <c r="D707" s="60" t="s">
        <v>192</v>
      </c>
      <c r="E707" s="87" t="s">
        <v>515</v>
      </c>
      <c r="F707" s="60" t="s">
        <v>106</v>
      </c>
      <c r="G707" s="61">
        <v>391.2</v>
      </c>
    </row>
    <row r="708" spans="1:7" ht="15">
      <c r="A708" s="39" t="s">
        <v>34</v>
      </c>
      <c r="B708" s="43"/>
      <c r="C708" s="43" t="s">
        <v>35</v>
      </c>
      <c r="D708" s="43" t="s">
        <v>36</v>
      </c>
      <c r="E708" s="41"/>
      <c r="F708" s="41"/>
      <c r="G708" s="42">
        <f>SUM(G709+G716)</f>
        <v>50487.200000000004</v>
      </c>
    </row>
    <row r="709" spans="1:7" ht="15">
      <c r="A709" s="39" t="s">
        <v>57</v>
      </c>
      <c r="B709" s="60"/>
      <c r="C709" s="60" t="s">
        <v>35</v>
      </c>
      <c r="D709" s="60" t="s">
        <v>58</v>
      </c>
      <c r="E709" s="93"/>
      <c r="F709" s="60"/>
      <c r="G709" s="61">
        <f>G710</f>
        <v>5159.900000000001</v>
      </c>
    </row>
    <row r="710" spans="1:7" ht="30">
      <c r="A710" s="39" t="s">
        <v>576</v>
      </c>
      <c r="B710" s="43"/>
      <c r="C710" s="43" t="s">
        <v>35</v>
      </c>
      <c r="D710" s="43" t="s">
        <v>58</v>
      </c>
      <c r="E710" s="94" t="s">
        <v>545</v>
      </c>
      <c r="F710" s="60"/>
      <c r="G710" s="61">
        <f>G711</f>
        <v>5159.900000000001</v>
      </c>
    </row>
    <row r="711" spans="1:7" ht="30">
      <c r="A711" s="39" t="s">
        <v>585</v>
      </c>
      <c r="B711" s="43"/>
      <c r="C711" s="43" t="s">
        <v>35</v>
      </c>
      <c r="D711" s="43" t="s">
        <v>58</v>
      </c>
      <c r="E711" s="94" t="s">
        <v>586</v>
      </c>
      <c r="F711" s="60"/>
      <c r="G711" s="61">
        <f>G712</f>
        <v>5159.900000000001</v>
      </c>
    </row>
    <row r="712" spans="1:7" ht="75">
      <c r="A712" s="39" t="s">
        <v>318</v>
      </c>
      <c r="B712" s="43"/>
      <c r="C712" s="43" t="s">
        <v>35</v>
      </c>
      <c r="D712" s="43" t="s">
        <v>58</v>
      </c>
      <c r="E712" s="43" t="s">
        <v>587</v>
      </c>
      <c r="F712" s="60"/>
      <c r="G712" s="61">
        <f>G713</f>
        <v>5159.900000000001</v>
      </c>
    </row>
    <row r="713" spans="1:7" ht="45">
      <c r="A713" s="39" t="s">
        <v>660</v>
      </c>
      <c r="B713" s="43"/>
      <c r="C713" s="43" t="s">
        <v>35</v>
      </c>
      <c r="D713" s="43" t="s">
        <v>58</v>
      </c>
      <c r="E713" s="94" t="s">
        <v>611</v>
      </c>
      <c r="F713" s="60"/>
      <c r="G713" s="61">
        <f>G714+G715</f>
        <v>5159.900000000001</v>
      </c>
    </row>
    <row r="714" spans="1:7" ht="15">
      <c r="A714" s="39" t="s">
        <v>46</v>
      </c>
      <c r="B714" s="43"/>
      <c r="C714" s="43" t="s">
        <v>35</v>
      </c>
      <c r="D714" s="43" t="s">
        <v>58</v>
      </c>
      <c r="E714" s="94" t="s">
        <v>611</v>
      </c>
      <c r="F714" s="43" t="s">
        <v>109</v>
      </c>
      <c r="G714" s="61">
        <v>4693.1</v>
      </c>
    </row>
    <row r="715" spans="1:7" ht="30">
      <c r="A715" s="39" t="s">
        <v>134</v>
      </c>
      <c r="B715" s="60"/>
      <c r="C715" s="43" t="s">
        <v>35</v>
      </c>
      <c r="D715" s="43" t="s">
        <v>58</v>
      </c>
      <c r="E715" s="94" t="s">
        <v>611</v>
      </c>
      <c r="F715" s="60" t="s">
        <v>135</v>
      </c>
      <c r="G715" s="61">
        <v>466.8</v>
      </c>
    </row>
    <row r="716" spans="1:7" ht="15">
      <c r="A716" s="39" t="s">
        <v>209</v>
      </c>
      <c r="B716" s="41"/>
      <c r="C716" s="60" t="s">
        <v>35</v>
      </c>
      <c r="D716" s="60" t="s">
        <v>17</v>
      </c>
      <c r="E716" s="94"/>
      <c r="F716" s="41"/>
      <c r="G716" s="42">
        <f>SUM(G717+G721+G725)</f>
        <v>45327.3</v>
      </c>
    </row>
    <row r="717" spans="1:7" ht="30">
      <c r="A717" s="39" t="s">
        <v>244</v>
      </c>
      <c r="B717" s="60"/>
      <c r="C717" s="60" t="s">
        <v>35</v>
      </c>
      <c r="D717" s="60" t="s">
        <v>17</v>
      </c>
      <c r="E717" s="92" t="s">
        <v>245</v>
      </c>
      <c r="F717" s="60"/>
      <c r="G717" s="42">
        <f>G718</f>
        <v>10524.4</v>
      </c>
    </row>
    <row r="718" spans="1:7" ht="75">
      <c r="A718" s="39" t="s">
        <v>654</v>
      </c>
      <c r="B718" s="60"/>
      <c r="C718" s="60" t="s">
        <v>35</v>
      </c>
      <c r="D718" s="60" t="s">
        <v>17</v>
      </c>
      <c r="E718" s="92" t="s">
        <v>247</v>
      </c>
      <c r="F718" s="41"/>
      <c r="G718" s="42">
        <f>G719</f>
        <v>10524.4</v>
      </c>
    </row>
    <row r="719" spans="1:7" ht="45">
      <c r="A719" s="39" t="s">
        <v>661</v>
      </c>
      <c r="B719" s="60"/>
      <c r="C719" s="60" t="s">
        <v>35</v>
      </c>
      <c r="D719" s="60" t="s">
        <v>17</v>
      </c>
      <c r="E719" s="92" t="s">
        <v>662</v>
      </c>
      <c r="F719" s="60"/>
      <c r="G719" s="42">
        <f>G720</f>
        <v>10524.4</v>
      </c>
    </row>
    <row r="720" spans="1:7" ht="15">
      <c r="A720" s="39" t="s">
        <v>46</v>
      </c>
      <c r="B720" s="60"/>
      <c r="C720" s="60" t="s">
        <v>35</v>
      </c>
      <c r="D720" s="60" t="s">
        <v>17</v>
      </c>
      <c r="E720" s="92" t="s">
        <v>662</v>
      </c>
      <c r="F720" s="60" t="s">
        <v>109</v>
      </c>
      <c r="G720" s="42">
        <v>10524.4</v>
      </c>
    </row>
    <row r="721" spans="1:7" ht="45">
      <c r="A721" s="39" t="s">
        <v>638</v>
      </c>
      <c r="B721" s="60"/>
      <c r="C721" s="60" t="s">
        <v>35</v>
      </c>
      <c r="D721" s="60" t="s">
        <v>17</v>
      </c>
      <c r="E721" s="90" t="s">
        <v>639</v>
      </c>
      <c r="F721" s="60"/>
      <c r="G721" s="42">
        <f>G722</f>
        <v>31802.9</v>
      </c>
    </row>
    <row r="722" spans="1:7" ht="75">
      <c r="A722" s="39" t="s">
        <v>654</v>
      </c>
      <c r="B722" s="60"/>
      <c r="C722" s="60" t="s">
        <v>35</v>
      </c>
      <c r="D722" s="60" t="s">
        <v>17</v>
      </c>
      <c r="E722" s="90" t="s">
        <v>641</v>
      </c>
      <c r="F722" s="60"/>
      <c r="G722" s="42">
        <f>G723</f>
        <v>31802.9</v>
      </c>
    </row>
    <row r="723" spans="1:7" ht="60">
      <c r="A723" s="39" t="s">
        <v>663</v>
      </c>
      <c r="B723" s="60"/>
      <c r="C723" s="60" t="s">
        <v>35</v>
      </c>
      <c r="D723" s="60" t="s">
        <v>17</v>
      </c>
      <c r="E723" s="92" t="s">
        <v>664</v>
      </c>
      <c r="F723" s="60"/>
      <c r="G723" s="42">
        <f>G724</f>
        <v>31802.9</v>
      </c>
    </row>
    <row r="724" spans="1:7" ht="15">
      <c r="A724" s="39" t="s">
        <v>46</v>
      </c>
      <c r="B724" s="43"/>
      <c r="C724" s="60" t="s">
        <v>35</v>
      </c>
      <c r="D724" s="60" t="s">
        <v>17</v>
      </c>
      <c r="E724" s="92" t="s">
        <v>664</v>
      </c>
      <c r="F724" s="60">
        <v>300</v>
      </c>
      <c r="G724" s="42">
        <v>31802.9</v>
      </c>
    </row>
    <row r="725" spans="1:7" ht="30">
      <c r="A725" s="39" t="s">
        <v>445</v>
      </c>
      <c r="B725" s="41"/>
      <c r="C725" s="60" t="s">
        <v>35</v>
      </c>
      <c r="D725" s="60" t="s">
        <v>17</v>
      </c>
      <c r="E725" s="41" t="s">
        <v>446</v>
      </c>
      <c r="F725" s="41"/>
      <c r="G725" s="42">
        <f>SUM(G726)</f>
        <v>3000</v>
      </c>
    </row>
    <row r="726" spans="1:7" ht="15">
      <c r="A726" s="39" t="s">
        <v>39</v>
      </c>
      <c r="B726" s="60"/>
      <c r="C726" s="60" t="s">
        <v>35</v>
      </c>
      <c r="D726" s="60" t="s">
        <v>17</v>
      </c>
      <c r="E726" s="87" t="s">
        <v>447</v>
      </c>
      <c r="F726" s="60"/>
      <c r="G726" s="61">
        <f>SUM(G727+G729)</f>
        <v>3000</v>
      </c>
    </row>
    <row r="727" spans="1:7" ht="30">
      <c r="A727" s="39" t="s">
        <v>448</v>
      </c>
      <c r="B727" s="60"/>
      <c r="C727" s="60" t="s">
        <v>35</v>
      </c>
      <c r="D727" s="60" t="s">
        <v>17</v>
      </c>
      <c r="E727" s="41" t="s">
        <v>449</v>
      </c>
      <c r="F727" s="60"/>
      <c r="G727" s="61">
        <f>G728</f>
        <v>0</v>
      </c>
    </row>
    <row r="728" spans="1:7" ht="15">
      <c r="A728" s="39" t="s">
        <v>46</v>
      </c>
      <c r="B728" s="60"/>
      <c r="C728" s="60" t="s">
        <v>35</v>
      </c>
      <c r="D728" s="60" t="s">
        <v>17</v>
      </c>
      <c r="E728" s="41" t="s">
        <v>449</v>
      </c>
      <c r="F728" s="60" t="s">
        <v>109</v>
      </c>
      <c r="G728" s="61">
        <v>0</v>
      </c>
    </row>
    <row r="729" spans="1:7" ht="120">
      <c r="A729" s="39" t="s">
        <v>516</v>
      </c>
      <c r="B729" s="60"/>
      <c r="C729" s="60" t="s">
        <v>35</v>
      </c>
      <c r="D729" s="60" t="s">
        <v>17</v>
      </c>
      <c r="E729" s="41" t="s">
        <v>517</v>
      </c>
      <c r="F729" s="60"/>
      <c r="G729" s="61">
        <f>G730</f>
        <v>3000</v>
      </c>
    </row>
    <row r="730" spans="1:7" ht="15">
      <c r="A730" s="39" t="s">
        <v>46</v>
      </c>
      <c r="B730" s="60"/>
      <c r="C730" s="60" t="s">
        <v>35</v>
      </c>
      <c r="D730" s="60" t="s">
        <v>17</v>
      </c>
      <c r="E730" s="41" t="s">
        <v>517</v>
      </c>
      <c r="F730" s="60" t="s">
        <v>109</v>
      </c>
      <c r="G730" s="61">
        <v>3000</v>
      </c>
    </row>
    <row r="731" spans="1:7" s="18" customFormat="1" ht="15.75">
      <c r="A731" s="107" t="s">
        <v>122</v>
      </c>
      <c r="B731" s="108" t="s">
        <v>123</v>
      </c>
      <c r="C731" s="108"/>
      <c r="D731" s="108"/>
      <c r="E731" s="108"/>
      <c r="F731" s="108"/>
      <c r="G731" s="110">
        <f>G732+G739+G803</f>
        <v>183590.09999999998</v>
      </c>
    </row>
    <row r="732" spans="1:7" ht="15">
      <c r="A732" s="39" t="s">
        <v>124</v>
      </c>
      <c r="B732" s="60"/>
      <c r="C732" s="60" t="s">
        <v>125</v>
      </c>
      <c r="D732" s="60"/>
      <c r="E732" s="60"/>
      <c r="F732" s="60"/>
      <c r="G732" s="61">
        <f>G733</f>
        <v>61607.6</v>
      </c>
    </row>
    <row r="733" spans="1:7" ht="15">
      <c r="A733" s="39" t="s">
        <v>126</v>
      </c>
      <c r="B733" s="60"/>
      <c r="C733" s="60" t="s">
        <v>125</v>
      </c>
      <c r="D733" s="60" t="s">
        <v>58</v>
      </c>
      <c r="E733" s="60"/>
      <c r="F733" s="60"/>
      <c r="G733" s="61">
        <f>G734</f>
        <v>61607.6</v>
      </c>
    </row>
    <row r="734" spans="1:7" ht="15">
      <c r="A734" s="39" t="s">
        <v>127</v>
      </c>
      <c r="B734" s="60"/>
      <c r="C734" s="60" t="s">
        <v>125</v>
      </c>
      <c r="D734" s="60" t="s">
        <v>58</v>
      </c>
      <c r="E734" s="60" t="s">
        <v>128</v>
      </c>
      <c r="F734" s="60"/>
      <c r="G734" s="61">
        <f>SUM(G735)</f>
        <v>61607.6</v>
      </c>
    </row>
    <row r="735" spans="1:7" ht="15">
      <c r="A735" s="39" t="s">
        <v>129</v>
      </c>
      <c r="B735" s="60"/>
      <c r="C735" s="60" t="s">
        <v>125</v>
      </c>
      <c r="D735" s="60" t="s">
        <v>58</v>
      </c>
      <c r="E735" s="60" t="s">
        <v>130</v>
      </c>
      <c r="F735" s="60"/>
      <c r="G735" s="61">
        <f>G736</f>
        <v>61607.6</v>
      </c>
    </row>
    <row r="736" spans="1:7" ht="45">
      <c r="A736" s="39" t="s">
        <v>30</v>
      </c>
      <c r="B736" s="60"/>
      <c r="C736" s="60" t="s">
        <v>125</v>
      </c>
      <c r="D736" s="60" t="s">
        <v>58</v>
      </c>
      <c r="E736" s="60" t="s">
        <v>131</v>
      </c>
      <c r="F736" s="60"/>
      <c r="G736" s="61">
        <f>G737</f>
        <v>61607.6</v>
      </c>
    </row>
    <row r="737" spans="1:7" ht="15">
      <c r="A737" s="39" t="s">
        <v>132</v>
      </c>
      <c r="B737" s="60"/>
      <c r="C737" s="60" t="s">
        <v>125</v>
      </c>
      <c r="D737" s="60" t="s">
        <v>58</v>
      </c>
      <c r="E737" s="60" t="s">
        <v>133</v>
      </c>
      <c r="F737" s="60"/>
      <c r="G737" s="61">
        <f>G738</f>
        <v>61607.6</v>
      </c>
    </row>
    <row r="738" spans="1:7" ht="30">
      <c r="A738" s="39" t="s">
        <v>134</v>
      </c>
      <c r="B738" s="60"/>
      <c r="C738" s="60" t="s">
        <v>125</v>
      </c>
      <c r="D738" s="60" t="s">
        <v>58</v>
      </c>
      <c r="E738" s="60" t="s">
        <v>133</v>
      </c>
      <c r="F738" s="60" t="s">
        <v>135</v>
      </c>
      <c r="G738" s="61">
        <v>61607.6</v>
      </c>
    </row>
    <row r="739" spans="1:7" ht="15">
      <c r="A739" s="39" t="s">
        <v>136</v>
      </c>
      <c r="B739" s="60"/>
      <c r="C739" s="60" t="s">
        <v>19</v>
      </c>
      <c r="D739" s="60"/>
      <c r="E739" s="60"/>
      <c r="F739" s="60"/>
      <c r="G739" s="61">
        <f>SUM(G740+G761)</f>
        <v>121638.59999999999</v>
      </c>
    </row>
    <row r="740" spans="1:7" ht="15">
      <c r="A740" s="39" t="s">
        <v>137</v>
      </c>
      <c r="B740" s="60"/>
      <c r="C740" s="60" t="s">
        <v>19</v>
      </c>
      <c r="D740" s="60" t="s">
        <v>38</v>
      </c>
      <c r="E740" s="60"/>
      <c r="F740" s="60"/>
      <c r="G740" s="61">
        <f>G741</f>
        <v>109182.59999999999</v>
      </c>
    </row>
    <row r="741" spans="1:7" ht="15">
      <c r="A741" s="39" t="s">
        <v>127</v>
      </c>
      <c r="B741" s="60"/>
      <c r="C741" s="60" t="s">
        <v>19</v>
      </c>
      <c r="D741" s="60" t="s">
        <v>38</v>
      </c>
      <c r="E741" s="60" t="s">
        <v>128</v>
      </c>
      <c r="F741" s="60"/>
      <c r="G741" s="61">
        <f>G742+G751+G757</f>
        <v>109182.59999999999</v>
      </c>
    </row>
    <row r="742" spans="1:7" ht="15">
      <c r="A742" s="39" t="s">
        <v>138</v>
      </c>
      <c r="B742" s="60"/>
      <c r="C742" s="60" t="s">
        <v>19</v>
      </c>
      <c r="D742" s="60" t="s">
        <v>38</v>
      </c>
      <c r="E742" s="60" t="s">
        <v>139</v>
      </c>
      <c r="F742" s="60"/>
      <c r="G742" s="61">
        <f>G743+G746</f>
        <v>59269.399999999994</v>
      </c>
    </row>
    <row r="743" spans="1:7" ht="45">
      <c r="A743" s="39" t="s">
        <v>30</v>
      </c>
      <c r="B743" s="60"/>
      <c r="C743" s="60" t="s">
        <v>19</v>
      </c>
      <c r="D743" s="60" t="s">
        <v>38</v>
      </c>
      <c r="E743" s="60" t="s">
        <v>140</v>
      </c>
      <c r="F743" s="60"/>
      <c r="G743" s="61">
        <f>G744</f>
        <v>36097.9</v>
      </c>
    </row>
    <row r="744" spans="1:7" ht="15">
      <c r="A744" s="39" t="s">
        <v>141</v>
      </c>
      <c r="B744" s="60"/>
      <c r="C744" s="60" t="s">
        <v>19</v>
      </c>
      <c r="D744" s="60" t="s">
        <v>38</v>
      </c>
      <c r="E744" s="60" t="s">
        <v>142</v>
      </c>
      <c r="F744" s="60"/>
      <c r="G744" s="61">
        <f>G745</f>
        <v>36097.9</v>
      </c>
    </row>
    <row r="745" spans="1:7" ht="30">
      <c r="A745" s="39" t="s">
        <v>134</v>
      </c>
      <c r="B745" s="60"/>
      <c r="C745" s="60" t="s">
        <v>19</v>
      </c>
      <c r="D745" s="60" t="s">
        <v>38</v>
      </c>
      <c r="E745" s="60" t="s">
        <v>142</v>
      </c>
      <c r="F745" s="60" t="s">
        <v>135</v>
      </c>
      <c r="G745" s="61">
        <v>36097.9</v>
      </c>
    </row>
    <row r="746" spans="1:7" ht="30">
      <c r="A746" s="39" t="s">
        <v>49</v>
      </c>
      <c r="B746" s="60"/>
      <c r="C746" s="60" t="s">
        <v>19</v>
      </c>
      <c r="D746" s="60" t="s">
        <v>38</v>
      </c>
      <c r="E746" s="60" t="s">
        <v>143</v>
      </c>
      <c r="F746" s="60"/>
      <c r="G746" s="61">
        <f>G747</f>
        <v>23171.499999999996</v>
      </c>
    </row>
    <row r="747" spans="1:7" ht="15">
      <c r="A747" s="39" t="s">
        <v>141</v>
      </c>
      <c r="B747" s="60"/>
      <c r="C747" s="60" t="s">
        <v>19</v>
      </c>
      <c r="D747" s="60" t="s">
        <v>38</v>
      </c>
      <c r="E747" s="60" t="s">
        <v>144</v>
      </c>
      <c r="F747" s="60"/>
      <c r="G747" s="61">
        <f>G748+G749+G750</f>
        <v>23171.499999999996</v>
      </c>
    </row>
    <row r="748" spans="1:7" ht="60">
      <c r="A748" s="105" t="s">
        <v>55</v>
      </c>
      <c r="B748" s="60"/>
      <c r="C748" s="60" t="s">
        <v>19</v>
      </c>
      <c r="D748" s="60" t="s">
        <v>38</v>
      </c>
      <c r="E748" s="60" t="s">
        <v>144</v>
      </c>
      <c r="F748" s="60" t="s">
        <v>99</v>
      </c>
      <c r="G748" s="61">
        <v>19412.3</v>
      </c>
    </row>
    <row r="749" spans="1:7" ht="30">
      <c r="A749" s="39" t="s">
        <v>56</v>
      </c>
      <c r="B749" s="60"/>
      <c r="C749" s="60" t="s">
        <v>19</v>
      </c>
      <c r="D749" s="60" t="s">
        <v>38</v>
      </c>
      <c r="E749" s="60" t="s">
        <v>144</v>
      </c>
      <c r="F749" s="60" t="s">
        <v>101</v>
      </c>
      <c r="G749" s="42">
        <v>3355.6</v>
      </c>
    </row>
    <row r="750" spans="1:7" ht="15">
      <c r="A750" s="39" t="s">
        <v>26</v>
      </c>
      <c r="B750" s="60"/>
      <c r="C750" s="60" t="s">
        <v>19</v>
      </c>
      <c r="D750" s="60" t="s">
        <v>38</v>
      </c>
      <c r="E750" s="60" t="s">
        <v>144</v>
      </c>
      <c r="F750" s="60" t="s">
        <v>106</v>
      </c>
      <c r="G750" s="61">
        <v>403.6</v>
      </c>
    </row>
    <row r="751" spans="1:7" ht="15">
      <c r="A751" s="39" t="s">
        <v>146</v>
      </c>
      <c r="B751" s="60"/>
      <c r="C751" s="60" t="s">
        <v>19</v>
      </c>
      <c r="D751" s="60" t="s">
        <v>38</v>
      </c>
      <c r="E751" s="60" t="s">
        <v>147</v>
      </c>
      <c r="F751" s="60"/>
      <c r="G751" s="61">
        <f>G752</f>
        <v>42055.49999999999</v>
      </c>
    </row>
    <row r="752" spans="1:7" ht="30">
      <c r="A752" s="39" t="s">
        <v>49</v>
      </c>
      <c r="B752" s="60"/>
      <c r="C752" s="60" t="s">
        <v>19</v>
      </c>
      <c r="D752" s="60" t="s">
        <v>38</v>
      </c>
      <c r="E752" s="60" t="s">
        <v>148</v>
      </c>
      <c r="F752" s="60"/>
      <c r="G752" s="61">
        <f>G753</f>
        <v>42055.49999999999</v>
      </c>
    </row>
    <row r="753" spans="1:7" ht="15">
      <c r="A753" s="39" t="s">
        <v>149</v>
      </c>
      <c r="B753" s="60"/>
      <c r="C753" s="60" t="s">
        <v>19</v>
      </c>
      <c r="D753" s="60" t="s">
        <v>38</v>
      </c>
      <c r="E753" s="60" t="s">
        <v>150</v>
      </c>
      <c r="F753" s="60"/>
      <c r="G753" s="61">
        <f>G754+G755+G756</f>
        <v>42055.49999999999</v>
      </c>
    </row>
    <row r="754" spans="1:7" ht="60">
      <c r="A754" s="105" t="s">
        <v>55</v>
      </c>
      <c r="B754" s="60"/>
      <c r="C754" s="60" t="s">
        <v>19</v>
      </c>
      <c r="D754" s="60" t="s">
        <v>38</v>
      </c>
      <c r="E754" s="60" t="s">
        <v>150</v>
      </c>
      <c r="F754" s="60" t="s">
        <v>99</v>
      </c>
      <c r="G754" s="61">
        <v>35972.2</v>
      </c>
    </row>
    <row r="755" spans="1:7" ht="30">
      <c r="A755" s="39" t="s">
        <v>56</v>
      </c>
      <c r="B755" s="60"/>
      <c r="C755" s="60" t="s">
        <v>19</v>
      </c>
      <c r="D755" s="60" t="s">
        <v>38</v>
      </c>
      <c r="E755" s="60" t="s">
        <v>150</v>
      </c>
      <c r="F755" s="60" t="s">
        <v>101</v>
      </c>
      <c r="G755" s="42">
        <v>5555.1</v>
      </c>
    </row>
    <row r="756" spans="1:7" ht="15">
      <c r="A756" s="39" t="s">
        <v>26</v>
      </c>
      <c r="B756" s="60"/>
      <c r="C756" s="60" t="s">
        <v>19</v>
      </c>
      <c r="D756" s="60" t="s">
        <v>38</v>
      </c>
      <c r="E756" s="60" t="s">
        <v>150</v>
      </c>
      <c r="F756" s="60" t="s">
        <v>106</v>
      </c>
      <c r="G756" s="61">
        <v>528.2</v>
      </c>
    </row>
    <row r="757" spans="1:7" ht="30">
      <c r="A757" s="39" t="s">
        <v>151</v>
      </c>
      <c r="B757" s="60"/>
      <c r="C757" s="60" t="s">
        <v>19</v>
      </c>
      <c r="D757" s="60" t="s">
        <v>38</v>
      </c>
      <c r="E757" s="60" t="s">
        <v>152</v>
      </c>
      <c r="F757" s="60"/>
      <c r="G757" s="61">
        <f>G758</f>
        <v>7857.7</v>
      </c>
    </row>
    <row r="758" spans="1:7" ht="45">
      <c r="A758" s="39" t="s">
        <v>30</v>
      </c>
      <c r="B758" s="60"/>
      <c r="C758" s="60" t="s">
        <v>19</v>
      </c>
      <c r="D758" s="60" t="s">
        <v>38</v>
      </c>
      <c r="E758" s="60" t="s">
        <v>153</v>
      </c>
      <c r="F758" s="60"/>
      <c r="G758" s="61">
        <f>G759</f>
        <v>7857.7</v>
      </c>
    </row>
    <row r="759" spans="1:7" ht="15">
      <c r="A759" s="39" t="s">
        <v>154</v>
      </c>
      <c r="B759" s="60"/>
      <c r="C759" s="60" t="s">
        <v>19</v>
      </c>
      <c r="D759" s="60" t="s">
        <v>38</v>
      </c>
      <c r="E759" s="60" t="s">
        <v>155</v>
      </c>
      <c r="F759" s="60"/>
      <c r="G759" s="61">
        <f>G760</f>
        <v>7857.7</v>
      </c>
    </row>
    <row r="760" spans="1:7" ht="30">
      <c r="A760" s="39" t="s">
        <v>134</v>
      </c>
      <c r="B760" s="60"/>
      <c r="C760" s="60" t="s">
        <v>19</v>
      </c>
      <c r="D760" s="60" t="s">
        <v>38</v>
      </c>
      <c r="E760" s="60" t="s">
        <v>155</v>
      </c>
      <c r="F760" s="60" t="s">
        <v>135</v>
      </c>
      <c r="G760" s="61">
        <v>7857.7</v>
      </c>
    </row>
    <row r="761" spans="1:7" ht="15.75">
      <c r="A761" s="153" t="s">
        <v>156</v>
      </c>
      <c r="B761" s="149"/>
      <c r="C761" s="52" t="s">
        <v>19</v>
      </c>
      <c r="D761" s="52" t="s">
        <v>17</v>
      </c>
      <c r="E761" s="52"/>
      <c r="F761" s="34"/>
      <c r="G761" s="6">
        <f>G762</f>
        <v>12456</v>
      </c>
    </row>
    <row r="762" spans="1:7" ht="15.75">
      <c r="A762" s="51" t="s">
        <v>127</v>
      </c>
      <c r="B762" s="149"/>
      <c r="C762" s="52" t="s">
        <v>19</v>
      </c>
      <c r="D762" s="52" t="s">
        <v>17</v>
      </c>
      <c r="E762" s="52" t="s">
        <v>128</v>
      </c>
      <c r="F762" s="34"/>
      <c r="G762" s="6">
        <f>G763+G771+G776+G797</f>
        <v>12456</v>
      </c>
    </row>
    <row r="763" spans="1:7" ht="30">
      <c r="A763" s="53" t="s">
        <v>164</v>
      </c>
      <c r="B763" s="149"/>
      <c r="C763" s="52" t="s">
        <v>19</v>
      </c>
      <c r="D763" s="52" t="s">
        <v>17</v>
      </c>
      <c r="E763" s="52" t="s">
        <v>165</v>
      </c>
      <c r="F763" s="34"/>
      <c r="G763" s="6">
        <f>G764+G768</f>
        <v>1188.7</v>
      </c>
    </row>
    <row r="764" spans="1:7" ht="15.75">
      <c r="A764" s="53" t="s">
        <v>166</v>
      </c>
      <c r="B764" s="149"/>
      <c r="C764" s="52" t="s">
        <v>19</v>
      </c>
      <c r="D764" s="52" t="s">
        <v>17</v>
      </c>
      <c r="E764" s="52" t="s">
        <v>167</v>
      </c>
      <c r="F764" s="34"/>
      <c r="G764" s="6">
        <f>G765</f>
        <v>791.1</v>
      </c>
    </row>
    <row r="765" spans="1:7" ht="15.75">
      <c r="A765" s="53" t="s">
        <v>154</v>
      </c>
      <c r="B765" s="149"/>
      <c r="C765" s="52" t="s">
        <v>19</v>
      </c>
      <c r="D765" s="52" t="s">
        <v>17</v>
      </c>
      <c r="E765" s="52" t="s">
        <v>689</v>
      </c>
      <c r="F765" s="34"/>
      <c r="G765" s="6">
        <f>G766</f>
        <v>791.1</v>
      </c>
    </row>
    <row r="766" spans="1:7" ht="15.75">
      <c r="A766" s="57" t="s">
        <v>461</v>
      </c>
      <c r="B766" s="149"/>
      <c r="C766" s="52" t="s">
        <v>19</v>
      </c>
      <c r="D766" s="52" t="s">
        <v>17</v>
      </c>
      <c r="E766" s="52" t="s">
        <v>690</v>
      </c>
      <c r="F766" s="34"/>
      <c r="G766" s="6">
        <f>G767</f>
        <v>791.1</v>
      </c>
    </row>
    <row r="767" spans="1:7" ht="30">
      <c r="A767" s="57" t="s">
        <v>76</v>
      </c>
      <c r="B767" s="149"/>
      <c r="C767" s="52" t="s">
        <v>19</v>
      </c>
      <c r="D767" s="52" t="s">
        <v>17</v>
      </c>
      <c r="E767" s="52" t="s">
        <v>690</v>
      </c>
      <c r="F767" s="34" t="s">
        <v>135</v>
      </c>
      <c r="G767" s="6">
        <v>791.1</v>
      </c>
    </row>
    <row r="768" spans="1:7" ht="15.75">
      <c r="A768" s="57" t="s">
        <v>39</v>
      </c>
      <c r="B768" s="149"/>
      <c r="C768" s="52" t="s">
        <v>19</v>
      </c>
      <c r="D768" s="52" t="s">
        <v>17</v>
      </c>
      <c r="E768" s="52" t="s">
        <v>691</v>
      </c>
      <c r="F768" s="34"/>
      <c r="G768" s="6">
        <f>G769</f>
        <v>397.6</v>
      </c>
    </row>
    <row r="769" spans="1:7" ht="15.75">
      <c r="A769" s="53" t="s">
        <v>141</v>
      </c>
      <c r="B769" s="149"/>
      <c r="C769" s="52" t="s">
        <v>19</v>
      </c>
      <c r="D769" s="52" t="s">
        <v>17</v>
      </c>
      <c r="E769" s="52" t="s">
        <v>692</v>
      </c>
      <c r="F769" s="34"/>
      <c r="G769" s="6">
        <f>G770</f>
        <v>397.6</v>
      </c>
    </row>
    <row r="770" spans="1:7" ht="30">
      <c r="A770" s="51" t="s">
        <v>56</v>
      </c>
      <c r="B770" s="149"/>
      <c r="C770" s="52" t="s">
        <v>19</v>
      </c>
      <c r="D770" s="52" t="s">
        <v>17</v>
      </c>
      <c r="E770" s="52" t="s">
        <v>692</v>
      </c>
      <c r="F770" s="34" t="s">
        <v>101</v>
      </c>
      <c r="G770" s="6">
        <v>397.6</v>
      </c>
    </row>
    <row r="771" spans="1:7" ht="15.75">
      <c r="A771" s="53" t="s">
        <v>169</v>
      </c>
      <c r="B771" s="149"/>
      <c r="C771" s="52" t="s">
        <v>19</v>
      </c>
      <c r="D771" s="52" t="s">
        <v>17</v>
      </c>
      <c r="E771" s="52" t="s">
        <v>170</v>
      </c>
      <c r="F771" s="34"/>
      <c r="G771" s="6">
        <f>G772</f>
        <v>1296.8</v>
      </c>
    </row>
    <row r="772" spans="1:7" ht="15.75">
      <c r="A772" s="57" t="s">
        <v>39</v>
      </c>
      <c r="B772" s="149"/>
      <c r="C772" s="52" t="s">
        <v>19</v>
      </c>
      <c r="D772" s="52" t="s">
        <v>17</v>
      </c>
      <c r="E772" s="52" t="s">
        <v>693</v>
      </c>
      <c r="F772" s="34"/>
      <c r="G772" s="6">
        <f>G773</f>
        <v>1296.8</v>
      </c>
    </row>
    <row r="773" spans="1:7" ht="15.75">
      <c r="A773" s="51" t="s">
        <v>168</v>
      </c>
      <c r="B773" s="149"/>
      <c r="C773" s="52" t="s">
        <v>19</v>
      </c>
      <c r="D773" s="52" t="s">
        <v>17</v>
      </c>
      <c r="E773" s="52" t="s">
        <v>694</v>
      </c>
      <c r="F773" s="34"/>
      <c r="G773" s="6">
        <f>G774+G775</f>
        <v>1296.8</v>
      </c>
    </row>
    <row r="774" spans="1:7" ht="60">
      <c r="A774" s="154" t="s">
        <v>145</v>
      </c>
      <c r="B774" s="149"/>
      <c r="C774" s="52" t="s">
        <v>19</v>
      </c>
      <c r="D774" s="52" t="s">
        <v>17</v>
      </c>
      <c r="E774" s="52" t="s">
        <v>694</v>
      </c>
      <c r="F774" s="34" t="s">
        <v>99</v>
      </c>
      <c r="G774" s="6">
        <v>916.8</v>
      </c>
    </row>
    <row r="775" spans="1:7" ht="30">
      <c r="A775" s="51" t="s">
        <v>56</v>
      </c>
      <c r="B775" s="149"/>
      <c r="C775" s="52" t="s">
        <v>19</v>
      </c>
      <c r="D775" s="52" t="s">
        <v>17</v>
      </c>
      <c r="E775" s="52" t="s">
        <v>694</v>
      </c>
      <c r="F775" s="34" t="s">
        <v>101</v>
      </c>
      <c r="G775" s="6">
        <v>380</v>
      </c>
    </row>
    <row r="776" spans="1:7" ht="30">
      <c r="A776" s="53" t="s">
        <v>171</v>
      </c>
      <c r="B776" s="149"/>
      <c r="C776" s="52" t="s">
        <v>19</v>
      </c>
      <c r="D776" s="52" t="s">
        <v>17</v>
      </c>
      <c r="E776" s="52" t="s">
        <v>172</v>
      </c>
      <c r="F776" s="34"/>
      <c r="G776" s="6">
        <f>G777+G785</f>
        <v>2478.6</v>
      </c>
    </row>
    <row r="777" spans="1:7" ht="15.75">
      <c r="A777" s="57" t="s">
        <v>39</v>
      </c>
      <c r="B777" s="149"/>
      <c r="C777" s="52" t="s">
        <v>19</v>
      </c>
      <c r="D777" s="52" t="s">
        <v>17</v>
      </c>
      <c r="E777" s="52" t="s">
        <v>695</v>
      </c>
      <c r="F777" s="34"/>
      <c r="G777" s="6">
        <f>G778</f>
        <v>1215.6</v>
      </c>
    </row>
    <row r="778" spans="1:7" ht="15.75">
      <c r="A778" s="57" t="s">
        <v>168</v>
      </c>
      <c r="B778" s="149"/>
      <c r="C778" s="52" t="s">
        <v>19</v>
      </c>
      <c r="D778" s="52" t="s">
        <v>17</v>
      </c>
      <c r="E778" s="52" t="s">
        <v>696</v>
      </c>
      <c r="F778" s="34"/>
      <c r="G778" s="6">
        <f>G779+G781+G783</f>
        <v>1215.6</v>
      </c>
    </row>
    <row r="779" spans="1:7" ht="15.75">
      <c r="A779" s="53" t="s">
        <v>141</v>
      </c>
      <c r="B779" s="149"/>
      <c r="C779" s="52" t="s">
        <v>19</v>
      </c>
      <c r="D779" s="52" t="s">
        <v>17</v>
      </c>
      <c r="E779" s="52" t="s">
        <v>697</v>
      </c>
      <c r="F779" s="34"/>
      <c r="G779" s="6">
        <f>G780</f>
        <v>540.3</v>
      </c>
    </row>
    <row r="780" spans="1:7" ht="30">
      <c r="A780" s="51" t="s">
        <v>56</v>
      </c>
      <c r="B780" s="149"/>
      <c r="C780" s="52" t="s">
        <v>19</v>
      </c>
      <c r="D780" s="52" t="s">
        <v>17</v>
      </c>
      <c r="E780" s="52" t="s">
        <v>697</v>
      </c>
      <c r="F780" s="34" t="s">
        <v>101</v>
      </c>
      <c r="G780" s="6">
        <v>540.3</v>
      </c>
    </row>
    <row r="781" spans="1:7" ht="15.75">
      <c r="A781" s="53" t="s">
        <v>149</v>
      </c>
      <c r="B781" s="149"/>
      <c r="C781" s="52" t="s">
        <v>19</v>
      </c>
      <c r="D781" s="52" t="s">
        <v>17</v>
      </c>
      <c r="E781" s="52" t="s">
        <v>698</v>
      </c>
      <c r="F781" s="34"/>
      <c r="G781" s="6">
        <f>G782</f>
        <v>597.3</v>
      </c>
    </row>
    <row r="782" spans="1:7" ht="30">
      <c r="A782" s="51" t="s">
        <v>56</v>
      </c>
      <c r="B782" s="149"/>
      <c r="C782" s="52" t="s">
        <v>19</v>
      </c>
      <c r="D782" s="52" t="s">
        <v>17</v>
      </c>
      <c r="E782" s="52" t="s">
        <v>698</v>
      </c>
      <c r="F782" s="34" t="s">
        <v>101</v>
      </c>
      <c r="G782" s="6">
        <v>597.3</v>
      </c>
    </row>
    <row r="783" spans="1:7" ht="15.75">
      <c r="A783" s="54" t="s">
        <v>162</v>
      </c>
      <c r="B783" s="149"/>
      <c r="C783" s="52" t="s">
        <v>19</v>
      </c>
      <c r="D783" s="52" t="s">
        <v>17</v>
      </c>
      <c r="E783" s="52" t="s">
        <v>699</v>
      </c>
      <c r="F783" s="34"/>
      <c r="G783" s="6">
        <f>G784</f>
        <v>78</v>
      </c>
    </row>
    <row r="784" spans="1:7" ht="30">
      <c r="A784" s="51" t="s">
        <v>56</v>
      </c>
      <c r="B784" s="149"/>
      <c r="C784" s="52" t="s">
        <v>19</v>
      </c>
      <c r="D784" s="52" t="s">
        <v>17</v>
      </c>
      <c r="E784" s="52" t="s">
        <v>699</v>
      </c>
      <c r="F784" s="34" t="s">
        <v>101</v>
      </c>
      <c r="G784" s="6">
        <v>78</v>
      </c>
    </row>
    <row r="785" spans="1:7" ht="15.75">
      <c r="A785" s="53" t="s">
        <v>166</v>
      </c>
      <c r="B785" s="149"/>
      <c r="C785" s="52" t="s">
        <v>19</v>
      </c>
      <c r="D785" s="52" t="s">
        <v>17</v>
      </c>
      <c r="E785" s="52" t="s">
        <v>173</v>
      </c>
      <c r="F785" s="34"/>
      <c r="G785" s="6">
        <f>G786+G789+G792</f>
        <v>1263</v>
      </c>
    </row>
    <row r="786" spans="1:7" ht="30">
      <c r="A786" s="53" t="s">
        <v>174</v>
      </c>
      <c r="B786" s="149"/>
      <c r="C786" s="52" t="s">
        <v>19</v>
      </c>
      <c r="D786" s="52" t="s">
        <v>17</v>
      </c>
      <c r="E786" s="52" t="s">
        <v>175</v>
      </c>
      <c r="F786" s="34"/>
      <c r="G786" s="6">
        <f>G787</f>
        <v>824.4</v>
      </c>
    </row>
    <row r="787" spans="1:7" ht="15.75">
      <c r="A787" s="53" t="s">
        <v>141</v>
      </c>
      <c r="B787" s="149"/>
      <c r="C787" s="52" t="s">
        <v>19</v>
      </c>
      <c r="D787" s="52" t="s">
        <v>17</v>
      </c>
      <c r="E787" s="52" t="s">
        <v>700</v>
      </c>
      <c r="F787" s="34"/>
      <c r="G787" s="6">
        <f>G788</f>
        <v>824.4</v>
      </c>
    </row>
    <row r="788" spans="1:7" ht="30">
      <c r="A788" s="53" t="s">
        <v>134</v>
      </c>
      <c r="B788" s="149"/>
      <c r="C788" s="52" t="s">
        <v>19</v>
      </c>
      <c r="D788" s="52" t="s">
        <v>17</v>
      </c>
      <c r="E788" s="52" t="s">
        <v>700</v>
      </c>
      <c r="F788" s="34" t="s">
        <v>135</v>
      </c>
      <c r="G788" s="6">
        <v>824.4</v>
      </c>
    </row>
    <row r="789" spans="1:7" ht="30">
      <c r="A789" s="53" t="s">
        <v>701</v>
      </c>
      <c r="B789" s="149"/>
      <c r="C789" s="52" t="s">
        <v>19</v>
      </c>
      <c r="D789" s="52" t="s">
        <v>17</v>
      </c>
      <c r="E789" s="52" t="s">
        <v>702</v>
      </c>
      <c r="F789" s="34"/>
      <c r="G789" s="6">
        <f>G790</f>
        <v>146.3</v>
      </c>
    </row>
    <row r="790" spans="1:7" ht="15.75">
      <c r="A790" s="155" t="s">
        <v>132</v>
      </c>
      <c r="B790" s="149"/>
      <c r="C790" s="52" t="s">
        <v>19</v>
      </c>
      <c r="D790" s="52" t="s">
        <v>17</v>
      </c>
      <c r="E790" s="52" t="s">
        <v>703</v>
      </c>
      <c r="F790" s="34"/>
      <c r="G790" s="6">
        <f>G791</f>
        <v>146.3</v>
      </c>
    </row>
    <row r="791" spans="1:7" ht="30">
      <c r="A791" s="53" t="s">
        <v>134</v>
      </c>
      <c r="B791" s="149"/>
      <c r="C791" s="52" t="s">
        <v>19</v>
      </c>
      <c r="D791" s="52" t="s">
        <v>17</v>
      </c>
      <c r="E791" s="52" t="s">
        <v>703</v>
      </c>
      <c r="F791" s="34" t="s">
        <v>135</v>
      </c>
      <c r="G791" s="6">
        <v>146.3</v>
      </c>
    </row>
    <row r="792" spans="1:7" ht="15.75">
      <c r="A792" s="57" t="s">
        <v>461</v>
      </c>
      <c r="B792" s="149"/>
      <c r="C792" s="52" t="s">
        <v>19</v>
      </c>
      <c r="D792" s="52" t="s">
        <v>17</v>
      </c>
      <c r="E792" s="52" t="s">
        <v>704</v>
      </c>
      <c r="F792" s="34"/>
      <c r="G792" s="6">
        <f>G793+G795</f>
        <v>292.3</v>
      </c>
    </row>
    <row r="793" spans="1:7" ht="15.75">
      <c r="A793" s="155" t="s">
        <v>132</v>
      </c>
      <c r="B793" s="149"/>
      <c r="C793" s="52" t="s">
        <v>19</v>
      </c>
      <c r="D793" s="52" t="s">
        <v>17</v>
      </c>
      <c r="E793" s="52" t="s">
        <v>705</v>
      </c>
      <c r="F793" s="34"/>
      <c r="G793" s="6">
        <f>G794</f>
        <v>273.8</v>
      </c>
    </row>
    <row r="794" spans="1:7" ht="30">
      <c r="A794" s="53" t="s">
        <v>134</v>
      </c>
      <c r="B794" s="149"/>
      <c r="C794" s="52" t="s">
        <v>19</v>
      </c>
      <c r="D794" s="52" t="s">
        <v>17</v>
      </c>
      <c r="E794" s="52" t="s">
        <v>705</v>
      </c>
      <c r="F794" s="34" t="s">
        <v>135</v>
      </c>
      <c r="G794" s="6">
        <v>273.8</v>
      </c>
    </row>
    <row r="795" spans="1:7" ht="15.75">
      <c r="A795" s="53" t="s">
        <v>154</v>
      </c>
      <c r="B795" s="149"/>
      <c r="C795" s="52" t="s">
        <v>19</v>
      </c>
      <c r="D795" s="52" t="s">
        <v>17</v>
      </c>
      <c r="E795" s="52" t="s">
        <v>706</v>
      </c>
      <c r="F795" s="34"/>
      <c r="G795" s="6">
        <f>G796</f>
        <v>18.5</v>
      </c>
    </row>
    <row r="796" spans="1:7" ht="30">
      <c r="A796" s="53" t="s">
        <v>134</v>
      </c>
      <c r="B796" s="149"/>
      <c r="C796" s="52" t="s">
        <v>19</v>
      </c>
      <c r="D796" s="52" t="s">
        <v>17</v>
      </c>
      <c r="E796" s="52" t="s">
        <v>706</v>
      </c>
      <c r="F796" s="34" t="s">
        <v>135</v>
      </c>
      <c r="G796" s="6">
        <v>18.5</v>
      </c>
    </row>
    <row r="797" spans="1:7" ht="30">
      <c r="A797" s="54" t="s">
        <v>159</v>
      </c>
      <c r="B797" s="149"/>
      <c r="C797" s="52" t="s">
        <v>19</v>
      </c>
      <c r="D797" s="52" t="s">
        <v>17</v>
      </c>
      <c r="E797" s="52" t="s">
        <v>160</v>
      </c>
      <c r="F797" s="34"/>
      <c r="G797" s="6">
        <f>G798</f>
        <v>7491.900000000001</v>
      </c>
    </row>
    <row r="798" spans="1:7" ht="30">
      <c r="A798" s="53" t="s">
        <v>49</v>
      </c>
      <c r="B798" s="149"/>
      <c r="C798" s="52" t="s">
        <v>19</v>
      </c>
      <c r="D798" s="52" t="s">
        <v>17</v>
      </c>
      <c r="E798" s="52" t="s">
        <v>161</v>
      </c>
      <c r="F798" s="34"/>
      <c r="G798" s="6">
        <f>G799</f>
        <v>7491.900000000001</v>
      </c>
    </row>
    <row r="799" spans="1:7" ht="15.75">
      <c r="A799" s="54" t="s">
        <v>162</v>
      </c>
      <c r="B799" s="149"/>
      <c r="C799" s="52" t="s">
        <v>19</v>
      </c>
      <c r="D799" s="52" t="s">
        <v>17</v>
      </c>
      <c r="E799" s="52" t="s">
        <v>163</v>
      </c>
      <c r="F799" s="34"/>
      <c r="G799" s="6">
        <f>G800+G801+G802</f>
        <v>7491.900000000001</v>
      </c>
    </row>
    <row r="800" spans="1:7" ht="60">
      <c r="A800" s="154" t="s">
        <v>145</v>
      </c>
      <c r="B800" s="149"/>
      <c r="C800" s="52" t="s">
        <v>19</v>
      </c>
      <c r="D800" s="52" t="s">
        <v>17</v>
      </c>
      <c r="E800" s="52" t="s">
        <v>163</v>
      </c>
      <c r="F800" s="34" t="s">
        <v>99</v>
      </c>
      <c r="G800" s="6">
        <v>6861.3</v>
      </c>
    </row>
    <row r="801" spans="1:7" ht="30">
      <c r="A801" s="51" t="s">
        <v>56</v>
      </c>
      <c r="B801" s="149"/>
      <c r="C801" s="52" t="s">
        <v>19</v>
      </c>
      <c r="D801" s="52" t="s">
        <v>17</v>
      </c>
      <c r="E801" s="52" t="s">
        <v>163</v>
      </c>
      <c r="F801" s="34" t="s">
        <v>101</v>
      </c>
      <c r="G801" s="6">
        <v>626.5</v>
      </c>
    </row>
    <row r="802" spans="1:7" ht="15.75">
      <c r="A802" s="53" t="s">
        <v>26</v>
      </c>
      <c r="B802" s="149"/>
      <c r="C802" s="52" t="s">
        <v>19</v>
      </c>
      <c r="D802" s="52" t="s">
        <v>17</v>
      </c>
      <c r="E802" s="52" t="s">
        <v>163</v>
      </c>
      <c r="F802" s="34" t="s">
        <v>106</v>
      </c>
      <c r="G802" s="6">
        <v>4.1</v>
      </c>
    </row>
    <row r="803" spans="1:7" ht="15">
      <c r="A803" s="141" t="s">
        <v>34</v>
      </c>
      <c r="B803" s="142"/>
      <c r="C803" s="142" t="s">
        <v>35</v>
      </c>
      <c r="D803" s="142" t="s">
        <v>36</v>
      </c>
      <c r="E803" s="41"/>
      <c r="F803" s="41"/>
      <c r="G803" s="42">
        <f>SUM(G804+G811)</f>
        <v>343.9</v>
      </c>
    </row>
    <row r="804" spans="1:7" ht="15">
      <c r="A804" s="141" t="s">
        <v>57</v>
      </c>
      <c r="B804" s="60"/>
      <c r="C804" s="60" t="s">
        <v>35</v>
      </c>
      <c r="D804" s="60" t="s">
        <v>58</v>
      </c>
      <c r="E804" s="93"/>
      <c r="F804" s="60"/>
      <c r="G804" s="61">
        <f>G805</f>
        <v>343.9</v>
      </c>
    </row>
    <row r="805" spans="1:7" ht="30">
      <c r="A805" s="156" t="s">
        <v>576</v>
      </c>
      <c r="B805" s="157"/>
      <c r="C805" s="158" t="s">
        <v>35</v>
      </c>
      <c r="D805" s="158" t="s">
        <v>58</v>
      </c>
      <c r="E805" s="158" t="s">
        <v>545</v>
      </c>
      <c r="F805" s="159"/>
      <c r="G805" s="160">
        <f>G806</f>
        <v>343.9</v>
      </c>
    </row>
    <row r="806" spans="1:7" ht="30">
      <c r="A806" s="161" t="s">
        <v>585</v>
      </c>
      <c r="B806" s="157"/>
      <c r="C806" s="158" t="s">
        <v>35</v>
      </c>
      <c r="D806" s="158" t="s">
        <v>58</v>
      </c>
      <c r="E806" s="158" t="s">
        <v>586</v>
      </c>
      <c r="F806" s="159"/>
      <c r="G806" s="160">
        <f>G807</f>
        <v>343.9</v>
      </c>
    </row>
    <row r="807" spans="1:7" ht="75">
      <c r="A807" s="161" t="s">
        <v>318</v>
      </c>
      <c r="B807" s="157"/>
      <c r="C807" s="158" t="s">
        <v>35</v>
      </c>
      <c r="D807" s="158" t="s">
        <v>58</v>
      </c>
      <c r="E807" s="158" t="s">
        <v>587</v>
      </c>
      <c r="F807" s="159"/>
      <c r="G807" s="160">
        <f>G808</f>
        <v>343.9</v>
      </c>
    </row>
    <row r="808" spans="1:7" ht="45">
      <c r="A808" s="161" t="s">
        <v>610</v>
      </c>
      <c r="B808" s="157"/>
      <c r="C808" s="158" t="s">
        <v>35</v>
      </c>
      <c r="D808" s="158" t="s">
        <v>58</v>
      </c>
      <c r="E808" s="158" t="s">
        <v>611</v>
      </c>
      <c r="F808" s="159"/>
      <c r="G808" s="160">
        <f>G809</f>
        <v>343.9</v>
      </c>
    </row>
    <row r="809" spans="1:7" s="19" customFormat="1" ht="15.75">
      <c r="A809" s="162" t="s">
        <v>46</v>
      </c>
      <c r="B809" s="157"/>
      <c r="C809" s="158" t="s">
        <v>35</v>
      </c>
      <c r="D809" s="158" t="s">
        <v>58</v>
      </c>
      <c r="E809" s="158" t="s">
        <v>611</v>
      </c>
      <c r="F809" s="163">
        <v>300</v>
      </c>
      <c r="G809" s="160">
        <v>343.9</v>
      </c>
    </row>
    <row r="810" spans="1:7" s="18" customFormat="1" ht="15.75">
      <c r="A810" s="114" t="s">
        <v>215</v>
      </c>
      <c r="B810" s="115"/>
      <c r="C810" s="116"/>
      <c r="D810" s="116"/>
      <c r="E810" s="116"/>
      <c r="F810" s="116"/>
      <c r="G810" s="117">
        <f>SUM(G11+G32+G52+G322+G358+G731+G521)+G559</f>
        <v>3706171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2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421875" style="0" customWidth="1"/>
    <col min="5" max="5" width="9.8515625" style="0" customWidth="1"/>
    <col min="6" max="6" width="16.140625" style="0" customWidth="1"/>
    <col min="7" max="7" width="15.8515625" style="0" hidden="1" customWidth="1"/>
    <col min="8" max="8" width="13.57421875" style="0" hidden="1" customWidth="1"/>
    <col min="9" max="9" width="9.140625" style="0" hidden="1" customWidth="1"/>
    <col min="10" max="10" width="11.7109375" style="0" hidden="1" customWidth="1"/>
    <col min="11" max="12" width="9.140625" style="0" hidden="1" customWidth="1"/>
  </cols>
  <sheetData>
    <row r="1" spans="3:5" ht="15">
      <c r="C1" s="129" t="s">
        <v>667</v>
      </c>
      <c r="D1" s="129"/>
      <c r="E1" s="129"/>
    </row>
    <row r="2" spans="3:5" ht="15">
      <c r="C2" s="4" t="s">
        <v>0</v>
      </c>
      <c r="D2" s="4"/>
      <c r="E2" s="4"/>
    </row>
    <row r="3" spans="3:5" ht="15">
      <c r="C3" s="4" t="s">
        <v>1</v>
      </c>
      <c r="D3" s="4"/>
      <c r="E3" s="4"/>
    </row>
    <row r="4" spans="3:5" ht="15">
      <c r="C4" s="4" t="s">
        <v>2</v>
      </c>
      <c r="D4" s="4"/>
      <c r="E4" s="4"/>
    </row>
    <row r="5" spans="3:5" ht="15">
      <c r="C5" s="10" t="s">
        <v>1042</v>
      </c>
      <c r="D5" s="10"/>
      <c r="E5" s="10"/>
    </row>
    <row r="8" spans="1:6" ht="45" customHeight="1">
      <c r="A8" s="210" t="s">
        <v>672</v>
      </c>
      <c r="B8" s="210"/>
      <c r="C8" s="210"/>
      <c r="D8" s="210"/>
      <c r="E8" s="210"/>
      <c r="F8" s="210"/>
    </row>
    <row r="9" spans="1:6" ht="15">
      <c r="A9" s="70"/>
      <c r="B9" s="70"/>
      <c r="C9" s="70"/>
      <c r="D9" s="70"/>
      <c r="E9" s="70"/>
      <c r="F9" s="70"/>
    </row>
    <row r="10" spans="1:6" ht="45">
      <c r="A10" s="9" t="s">
        <v>176</v>
      </c>
      <c r="B10" s="9" t="s">
        <v>177</v>
      </c>
      <c r="C10" s="9" t="s">
        <v>178</v>
      </c>
      <c r="D10" s="9" t="s">
        <v>181</v>
      </c>
      <c r="E10" s="9" t="s">
        <v>182</v>
      </c>
      <c r="F10" s="9" t="s">
        <v>530</v>
      </c>
    </row>
    <row r="11" spans="1:10" ht="30">
      <c r="A11" s="102" t="s">
        <v>244</v>
      </c>
      <c r="B11" s="41" t="s">
        <v>245</v>
      </c>
      <c r="C11" s="41"/>
      <c r="D11" s="124"/>
      <c r="E11" s="124"/>
      <c r="F11" s="42">
        <f>SUM(F12)</f>
        <v>757485.7</v>
      </c>
      <c r="H11">
        <f>SUM(G12:G30)</f>
        <v>757485.7</v>
      </c>
      <c r="J11" s="17">
        <f>SUM(H11-F11)</f>
        <v>0</v>
      </c>
    </row>
    <row r="12" spans="1:10" ht="90">
      <c r="A12" s="40" t="s">
        <v>246</v>
      </c>
      <c r="B12" s="97" t="s">
        <v>247</v>
      </c>
      <c r="C12" s="41"/>
      <c r="D12" s="124"/>
      <c r="E12" s="124"/>
      <c r="F12" s="42">
        <f>SUM(F15)+F22+F24+F27+F19+F13</f>
        <v>757485.7</v>
      </c>
      <c r="J12" s="17">
        <f>SUM(H12-F12)</f>
        <v>-757485.7</v>
      </c>
    </row>
    <row r="13" spans="1:10" ht="45">
      <c r="A13" s="51" t="s">
        <v>661</v>
      </c>
      <c r="B13" s="62" t="s">
        <v>662</v>
      </c>
      <c r="C13" s="52"/>
      <c r="D13" s="52"/>
      <c r="E13" s="52"/>
      <c r="F13" s="7">
        <f>F14</f>
        <v>10524.4</v>
      </c>
      <c r="J13" s="17"/>
    </row>
    <row r="14" spans="1:10" ht="15">
      <c r="A14" s="51" t="s">
        <v>46</v>
      </c>
      <c r="B14" s="62" t="s">
        <v>662</v>
      </c>
      <c r="C14" s="52" t="s">
        <v>109</v>
      </c>
      <c r="D14" s="52" t="s">
        <v>35</v>
      </c>
      <c r="E14" s="52" t="s">
        <v>17</v>
      </c>
      <c r="F14" s="7">
        <v>10524.4</v>
      </c>
      <c r="G14">
        <f>SUM(Ведомственная!G720)</f>
        <v>10524.4</v>
      </c>
      <c r="J14" s="17"/>
    </row>
    <row r="15" spans="1:10" ht="45">
      <c r="A15" s="102" t="s">
        <v>84</v>
      </c>
      <c r="B15" s="97" t="s">
        <v>248</v>
      </c>
      <c r="C15" s="41"/>
      <c r="D15" s="124"/>
      <c r="E15" s="124"/>
      <c r="F15" s="42">
        <f>SUM(F16)</f>
        <v>1358.3</v>
      </c>
      <c r="J15" s="17">
        <f>SUM(H15-F15)</f>
        <v>-1358.3</v>
      </c>
    </row>
    <row r="16" spans="1:10" ht="45">
      <c r="A16" s="102" t="s">
        <v>249</v>
      </c>
      <c r="B16" s="97" t="s">
        <v>250</v>
      </c>
      <c r="C16" s="41"/>
      <c r="D16" s="124"/>
      <c r="E16" s="124"/>
      <c r="F16" s="42">
        <f>SUM(F17:F18)</f>
        <v>1358.3</v>
      </c>
      <c r="J16" s="17">
        <f>SUM(H16-F16)</f>
        <v>-1358.3</v>
      </c>
    </row>
    <row r="17" spans="1:10" ht="60">
      <c r="A17" s="51" t="s">
        <v>55</v>
      </c>
      <c r="B17" s="97" t="s">
        <v>250</v>
      </c>
      <c r="C17" s="97" t="s">
        <v>99</v>
      </c>
      <c r="D17" s="124" t="s">
        <v>38</v>
      </c>
      <c r="E17" s="124" t="s">
        <v>17</v>
      </c>
      <c r="F17" s="42">
        <v>1334.7</v>
      </c>
      <c r="G17">
        <f>SUM(Ведомственная!G64)</f>
        <v>1334.7</v>
      </c>
      <c r="J17" s="17">
        <f>SUM(H17-F17)</f>
        <v>-1334.7</v>
      </c>
    </row>
    <row r="18" spans="1:10" ht="30">
      <c r="A18" s="132" t="s">
        <v>56</v>
      </c>
      <c r="B18" s="97" t="s">
        <v>250</v>
      </c>
      <c r="C18" s="97" t="s">
        <v>101</v>
      </c>
      <c r="D18" s="124" t="s">
        <v>38</v>
      </c>
      <c r="E18" s="124" t="s">
        <v>17</v>
      </c>
      <c r="F18" s="42">
        <v>23.6</v>
      </c>
      <c r="G18">
        <f>SUM(Ведомственная!G65)</f>
        <v>23.6</v>
      </c>
      <c r="J18" s="17">
        <f>SUM(H18-F18)</f>
        <v>-23.6</v>
      </c>
    </row>
    <row r="19" spans="1:10" ht="75">
      <c r="A19" s="51" t="s">
        <v>655</v>
      </c>
      <c r="B19" s="63" t="s">
        <v>656</v>
      </c>
      <c r="C19" s="52"/>
      <c r="D19" s="52"/>
      <c r="E19" s="52"/>
      <c r="F19" s="7">
        <f>F20+F21</f>
        <v>3936.6</v>
      </c>
      <c r="J19" s="17"/>
    </row>
    <row r="20" spans="1:10" ht="60">
      <c r="A20" s="51" t="s">
        <v>55</v>
      </c>
      <c r="B20" s="63" t="s">
        <v>656</v>
      </c>
      <c r="C20" s="52" t="s">
        <v>99</v>
      </c>
      <c r="D20" s="52" t="s">
        <v>125</v>
      </c>
      <c r="E20" s="52" t="s">
        <v>192</v>
      </c>
      <c r="F20" s="7">
        <v>3300</v>
      </c>
      <c r="G20">
        <f>SUM(Ведомственная!G694)</f>
        <v>3300</v>
      </c>
      <c r="J20" s="17"/>
    </row>
    <row r="21" spans="1:10" ht="30">
      <c r="A21" s="51" t="s">
        <v>56</v>
      </c>
      <c r="B21" s="63" t="s">
        <v>656</v>
      </c>
      <c r="C21" s="52" t="s">
        <v>101</v>
      </c>
      <c r="D21" s="52" t="s">
        <v>125</v>
      </c>
      <c r="E21" s="52" t="s">
        <v>192</v>
      </c>
      <c r="F21" s="7">
        <v>636.6</v>
      </c>
      <c r="G21">
        <f>SUM(Ведомственная!G695)</f>
        <v>636.6</v>
      </c>
      <c r="J21" s="17"/>
    </row>
    <row r="22" spans="1:10" ht="45">
      <c r="A22" s="51" t="s">
        <v>645</v>
      </c>
      <c r="B22" s="62" t="s">
        <v>646</v>
      </c>
      <c r="C22" s="52"/>
      <c r="D22" s="52"/>
      <c r="E22" s="52"/>
      <c r="F22" s="6">
        <f>F23</f>
        <v>7284.8</v>
      </c>
      <c r="J22" s="17"/>
    </row>
    <row r="23" spans="1:10" ht="30">
      <c r="A23" s="51" t="s">
        <v>134</v>
      </c>
      <c r="B23" s="62" t="s">
        <v>646</v>
      </c>
      <c r="C23" s="52" t="s">
        <v>135</v>
      </c>
      <c r="D23" s="52" t="s">
        <v>125</v>
      </c>
      <c r="E23" s="52" t="s">
        <v>48</v>
      </c>
      <c r="F23" s="6">
        <v>7284.8</v>
      </c>
      <c r="G23">
        <f>SUM(Ведомственная!G601)</f>
        <v>7284.8</v>
      </c>
      <c r="J23" s="17"/>
    </row>
    <row r="24" spans="1:10" ht="90">
      <c r="A24" s="51" t="s">
        <v>647</v>
      </c>
      <c r="B24" s="62" t="s">
        <v>648</v>
      </c>
      <c r="C24" s="52"/>
      <c r="D24" s="52"/>
      <c r="E24" s="52"/>
      <c r="F24" s="6">
        <f>F25+F26</f>
        <v>47568.9</v>
      </c>
      <c r="J24" s="17"/>
    </row>
    <row r="25" spans="1:10" ht="60">
      <c r="A25" s="74" t="s">
        <v>55</v>
      </c>
      <c r="B25" s="62" t="s">
        <v>648</v>
      </c>
      <c r="C25" s="52" t="s">
        <v>99</v>
      </c>
      <c r="D25" s="52" t="s">
        <v>125</v>
      </c>
      <c r="E25" s="52" t="s">
        <v>48</v>
      </c>
      <c r="F25" s="6">
        <v>43729.4</v>
      </c>
      <c r="G25">
        <f>SUM(Ведомственная!G603)</f>
        <v>43729.4</v>
      </c>
      <c r="J25" s="17"/>
    </row>
    <row r="26" spans="1:10" ht="30">
      <c r="A26" s="51" t="s">
        <v>56</v>
      </c>
      <c r="B26" s="62" t="s">
        <v>648</v>
      </c>
      <c r="C26" s="52" t="s">
        <v>101</v>
      </c>
      <c r="D26" s="52" t="s">
        <v>125</v>
      </c>
      <c r="E26" s="52" t="s">
        <v>48</v>
      </c>
      <c r="F26" s="6">
        <v>3839.5</v>
      </c>
      <c r="G26">
        <f>SUM(Ведомственная!G604)</f>
        <v>3839.5</v>
      </c>
      <c r="J26" s="17"/>
    </row>
    <row r="27" spans="1:10" ht="75">
      <c r="A27" s="51" t="s">
        <v>649</v>
      </c>
      <c r="B27" s="62" t="s">
        <v>650</v>
      </c>
      <c r="C27" s="52"/>
      <c r="D27" s="52"/>
      <c r="E27" s="52"/>
      <c r="F27" s="6">
        <f>F28+F29+F30</f>
        <v>686812.7</v>
      </c>
      <c r="J27" s="17"/>
    </row>
    <row r="28" spans="1:10" ht="60">
      <c r="A28" s="51" t="s">
        <v>55</v>
      </c>
      <c r="B28" s="62" t="s">
        <v>650</v>
      </c>
      <c r="C28" s="52" t="s">
        <v>99</v>
      </c>
      <c r="D28" s="52" t="s">
        <v>125</v>
      </c>
      <c r="E28" s="52" t="s">
        <v>48</v>
      </c>
      <c r="F28" s="6">
        <v>323817.6</v>
      </c>
      <c r="G28">
        <f>SUM(Ведомственная!G606)</f>
        <v>323817.6</v>
      </c>
      <c r="J28" s="17"/>
    </row>
    <row r="29" spans="1:10" ht="30">
      <c r="A29" s="51" t="s">
        <v>56</v>
      </c>
      <c r="B29" s="62" t="s">
        <v>650</v>
      </c>
      <c r="C29" s="52" t="s">
        <v>101</v>
      </c>
      <c r="D29" s="52" t="s">
        <v>125</v>
      </c>
      <c r="E29" s="52" t="s">
        <v>48</v>
      </c>
      <c r="F29" s="6">
        <v>4124.7</v>
      </c>
      <c r="G29">
        <f>SUM(Ведомственная!G607)</f>
        <v>4124.7</v>
      </c>
      <c r="J29" s="17"/>
    </row>
    <row r="30" spans="1:10" ht="30">
      <c r="A30" s="51" t="s">
        <v>134</v>
      </c>
      <c r="B30" s="62" t="s">
        <v>650</v>
      </c>
      <c r="C30" s="52" t="s">
        <v>135</v>
      </c>
      <c r="D30" s="52" t="s">
        <v>125</v>
      </c>
      <c r="E30" s="52" t="s">
        <v>48</v>
      </c>
      <c r="F30" s="6">
        <f>99102.9+259767.5</f>
        <v>358870.4</v>
      </c>
      <c r="G30">
        <f>SUM(Ведомственная!G608)</f>
        <v>358870.4</v>
      </c>
      <c r="J30" s="17"/>
    </row>
    <row r="31" spans="1:10" ht="45">
      <c r="A31" s="51" t="s">
        <v>638</v>
      </c>
      <c r="B31" s="64" t="s">
        <v>639</v>
      </c>
      <c r="C31" s="65"/>
      <c r="D31" s="131"/>
      <c r="E31" s="131"/>
      <c r="F31" s="6">
        <f>F32</f>
        <v>503943</v>
      </c>
      <c r="H31" s="30">
        <f>SUM(G32:G38)</f>
        <v>503943</v>
      </c>
      <c r="J31" s="17"/>
    </row>
    <row r="32" spans="1:10" ht="90">
      <c r="A32" s="51" t="s">
        <v>640</v>
      </c>
      <c r="B32" s="64" t="s">
        <v>641</v>
      </c>
      <c r="C32" s="65"/>
      <c r="D32" s="131"/>
      <c r="E32" s="131"/>
      <c r="F32" s="6">
        <f>F33+F37</f>
        <v>503943</v>
      </c>
      <c r="J32" s="17"/>
    </row>
    <row r="33" spans="1:10" ht="60">
      <c r="A33" s="51" t="s">
        <v>642</v>
      </c>
      <c r="B33" s="64" t="s">
        <v>643</v>
      </c>
      <c r="C33" s="65"/>
      <c r="D33" s="131"/>
      <c r="E33" s="131"/>
      <c r="F33" s="6">
        <f>F34+F35+F36</f>
        <v>472140.1</v>
      </c>
      <c r="J33" s="17"/>
    </row>
    <row r="34" spans="1:10" ht="60">
      <c r="A34" s="51" t="s">
        <v>55</v>
      </c>
      <c r="B34" s="62" t="s">
        <v>643</v>
      </c>
      <c r="C34" s="52" t="s">
        <v>99</v>
      </c>
      <c r="D34" s="52" t="s">
        <v>125</v>
      </c>
      <c r="E34" s="52" t="s">
        <v>38</v>
      </c>
      <c r="F34" s="6">
        <v>75732.6</v>
      </c>
      <c r="G34">
        <f>SUM(Ведомственная!G565)</f>
        <v>75732.6</v>
      </c>
      <c r="J34" s="17"/>
    </row>
    <row r="35" spans="1:10" ht="30">
      <c r="A35" s="51" t="s">
        <v>56</v>
      </c>
      <c r="B35" s="62" t="s">
        <v>643</v>
      </c>
      <c r="C35" s="52" t="s">
        <v>101</v>
      </c>
      <c r="D35" s="52" t="s">
        <v>125</v>
      </c>
      <c r="E35" s="52" t="s">
        <v>38</v>
      </c>
      <c r="F35" s="6">
        <f>916.1+1468.3</f>
        <v>2384.4</v>
      </c>
      <c r="G35">
        <f>SUM(Ведомственная!G566)</f>
        <v>2384.4</v>
      </c>
      <c r="J35" s="17"/>
    </row>
    <row r="36" spans="1:10" ht="30">
      <c r="A36" s="51" t="s">
        <v>283</v>
      </c>
      <c r="B36" s="62" t="s">
        <v>643</v>
      </c>
      <c r="C36" s="52" t="s">
        <v>135</v>
      </c>
      <c r="D36" s="52" t="s">
        <v>125</v>
      </c>
      <c r="E36" s="52" t="s">
        <v>38</v>
      </c>
      <c r="F36" s="6">
        <v>394023.1</v>
      </c>
      <c r="G36">
        <f>SUM(Ведомственная!G567)</f>
        <v>394023.1</v>
      </c>
      <c r="J36" s="17"/>
    </row>
    <row r="37" spans="1:10" ht="75">
      <c r="A37" s="51" t="s">
        <v>663</v>
      </c>
      <c r="B37" s="62" t="s">
        <v>664</v>
      </c>
      <c r="C37" s="52"/>
      <c r="D37" s="52"/>
      <c r="E37" s="52"/>
      <c r="F37" s="7">
        <f>F38</f>
        <v>31802.9</v>
      </c>
      <c r="J37" s="17"/>
    </row>
    <row r="38" spans="1:10" ht="15">
      <c r="A38" s="51" t="s">
        <v>46</v>
      </c>
      <c r="B38" s="62" t="s">
        <v>664</v>
      </c>
      <c r="C38" s="52">
        <v>300</v>
      </c>
      <c r="D38" s="52" t="s">
        <v>35</v>
      </c>
      <c r="E38" s="52" t="s">
        <v>17</v>
      </c>
      <c r="F38" s="7">
        <v>31802.9</v>
      </c>
      <c r="G38">
        <f>SUM(Ведомственная!G724)</f>
        <v>31802.9</v>
      </c>
      <c r="J38" s="17"/>
    </row>
    <row r="39" spans="1:10" ht="45">
      <c r="A39" s="105" t="s">
        <v>670</v>
      </c>
      <c r="B39" s="97" t="s">
        <v>545</v>
      </c>
      <c r="C39" s="71"/>
      <c r="D39" s="71"/>
      <c r="E39" s="71"/>
      <c r="F39" s="42">
        <f>SUM(F40)+F121+F70</f>
        <v>995191.6</v>
      </c>
      <c r="H39">
        <f>SUM(G41:G131)</f>
        <v>995191.6000000001</v>
      </c>
      <c r="J39" s="17">
        <f>SUM(H39-F39)</f>
        <v>1.1641532182693481E-10</v>
      </c>
    </row>
    <row r="40" spans="1:10" ht="15">
      <c r="A40" s="105" t="s">
        <v>671</v>
      </c>
      <c r="B40" s="97" t="s">
        <v>546</v>
      </c>
      <c r="C40" s="97"/>
      <c r="D40" s="124"/>
      <c r="E40" s="124"/>
      <c r="F40" s="42">
        <f>SUM(F41)</f>
        <v>298696.5</v>
      </c>
      <c r="J40" s="17">
        <f>SUM(H40-F40)</f>
        <v>-298696.5</v>
      </c>
    </row>
    <row r="41" spans="1:10" ht="105">
      <c r="A41" s="102" t="s">
        <v>542</v>
      </c>
      <c r="B41" s="97" t="s">
        <v>547</v>
      </c>
      <c r="C41" s="97"/>
      <c r="D41" s="124"/>
      <c r="E41" s="124"/>
      <c r="F41" s="42">
        <f>SUM(F42+F47+F50+F53+F56+F59+F65+F67)+F62</f>
        <v>298696.5</v>
      </c>
      <c r="J41" s="17">
        <f>SUM(H41-F41)</f>
        <v>-298696.5</v>
      </c>
    </row>
    <row r="42" spans="1:10" ht="60">
      <c r="A42" s="102" t="s">
        <v>618</v>
      </c>
      <c r="B42" s="41" t="s">
        <v>619</v>
      </c>
      <c r="C42" s="41"/>
      <c r="D42" s="124"/>
      <c r="E42" s="124"/>
      <c r="F42" s="42">
        <f>F43+F44+F46+F45</f>
        <v>64725.5</v>
      </c>
      <c r="J42" s="17"/>
    </row>
    <row r="43" spans="1:10" ht="60">
      <c r="A43" s="102" t="s">
        <v>55</v>
      </c>
      <c r="B43" s="41" t="s">
        <v>619</v>
      </c>
      <c r="C43" s="41">
        <v>100</v>
      </c>
      <c r="D43" s="124" t="s">
        <v>35</v>
      </c>
      <c r="E43" s="124" t="s">
        <v>17</v>
      </c>
      <c r="F43" s="42">
        <v>43974.5</v>
      </c>
      <c r="G43">
        <f>SUM(Ведомственная!G479)</f>
        <v>43974.5</v>
      </c>
      <c r="I43" s="17">
        <f>G43-F43</f>
        <v>0</v>
      </c>
      <c r="J43" s="17"/>
    </row>
    <row r="44" spans="1:10" ht="30">
      <c r="A44" s="102" t="s">
        <v>56</v>
      </c>
      <c r="B44" s="41" t="s">
        <v>619</v>
      </c>
      <c r="C44" s="41">
        <v>200</v>
      </c>
      <c r="D44" s="124" t="s">
        <v>35</v>
      </c>
      <c r="E44" s="124" t="s">
        <v>17</v>
      </c>
      <c r="F44" s="42">
        <v>20631.6</v>
      </c>
      <c r="G44">
        <f>SUM(Ведомственная!G480)</f>
        <v>20631.6</v>
      </c>
      <c r="I44" s="17">
        <f aca="true" t="shared" si="0" ref="I44:I107">G44-F44</f>
        <v>0</v>
      </c>
      <c r="J44" s="17"/>
    </row>
    <row r="45" spans="1:10" ht="15">
      <c r="A45" s="141" t="s">
        <v>46</v>
      </c>
      <c r="B45" s="41" t="s">
        <v>619</v>
      </c>
      <c r="C45" s="41">
        <v>200</v>
      </c>
      <c r="D45" s="142" t="s">
        <v>35</v>
      </c>
      <c r="E45" s="142" t="s">
        <v>17</v>
      </c>
      <c r="F45" s="42">
        <v>88.6</v>
      </c>
      <c r="G45">
        <f>SUM(Ведомственная!G481)</f>
        <v>88.6</v>
      </c>
      <c r="I45" s="17">
        <f t="shared" si="0"/>
        <v>0</v>
      </c>
      <c r="J45" s="17"/>
    </row>
    <row r="46" spans="1:10" ht="15">
      <c r="A46" s="102" t="s">
        <v>26</v>
      </c>
      <c r="B46" s="41" t="s">
        <v>619</v>
      </c>
      <c r="C46" s="41">
        <v>800</v>
      </c>
      <c r="D46" s="124" t="s">
        <v>35</v>
      </c>
      <c r="E46" s="124" t="s">
        <v>17</v>
      </c>
      <c r="F46" s="42">
        <v>30.8</v>
      </c>
      <c r="G46">
        <f>SUM(Ведомственная!G482)</f>
        <v>30.8</v>
      </c>
      <c r="I46" s="17">
        <f t="shared" si="0"/>
        <v>0</v>
      </c>
      <c r="J46" s="17"/>
    </row>
    <row r="47" spans="1:10" ht="60">
      <c r="A47" s="102" t="s">
        <v>620</v>
      </c>
      <c r="B47" s="41" t="s">
        <v>621</v>
      </c>
      <c r="C47" s="41"/>
      <c r="D47" s="124"/>
      <c r="E47" s="124"/>
      <c r="F47" s="42">
        <f>F48+F49</f>
        <v>14118.5</v>
      </c>
      <c r="I47" s="17">
        <f t="shared" si="0"/>
        <v>-14118.5</v>
      </c>
      <c r="J47" s="17"/>
    </row>
    <row r="48" spans="1:10" ht="30">
      <c r="A48" s="102" t="s">
        <v>56</v>
      </c>
      <c r="B48" s="41" t="s">
        <v>621</v>
      </c>
      <c r="C48" s="41">
        <v>200</v>
      </c>
      <c r="D48" s="124" t="s">
        <v>35</v>
      </c>
      <c r="E48" s="124" t="s">
        <v>17</v>
      </c>
      <c r="F48" s="42">
        <v>197.1</v>
      </c>
      <c r="G48">
        <f>SUM(Ведомственная!G484)</f>
        <v>197.1</v>
      </c>
      <c r="I48" s="17">
        <f t="shared" si="0"/>
        <v>0</v>
      </c>
      <c r="J48" s="17"/>
    </row>
    <row r="49" spans="1:10" ht="15">
      <c r="A49" s="102" t="s">
        <v>46</v>
      </c>
      <c r="B49" s="41" t="s">
        <v>621</v>
      </c>
      <c r="C49" s="41">
        <v>300</v>
      </c>
      <c r="D49" s="124" t="s">
        <v>35</v>
      </c>
      <c r="E49" s="124" t="s">
        <v>17</v>
      </c>
      <c r="F49" s="42">
        <v>13921.4</v>
      </c>
      <c r="G49">
        <f>SUM(Ведомственная!G485)</f>
        <v>13921.4</v>
      </c>
      <c r="I49" s="17">
        <f t="shared" si="0"/>
        <v>0</v>
      </c>
      <c r="J49" s="17"/>
    </row>
    <row r="50" spans="1:10" ht="30">
      <c r="A50" s="102" t="s">
        <v>622</v>
      </c>
      <c r="B50" s="41" t="s">
        <v>623</v>
      </c>
      <c r="C50" s="41"/>
      <c r="D50" s="124"/>
      <c r="E50" s="124"/>
      <c r="F50" s="42">
        <f>F51+F52</f>
        <v>52185.4</v>
      </c>
      <c r="I50" s="17">
        <f t="shared" si="0"/>
        <v>-52185.4</v>
      </c>
      <c r="J50" s="17"/>
    </row>
    <row r="51" spans="1:10" ht="30">
      <c r="A51" s="102" t="s">
        <v>56</v>
      </c>
      <c r="B51" s="41" t="s">
        <v>623</v>
      </c>
      <c r="C51" s="41">
        <v>200</v>
      </c>
      <c r="D51" s="124" t="s">
        <v>35</v>
      </c>
      <c r="E51" s="124" t="s">
        <v>17</v>
      </c>
      <c r="F51" s="42">
        <v>775.3</v>
      </c>
      <c r="G51">
        <f>SUM(Ведомственная!G487)</f>
        <v>775.3</v>
      </c>
      <c r="I51" s="17">
        <f t="shared" si="0"/>
        <v>0</v>
      </c>
      <c r="J51" s="17"/>
    </row>
    <row r="52" spans="1:10" ht="15">
      <c r="A52" s="102" t="s">
        <v>46</v>
      </c>
      <c r="B52" s="41" t="s">
        <v>623</v>
      </c>
      <c r="C52" s="41">
        <v>300</v>
      </c>
      <c r="D52" s="124" t="s">
        <v>35</v>
      </c>
      <c r="E52" s="124" t="s">
        <v>17</v>
      </c>
      <c r="F52" s="42">
        <v>51410.1</v>
      </c>
      <c r="G52">
        <f>SUM(Ведомственная!G488)</f>
        <v>51410.1</v>
      </c>
      <c r="I52" s="17">
        <f t="shared" si="0"/>
        <v>0</v>
      </c>
      <c r="J52" s="17"/>
    </row>
    <row r="53" spans="1:10" ht="45">
      <c r="A53" s="102" t="s">
        <v>624</v>
      </c>
      <c r="B53" s="41" t="s">
        <v>625</v>
      </c>
      <c r="C53" s="41"/>
      <c r="D53" s="124"/>
      <c r="E53" s="124"/>
      <c r="F53" s="42">
        <f>F54+F55</f>
        <v>5357.2</v>
      </c>
      <c r="I53" s="17">
        <f t="shared" si="0"/>
        <v>-5357.2</v>
      </c>
      <c r="J53" s="17"/>
    </row>
    <row r="54" spans="1:10" ht="30">
      <c r="A54" s="102" t="s">
        <v>56</v>
      </c>
      <c r="B54" s="41" t="s">
        <v>625</v>
      </c>
      <c r="C54" s="41">
        <v>200</v>
      </c>
      <c r="D54" s="124" t="s">
        <v>35</v>
      </c>
      <c r="E54" s="124" t="s">
        <v>17</v>
      </c>
      <c r="F54" s="42">
        <v>79.2</v>
      </c>
      <c r="G54">
        <f>SUM(Ведомственная!G490)</f>
        <v>79.2</v>
      </c>
      <c r="I54" s="17">
        <f t="shared" si="0"/>
        <v>0</v>
      </c>
      <c r="J54" s="17"/>
    </row>
    <row r="55" spans="1:10" ht="15">
      <c r="A55" s="102" t="s">
        <v>46</v>
      </c>
      <c r="B55" s="41" t="s">
        <v>625</v>
      </c>
      <c r="C55" s="41">
        <v>300</v>
      </c>
      <c r="D55" s="124" t="s">
        <v>35</v>
      </c>
      <c r="E55" s="124" t="s">
        <v>17</v>
      </c>
      <c r="F55" s="42">
        <v>5278</v>
      </c>
      <c r="G55">
        <f>SUM(Ведомственная!G491)</f>
        <v>5278</v>
      </c>
      <c r="I55" s="17">
        <f t="shared" si="0"/>
        <v>0</v>
      </c>
      <c r="J55" s="17"/>
    </row>
    <row r="56" spans="1:10" ht="90">
      <c r="A56" s="102" t="s">
        <v>626</v>
      </c>
      <c r="B56" s="41" t="s">
        <v>627</v>
      </c>
      <c r="C56" s="41"/>
      <c r="D56" s="124"/>
      <c r="E56" s="124"/>
      <c r="F56" s="42">
        <f>F57+F58</f>
        <v>51036</v>
      </c>
      <c r="I56" s="17">
        <f t="shared" si="0"/>
        <v>-51036</v>
      </c>
      <c r="J56" s="17"/>
    </row>
    <row r="57" spans="1:10" ht="30">
      <c r="A57" s="102" t="s">
        <v>56</v>
      </c>
      <c r="B57" s="41" t="s">
        <v>627</v>
      </c>
      <c r="C57" s="41">
        <v>200</v>
      </c>
      <c r="D57" s="124" t="s">
        <v>35</v>
      </c>
      <c r="E57" s="124" t="s">
        <v>17</v>
      </c>
      <c r="F57" s="42">
        <v>753.9</v>
      </c>
      <c r="G57">
        <f>SUM(Ведомственная!G493)</f>
        <v>753.9</v>
      </c>
      <c r="I57" s="17">
        <f t="shared" si="0"/>
        <v>0</v>
      </c>
      <c r="J57" s="17"/>
    </row>
    <row r="58" spans="1:10" ht="15">
      <c r="A58" s="102" t="s">
        <v>46</v>
      </c>
      <c r="B58" s="41" t="s">
        <v>627</v>
      </c>
      <c r="C58" s="41">
        <v>300</v>
      </c>
      <c r="D58" s="124" t="s">
        <v>35</v>
      </c>
      <c r="E58" s="124" t="s">
        <v>17</v>
      </c>
      <c r="F58" s="42">
        <v>50282.1</v>
      </c>
      <c r="G58">
        <f>SUM(Ведомственная!G494)</f>
        <v>50282.1</v>
      </c>
      <c r="I58" s="17">
        <f t="shared" si="0"/>
        <v>0</v>
      </c>
      <c r="J58" s="17"/>
    </row>
    <row r="59" spans="1:10" ht="75">
      <c r="A59" s="102" t="s">
        <v>628</v>
      </c>
      <c r="B59" s="41" t="s">
        <v>629</v>
      </c>
      <c r="C59" s="41"/>
      <c r="D59" s="124"/>
      <c r="E59" s="124"/>
      <c r="F59" s="42">
        <f>F60+F61</f>
        <v>10110.199999999999</v>
      </c>
      <c r="I59" s="17">
        <f t="shared" si="0"/>
        <v>-10110.199999999999</v>
      </c>
      <c r="J59" s="17"/>
    </row>
    <row r="60" spans="1:10" ht="30">
      <c r="A60" s="102" t="s">
        <v>56</v>
      </c>
      <c r="B60" s="41" t="s">
        <v>629</v>
      </c>
      <c r="C60" s="41">
        <v>200</v>
      </c>
      <c r="D60" s="124" t="s">
        <v>35</v>
      </c>
      <c r="E60" s="124" t="s">
        <v>17</v>
      </c>
      <c r="F60" s="42">
        <v>149.9</v>
      </c>
      <c r="G60">
        <f>SUM(Ведомственная!G496)</f>
        <v>149.9</v>
      </c>
      <c r="I60" s="17">
        <f t="shared" si="0"/>
        <v>0</v>
      </c>
      <c r="J60" s="17"/>
    </row>
    <row r="61" spans="1:10" ht="15">
      <c r="A61" s="102" t="s">
        <v>46</v>
      </c>
      <c r="B61" s="41" t="s">
        <v>629</v>
      </c>
      <c r="C61" s="41">
        <v>300</v>
      </c>
      <c r="D61" s="124" t="s">
        <v>35</v>
      </c>
      <c r="E61" s="124" t="s">
        <v>17</v>
      </c>
      <c r="F61" s="42">
        <v>9960.3</v>
      </c>
      <c r="G61">
        <f>SUM(Ведомственная!G497)</f>
        <v>9960.3</v>
      </c>
      <c r="I61" s="17">
        <f t="shared" si="0"/>
        <v>0</v>
      </c>
      <c r="J61" s="17"/>
    </row>
    <row r="62" spans="1:10" ht="30">
      <c r="A62" s="102" t="s">
        <v>630</v>
      </c>
      <c r="B62" s="41" t="s">
        <v>631</v>
      </c>
      <c r="C62" s="41"/>
      <c r="D62" s="124"/>
      <c r="E62" s="124"/>
      <c r="F62" s="42">
        <f>F63+F64</f>
        <v>5528</v>
      </c>
      <c r="I62" s="17">
        <f t="shared" si="0"/>
        <v>-5528</v>
      </c>
      <c r="J62" s="17"/>
    </row>
    <row r="63" spans="1:10" ht="60">
      <c r="A63" s="102" t="s">
        <v>55</v>
      </c>
      <c r="B63" s="41" t="s">
        <v>631</v>
      </c>
      <c r="C63" s="41">
        <v>100</v>
      </c>
      <c r="D63" s="124" t="s">
        <v>35</v>
      </c>
      <c r="E63" s="124" t="s">
        <v>82</v>
      </c>
      <c r="F63" s="42">
        <v>4948.6</v>
      </c>
      <c r="G63">
        <f>SUM(Ведомственная!G503)</f>
        <v>4948.6</v>
      </c>
      <c r="I63" s="17">
        <f t="shared" si="0"/>
        <v>0</v>
      </c>
      <c r="J63" s="17"/>
    </row>
    <row r="64" spans="1:10" ht="30">
      <c r="A64" s="102" t="s">
        <v>56</v>
      </c>
      <c r="B64" s="41" t="s">
        <v>631</v>
      </c>
      <c r="C64" s="41">
        <v>200</v>
      </c>
      <c r="D64" s="124" t="s">
        <v>35</v>
      </c>
      <c r="E64" s="124" t="s">
        <v>82</v>
      </c>
      <c r="F64" s="42">
        <v>579.4</v>
      </c>
      <c r="G64">
        <f>SUM(Ведомственная!G504)</f>
        <v>579.4</v>
      </c>
      <c r="I64" s="17">
        <f t="shared" si="0"/>
        <v>0</v>
      </c>
      <c r="J64" s="17"/>
    </row>
    <row r="65" spans="1:10" ht="45">
      <c r="A65" s="102" t="s">
        <v>543</v>
      </c>
      <c r="B65" s="97" t="s">
        <v>548</v>
      </c>
      <c r="C65" s="97"/>
      <c r="D65" s="124"/>
      <c r="E65" s="124"/>
      <c r="F65" s="42">
        <f>SUM(F66)</f>
        <v>4500</v>
      </c>
      <c r="I65" s="17">
        <f t="shared" si="0"/>
        <v>-4500</v>
      </c>
      <c r="J65" s="17"/>
    </row>
    <row r="66" spans="1:10" ht="30">
      <c r="A66" s="102" t="s">
        <v>312</v>
      </c>
      <c r="B66" s="97" t="s">
        <v>548</v>
      </c>
      <c r="C66" s="97" t="s">
        <v>313</v>
      </c>
      <c r="D66" s="124" t="s">
        <v>35</v>
      </c>
      <c r="E66" s="124" t="s">
        <v>17</v>
      </c>
      <c r="F66" s="42">
        <v>4500</v>
      </c>
      <c r="G66">
        <f>SUM(Ведомственная!G292)</f>
        <v>4500</v>
      </c>
      <c r="I66" s="17">
        <f t="shared" si="0"/>
        <v>0</v>
      </c>
      <c r="J66" s="17"/>
    </row>
    <row r="67" spans="1:10" ht="120">
      <c r="A67" s="74" t="s">
        <v>583</v>
      </c>
      <c r="B67" s="97" t="s">
        <v>584</v>
      </c>
      <c r="C67" s="41"/>
      <c r="D67" s="124"/>
      <c r="E67" s="124"/>
      <c r="F67" s="42">
        <f>SUM(F68:F69)</f>
        <v>91135.7</v>
      </c>
      <c r="I67" s="17">
        <f t="shared" si="0"/>
        <v>-91135.7</v>
      </c>
      <c r="J67" s="17"/>
    </row>
    <row r="68" spans="1:10" ht="30">
      <c r="A68" s="102" t="s">
        <v>56</v>
      </c>
      <c r="B68" s="97" t="s">
        <v>584</v>
      </c>
      <c r="C68" s="41">
        <v>200</v>
      </c>
      <c r="D68" s="124" t="s">
        <v>35</v>
      </c>
      <c r="E68" s="124" t="s">
        <v>58</v>
      </c>
      <c r="F68" s="42">
        <v>1241.9</v>
      </c>
      <c r="G68">
        <f>SUM(Ведомственная!G399)</f>
        <v>1241.9</v>
      </c>
      <c r="I68" s="17">
        <f t="shared" si="0"/>
        <v>0</v>
      </c>
      <c r="J68" s="17"/>
    </row>
    <row r="69" spans="1:10" ht="15">
      <c r="A69" s="102" t="s">
        <v>46</v>
      </c>
      <c r="B69" s="97" t="s">
        <v>584</v>
      </c>
      <c r="C69" s="41">
        <v>300</v>
      </c>
      <c r="D69" s="124" t="s">
        <v>35</v>
      </c>
      <c r="E69" s="124" t="s">
        <v>58</v>
      </c>
      <c r="F69" s="42">
        <v>89893.8</v>
      </c>
      <c r="G69">
        <f>SUM(Ведомственная!G400)</f>
        <v>89893.8</v>
      </c>
      <c r="I69" s="17">
        <f t="shared" si="0"/>
        <v>0</v>
      </c>
      <c r="J69" s="17"/>
    </row>
    <row r="70" spans="1:10" ht="30">
      <c r="A70" s="22" t="s">
        <v>585</v>
      </c>
      <c r="B70" s="97" t="s">
        <v>586</v>
      </c>
      <c r="C70" s="41"/>
      <c r="D70" s="124"/>
      <c r="E70" s="124"/>
      <c r="F70" s="42">
        <f>F74+F71</f>
        <v>626479.7</v>
      </c>
      <c r="I70" s="17">
        <f t="shared" si="0"/>
        <v>-626479.7</v>
      </c>
      <c r="J70" s="17"/>
    </row>
    <row r="71" spans="1:10" ht="45">
      <c r="A71" s="102" t="s">
        <v>632</v>
      </c>
      <c r="B71" s="41" t="s">
        <v>633</v>
      </c>
      <c r="C71" s="41"/>
      <c r="D71" s="124"/>
      <c r="E71" s="124"/>
      <c r="F71" s="42">
        <f>F72+F73</f>
        <v>4237.2</v>
      </c>
      <c r="I71" s="17">
        <f t="shared" si="0"/>
        <v>-4237.2</v>
      </c>
      <c r="J71" s="17"/>
    </row>
    <row r="72" spans="1:10" ht="60">
      <c r="A72" s="102" t="s">
        <v>55</v>
      </c>
      <c r="B72" s="41" t="s">
        <v>633</v>
      </c>
      <c r="C72" s="41">
        <v>100</v>
      </c>
      <c r="D72" s="124" t="s">
        <v>35</v>
      </c>
      <c r="E72" s="124" t="s">
        <v>82</v>
      </c>
      <c r="F72" s="42">
        <v>3602.4</v>
      </c>
      <c r="G72">
        <f>SUM(Ведомственная!G507)</f>
        <v>3602.4</v>
      </c>
      <c r="I72" s="17">
        <f t="shared" si="0"/>
        <v>0</v>
      </c>
      <c r="J72" s="17"/>
    </row>
    <row r="73" spans="1:10" ht="30">
      <c r="A73" s="102" t="s">
        <v>56</v>
      </c>
      <c r="B73" s="41" t="s">
        <v>633</v>
      </c>
      <c r="C73" s="41">
        <v>200</v>
      </c>
      <c r="D73" s="124" t="s">
        <v>35</v>
      </c>
      <c r="E73" s="124" t="s">
        <v>82</v>
      </c>
      <c r="F73" s="42">
        <v>634.8</v>
      </c>
      <c r="G73">
        <f>SUM(Ведомственная!G508)</f>
        <v>634.8</v>
      </c>
      <c r="I73" s="17">
        <f t="shared" si="0"/>
        <v>0</v>
      </c>
      <c r="J73" s="17"/>
    </row>
    <row r="74" spans="1:10" ht="90">
      <c r="A74" s="22" t="s">
        <v>318</v>
      </c>
      <c r="B74" s="97" t="s">
        <v>587</v>
      </c>
      <c r="C74" s="41"/>
      <c r="D74" s="124"/>
      <c r="E74" s="124"/>
      <c r="F74" s="42">
        <f>F75+F78+F81+F84+F87+F90+F93+F96+F99+F102+F105+F108+F112+F115+F118</f>
        <v>622242.5</v>
      </c>
      <c r="I74" s="17">
        <f t="shared" si="0"/>
        <v>-622242.5</v>
      </c>
      <c r="J74" s="17"/>
    </row>
    <row r="75" spans="1:10" ht="60">
      <c r="A75" s="22" t="s">
        <v>588</v>
      </c>
      <c r="B75" s="97" t="s">
        <v>589</v>
      </c>
      <c r="C75" s="41"/>
      <c r="D75" s="124"/>
      <c r="E75" s="124"/>
      <c r="F75" s="42">
        <f>F76+F77</f>
        <v>171422.19999999998</v>
      </c>
      <c r="I75" s="17">
        <f t="shared" si="0"/>
        <v>-171422.19999999998</v>
      </c>
      <c r="J75" s="17"/>
    </row>
    <row r="76" spans="1:10" ht="30">
      <c r="A76" s="102" t="s">
        <v>56</v>
      </c>
      <c r="B76" s="97" t="s">
        <v>589</v>
      </c>
      <c r="C76" s="41">
        <v>200</v>
      </c>
      <c r="D76" s="124" t="s">
        <v>35</v>
      </c>
      <c r="E76" s="124" t="s">
        <v>58</v>
      </c>
      <c r="F76" s="42">
        <v>2555.4</v>
      </c>
      <c r="G76">
        <f>SUM(Ведомственная!G404)</f>
        <v>2555.4</v>
      </c>
      <c r="I76" s="17">
        <f t="shared" si="0"/>
        <v>0</v>
      </c>
      <c r="J76" s="17"/>
    </row>
    <row r="77" spans="1:10" ht="15">
      <c r="A77" s="102" t="s">
        <v>46</v>
      </c>
      <c r="B77" s="97" t="s">
        <v>589</v>
      </c>
      <c r="C77" s="41">
        <v>300</v>
      </c>
      <c r="D77" s="124" t="s">
        <v>35</v>
      </c>
      <c r="E77" s="124" t="s">
        <v>58</v>
      </c>
      <c r="F77" s="42">
        <v>168866.8</v>
      </c>
      <c r="G77">
        <f>SUM(Ведомственная!G405)</f>
        <v>168866.8</v>
      </c>
      <c r="I77" s="17">
        <f t="shared" si="0"/>
        <v>0</v>
      </c>
      <c r="J77" s="17"/>
    </row>
    <row r="78" spans="1:10" ht="45">
      <c r="A78" s="22" t="s">
        <v>590</v>
      </c>
      <c r="B78" s="97" t="s">
        <v>591</v>
      </c>
      <c r="C78" s="97"/>
      <c r="D78" s="124"/>
      <c r="E78" s="124"/>
      <c r="F78" s="42">
        <f>F79+F80</f>
        <v>8404.2</v>
      </c>
      <c r="I78" s="17">
        <f t="shared" si="0"/>
        <v>-8404.2</v>
      </c>
      <c r="J78" s="17"/>
    </row>
    <row r="79" spans="1:10" ht="30">
      <c r="A79" s="102" t="s">
        <v>56</v>
      </c>
      <c r="B79" s="97" t="s">
        <v>591</v>
      </c>
      <c r="C79" s="97" t="s">
        <v>101</v>
      </c>
      <c r="D79" s="124" t="s">
        <v>35</v>
      </c>
      <c r="E79" s="124" t="s">
        <v>58</v>
      </c>
      <c r="F79" s="42">
        <v>125.5</v>
      </c>
      <c r="G79">
        <f>SUM(Ведомственная!G407)</f>
        <v>125.5</v>
      </c>
      <c r="I79" s="17">
        <f t="shared" si="0"/>
        <v>0</v>
      </c>
      <c r="J79" s="17"/>
    </row>
    <row r="80" spans="1:10" ht="15">
      <c r="A80" s="102" t="s">
        <v>46</v>
      </c>
      <c r="B80" s="97" t="s">
        <v>591</v>
      </c>
      <c r="C80" s="97" t="s">
        <v>109</v>
      </c>
      <c r="D80" s="124" t="s">
        <v>35</v>
      </c>
      <c r="E80" s="124" t="s">
        <v>58</v>
      </c>
      <c r="F80" s="42">
        <v>8278.7</v>
      </c>
      <c r="G80">
        <f>SUM(Ведомственная!G408)</f>
        <v>8278.7</v>
      </c>
      <c r="I80" s="17">
        <f t="shared" si="0"/>
        <v>0</v>
      </c>
      <c r="J80" s="17"/>
    </row>
    <row r="81" spans="1:10" ht="45">
      <c r="A81" s="22" t="s">
        <v>592</v>
      </c>
      <c r="B81" s="97" t="s">
        <v>593</v>
      </c>
      <c r="C81" s="97"/>
      <c r="D81" s="124"/>
      <c r="E81" s="124"/>
      <c r="F81" s="42">
        <f>F82+F83</f>
        <v>105759.9</v>
      </c>
      <c r="I81" s="17">
        <f t="shared" si="0"/>
        <v>-105759.9</v>
      </c>
      <c r="J81" s="17"/>
    </row>
    <row r="82" spans="1:10" ht="30">
      <c r="A82" s="102" t="s">
        <v>56</v>
      </c>
      <c r="B82" s="97" t="s">
        <v>593</v>
      </c>
      <c r="C82" s="97" t="s">
        <v>101</v>
      </c>
      <c r="D82" s="124" t="s">
        <v>35</v>
      </c>
      <c r="E82" s="124" t="s">
        <v>58</v>
      </c>
      <c r="F82" s="42">
        <v>1574.4</v>
      </c>
      <c r="G82">
        <f>SUM(Ведомственная!G410)</f>
        <v>1574.4</v>
      </c>
      <c r="I82" s="17">
        <f t="shared" si="0"/>
        <v>0</v>
      </c>
      <c r="J82" s="17"/>
    </row>
    <row r="83" spans="1:10" ht="15">
      <c r="A83" s="102" t="s">
        <v>46</v>
      </c>
      <c r="B83" s="97" t="s">
        <v>593</v>
      </c>
      <c r="C83" s="97" t="s">
        <v>109</v>
      </c>
      <c r="D83" s="124" t="s">
        <v>35</v>
      </c>
      <c r="E83" s="124" t="s">
        <v>58</v>
      </c>
      <c r="F83" s="42">
        <v>104185.5</v>
      </c>
      <c r="G83">
        <f>SUM(Ведомственная!G411)</f>
        <v>104185.5</v>
      </c>
      <c r="I83" s="17">
        <f t="shared" si="0"/>
        <v>0</v>
      </c>
      <c r="J83" s="17"/>
    </row>
    <row r="84" spans="1:10" ht="60">
      <c r="A84" s="22" t="s">
        <v>594</v>
      </c>
      <c r="B84" s="97" t="s">
        <v>595</v>
      </c>
      <c r="C84" s="97"/>
      <c r="D84" s="124"/>
      <c r="E84" s="124"/>
      <c r="F84" s="42">
        <f>F85+F86</f>
        <v>710.9</v>
      </c>
      <c r="I84" s="17">
        <f t="shared" si="0"/>
        <v>-710.9</v>
      </c>
      <c r="J84" s="17"/>
    </row>
    <row r="85" spans="1:10" ht="30">
      <c r="A85" s="102" t="s">
        <v>56</v>
      </c>
      <c r="B85" s="97" t="s">
        <v>595</v>
      </c>
      <c r="C85" s="97" t="s">
        <v>101</v>
      </c>
      <c r="D85" s="124" t="s">
        <v>35</v>
      </c>
      <c r="E85" s="124" t="s">
        <v>58</v>
      </c>
      <c r="F85" s="42">
        <v>10.9</v>
      </c>
      <c r="G85">
        <f>SUM(Ведомственная!G413)</f>
        <v>10.9</v>
      </c>
      <c r="I85" s="17">
        <f t="shared" si="0"/>
        <v>0</v>
      </c>
      <c r="J85" s="17"/>
    </row>
    <row r="86" spans="1:10" ht="15">
      <c r="A86" s="102" t="s">
        <v>46</v>
      </c>
      <c r="B86" s="97" t="s">
        <v>595</v>
      </c>
      <c r="C86" s="97" t="s">
        <v>109</v>
      </c>
      <c r="D86" s="124" t="s">
        <v>35</v>
      </c>
      <c r="E86" s="124" t="s">
        <v>58</v>
      </c>
      <c r="F86" s="42">
        <v>700</v>
      </c>
      <c r="G86">
        <f>SUM(Ведомственная!G414)</f>
        <v>700</v>
      </c>
      <c r="I86" s="17">
        <f t="shared" si="0"/>
        <v>0</v>
      </c>
      <c r="J86" s="17"/>
    </row>
    <row r="87" spans="1:10" ht="60">
      <c r="A87" s="22" t="s">
        <v>596</v>
      </c>
      <c r="B87" s="97" t="s">
        <v>597</v>
      </c>
      <c r="C87" s="97"/>
      <c r="D87" s="124"/>
      <c r="E87" s="124"/>
      <c r="F87" s="42">
        <f>F88+F89</f>
        <v>90</v>
      </c>
      <c r="I87" s="17">
        <f t="shared" si="0"/>
        <v>-90</v>
      </c>
      <c r="J87" s="17"/>
    </row>
    <row r="88" spans="1:10" ht="30">
      <c r="A88" s="102" t="s">
        <v>56</v>
      </c>
      <c r="B88" s="97" t="s">
        <v>597</v>
      </c>
      <c r="C88" s="97" t="s">
        <v>101</v>
      </c>
      <c r="D88" s="124" t="s">
        <v>35</v>
      </c>
      <c r="E88" s="124" t="s">
        <v>58</v>
      </c>
      <c r="F88" s="42">
        <v>1.5</v>
      </c>
      <c r="G88">
        <f>SUM(Ведомственная!G416)</f>
        <v>1.5</v>
      </c>
      <c r="I88" s="17">
        <f t="shared" si="0"/>
        <v>0</v>
      </c>
      <c r="J88" s="17"/>
    </row>
    <row r="89" spans="1:10" ht="15">
      <c r="A89" s="102" t="s">
        <v>46</v>
      </c>
      <c r="B89" s="97" t="s">
        <v>597</v>
      </c>
      <c r="C89" s="97" t="s">
        <v>109</v>
      </c>
      <c r="D89" s="124" t="s">
        <v>35</v>
      </c>
      <c r="E89" s="124" t="s">
        <v>58</v>
      </c>
      <c r="F89" s="42">
        <v>88.5</v>
      </c>
      <c r="G89">
        <f>SUM(Ведомственная!G417)</f>
        <v>88.5</v>
      </c>
      <c r="I89" s="17">
        <f t="shared" si="0"/>
        <v>0</v>
      </c>
      <c r="J89" s="17"/>
    </row>
    <row r="90" spans="1:10" ht="75">
      <c r="A90" s="22" t="s">
        <v>598</v>
      </c>
      <c r="B90" s="97" t="s">
        <v>599</v>
      </c>
      <c r="C90" s="97"/>
      <c r="D90" s="124"/>
      <c r="E90" s="124"/>
      <c r="F90" s="42">
        <f>F91+F92</f>
        <v>23218.4</v>
      </c>
      <c r="I90" s="17">
        <f t="shared" si="0"/>
        <v>-23218.4</v>
      </c>
      <c r="J90" s="17"/>
    </row>
    <row r="91" spans="1:10" ht="30">
      <c r="A91" s="102" t="s">
        <v>56</v>
      </c>
      <c r="B91" s="97" t="s">
        <v>599</v>
      </c>
      <c r="C91" s="97" t="s">
        <v>101</v>
      </c>
      <c r="D91" s="124" t="s">
        <v>35</v>
      </c>
      <c r="E91" s="124" t="s">
        <v>58</v>
      </c>
      <c r="F91" s="42">
        <v>572.4</v>
      </c>
      <c r="G91">
        <f>SUM(Ведомственная!G419)</f>
        <v>572.4</v>
      </c>
      <c r="I91" s="17">
        <f t="shared" si="0"/>
        <v>0</v>
      </c>
      <c r="J91" s="17"/>
    </row>
    <row r="92" spans="1:10" ht="15">
      <c r="A92" s="102" t="s">
        <v>46</v>
      </c>
      <c r="B92" s="97" t="s">
        <v>599</v>
      </c>
      <c r="C92" s="97" t="s">
        <v>109</v>
      </c>
      <c r="D92" s="124" t="s">
        <v>35</v>
      </c>
      <c r="E92" s="124" t="s">
        <v>58</v>
      </c>
      <c r="F92" s="42">
        <v>22646</v>
      </c>
      <c r="G92">
        <f>SUM(Ведомственная!G420)</f>
        <v>22646</v>
      </c>
      <c r="I92" s="17">
        <f t="shared" si="0"/>
        <v>0</v>
      </c>
      <c r="J92" s="17"/>
    </row>
    <row r="93" spans="1:10" ht="30">
      <c r="A93" s="22" t="s">
        <v>600</v>
      </c>
      <c r="B93" s="97" t="s">
        <v>601</v>
      </c>
      <c r="C93" s="97"/>
      <c r="D93" s="124"/>
      <c r="E93" s="124"/>
      <c r="F93" s="42">
        <f>F94+F95</f>
        <v>160047.2</v>
      </c>
      <c r="I93" s="17">
        <f t="shared" si="0"/>
        <v>-160047.2</v>
      </c>
      <c r="J93" s="17"/>
    </row>
    <row r="94" spans="1:10" ht="30">
      <c r="A94" s="102" t="s">
        <v>56</v>
      </c>
      <c r="B94" s="97" t="s">
        <v>601</v>
      </c>
      <c r="C94" s="97" t="s">
        <v>101</v>
      </c>
      <c r="D94" s="124" t="s">
        <v>35</v>
      </c>
      <c r="E94" s="124" t="s">
        <v>58</v>
      </c>
      <c r="F94" s="42">
        <v>2373.6</v>
      </c>
      <c r="G94">
        <f>SUM(Ведомственная!G422)</f>
        <v>2373.6</v>
      </c>
      <c r="I94" s="17">
        <f t="shared" si="0"/>
        <v>0</v>
      </c>
      <c r="J94" s="17"/>
    </row>
    <row r="95" spans="1:10" ht="15">
      <c r="A95" s="102" t="s">
        <v>46</v>
      </c>
      <c r="B95" s="97" t="s">
        <v>601</v>
      </c>
      <c r="C95" s="97" t="s">
        <v>109</v>
      </c>
      <c r="D95" s="124" t="s">
        <v>35</v>
      </c>
      <c r="E95" s="124" t="s">
        <v>58</v>
      </c>
      <c r="F95" s="42">
        <v>157673.6</v>
      </c>
      <c r="G95">
        <f>SUM(Ведомственная!G423)</f>
        <v>157673.6</v>
      </c>
      <c r="I95" s="17">
        <f t="shared" si="0"/>
        <v>0</v>
      </c>
      <c r="J95" s="17"/>
    </row>
    <row r="96" spans="1:10" ht="45">
      <c r="A96" s="22" t="s">
        <v>602</v>
      </c>
      <c r="B96" s="97" t="s">
        <v>603</v>
      </c>
      <c r="C96" s="97"/>
      <c r="D96" s="124"/>
      <c r="E96" s="124"/>
      <c r="F96" s="42">
        <f>F97+F98</f>
        <v>1971.5</v>
      </c>
      <c r="I96" s="17">
        <f t="shared" si="0"/>
        <v>-1971.5</v>
      </c>
      <c r="J96" s="17"/>
    </row>
    <row r="97" spans="1:10" ht="30">
      <c r="A97" s="102" t="s">
        <v>56</v>
      </c>
      <c r="B97" s="97" t="s">
        <v>603</v>
      </c>
      <c r="C97" s="97" t="s">
        <v>101</v>
      </c>
      <c r="D97" s="124" t="s">
        <v>35</v>
      </c>
      <c r="E97" s="124" t="s">
        <v>58</v>
      </c>
      <c r="F97" s="42">
        <v>29</v>
      </c>
      <c r="G97">
        <f>SUM(Ведомственная!G425)</f>
        <v>29</v>
      </c>
      <c r="I97" s="17">
        <f t="shared" si="0"/>
        <v>0</v>
      </c>
      <c r="J97" s="17"/>
    </row>
    <row r="98" spans="1:10" ht="15">
      <c r="A98" s="102" t="s">
        <v>46</v>
      </c>
      <c r="B98" s="97" t="s">
        <v>603</v>
      </c>
      <c r="C98" s="97" t="s">
        <v>109</v>
      </c>
      <c r="D98" s="124" t="s">
        <v>35</v>
      </c>
      <c r="E98" s="124" t="s">
        <v>58</v>
      </c>
      <c r="F98" s="42">
        <v>1942.5</v>
      </c>
      <c r="G98">
        <f>SUM(Ведомственная!G426)</f>
        <v>1942.5</v>
      </c>
      <c r="I98" s="17">
        <f t="shared" si="0"/>
        <v>0</v>
      </c>
      <c r="J98" s="17"/>
    </row>
    <row r="99" spans="1:10" ht="45">
      <c r="A99" s="22" t="s">
        <v>604</v>
      </c>
      <c r="B99" s="97" t="s">
        <v>605</v>
      </c>
      <c r="C99" s="97"/>
      <c r="D99" s="124"/>
      <c r="E99" s="124"/>
      <c r="F99" s="42">
        <f>F100+F101</f>
        <v>12809.8</v>
      </c>
      <c r="I99" s="17">
        <f t="shared" si="0"/>
        <v>-12809.8</v>
      </c>
      <c r="J99" s="17"/>
    </row>
    <row r="100" spans="1:10" ht="30">
      <c r="A100" s="102" t="s">
        <v>56</v>
      </c>
      <c r="B100" s="97" t="s">
        <v>605</v>
      </c>
      <c r="C100" s="97" t="s">
        <v>101</v>
      </c>
      <c r="D100" s="124" t="s">
        <v>35</v>
      </c>
      <c r="E100" s="124" t="s">
        <v>58</v>
      </c>
      <c r="F100" s="42">
        <v>189.3</v>
      </c>
      <c r="G100">
        <f>SUM(Ведомственная!G428)</f>
        <v>189.3</v>
      </c>
      <c r="I100" s="17">
        <f t="shared" si="0"/>
        <v>0</v>
      </c>
      <c r="J100" s="17"/>
    </row>
    <row r="101" spans="1:10" ht="15">
      <c r="A101" s="102" t="s">
        <v>46</v>
      </c>
      <c r="B101" s="97" t="s">
        <v>605</v>
      </c>
      <c r="C101" s="97" t="s">
        <v>109</v>
      </c>
      <c r="D101" s="124" t="s">
        <v>35</v>
      </c>
      <c r="E101" s="124" t="s">
        <v>58</v>
      </c>
      <c r="F101" s="42">
        <v>12620.5</v>
      </c>
      <c r="G101">
        <f>SUM(Ведомственная!G429)</f>
        <v>12620.5</v>
      </c>
      <c r="I101" s="17">
        <f t="shared" si="0"/>
        <v>0</v>
      </c>
      <c r="J101" s="17"/>
    </row>
    <row r="102" spans="1:10" ht="30">
      <c r="A102" s="22" t="s">
        <v>606</v>
      </c>
      <c r="B102" s="97" t="s">
        <v>607</v>
      </c>
      <c r="C102" s="97"/>
      <c r="D102" s="124"/>
      <c r="E102" s="124"/>
      <c r="F102" s="42">
        <f>F103+F104</f>
        <v>127639.90000000001</v>
      </c>
      <c r="I102" s="17">
        <f t="shared" si="0"/>
        <v>-127639.90000000001</v>
      </c>
      <c r="J102" s="17"/>
    </row>
    <row r="103" spans="1:10" ht="30">
      <c r="A103" s="102" t="s">
        <v>56</v>
      </c>
      <c r="B103" s="97" t="s">
        <v>607</v>
      </c>
      <c r="C103" s="97" t="s">
        <v>101</v>
      </c>
      <c r="D103" s="124" t="s">
        <v>35</v>
      </c>
      <c r="E103" s="124" t="s">
        <v>58</v>
      </c>
      <c r="F103" s="42">
        <v>1886.3</v>
      </c>
      <c r="G103">
        <f>SUM(Ведомственная!G431)</f>
        <v>1886.3</v>
      </c>
      <c r="I103" s="17">
        <f t="shared" si="0"/>
        <v>0</v>
      </c>
      <c r="J103" s="17"/>
    </row>
    <row r="104" spans="1:10" ht="15">
      <c r="A104" s="102" t="s">
        <v>46</v>
      </c>
      <c r="B104" s="97" t="s">
        <v>607</v>
      </c>
      <c r="C104" s="97" t="s">
        <v>109</v>
      </c>
      <c r="D104" s="124" t="s">
        <v>35</v>
      </c>
      <c r="E104" s="124" t="s">
        <v>58</v>
      </c>
      <c r="F104" s="42">
        <v>125753.6</v>
      </c>
      <c r="G104">
        <f>SUM(Ведомственная!G432)</f>
        <v>125753.6</v>
      </c>
      <c r="I104" s="17">
        <f t="shared" si="0"/>
        <v>0</v>
      </c>
      <c r="J104" s="17"/>
    </row>
    <row r="105" spans="1:10" ht="105">
      <c r="A105" s="22" t="s">
        <v>608</v>
      </c>
      <c r="B105" s="97" t="s">
        <v>609</v>
      </c>
      <c r="C105" s="97"/>
      <c r="D105" s="124"/>
      <c r="E105" s="124"/>
      <c r="F105" s="42">
        <f>F106+F107</f>
        <v>6</v>
      </c>
      <c r="I105" s="17">
        <f t="shared" si="0"/>
        <v>-6</v>
      </c>
      <c r="J105" s="17"/>
    </row>
    <row r="106" spans="1:10" ht="30">
      <c r="A106" s="102" t="s">
        <v>56</v>
      </c>
      <c r="B106" s="97" t="s">
        <v>609</v>
      </c>
      <c r="C106" s="97" t="s">
        <v>101</v>
      </c>
      <c r="D106" s="124" t="s">
        <v>35</v>
      </c>
      <c r="E106" s="124" t="s">
        <v>58</v>
      </c>
      <c r="F106" s="42">
        <v>0.1</v>
      </c>
      <c r="G106">
        <f>SUM(Ведомственная!G434)</f>
        <v>0.1</v>
      </c>
      <c r="I106" s="17">
        <f t="shared" si="0"/>
        <v>0</v>
      </c>
      <c r="J106" s="17"/>
    </row>
    <row r="107" spans="1:10" ht="15">
      <c r="A107" s="102" t="s">
        <v>46</v>
      </c>
      <c r="B107" s="97" t="s">
        <v>609</v>
      </c>
      <c r="C107" s="97" t="s">
        <v>109</v>
      </c>
      <c r="D107" s="124" t="s">
        <v>35</v>
      </c>
      <c r="E107" s="124" t="s">
        <v>58</v>
      </c>
      <c r="F107" s="42">
        <v>5.9</v>
      </c>
      <c r="G107">
        <f>SUM(Ведомственная!G435)</f>
        <v>5.9</v>
      </c>
      <c r="I107" s="17">
        <f t="shared" si="0"/>
        <v>0</v>
      </c>
      <c r="J107" s="17"/>
    </row>
    <row r="108" spans="1:10" ht="45">
      <c r="A108" s="22" t="s">
        <v>610</v>
      </c>
      <c r="B108" s="97" t="s">
        <v>611</v>
      </c>
      <c r="C108" s="97"/>
      <c r="D108" s="124"/>
      <c r="E108" s="124"/>
      <c r="F108" s="42">
        <f>F109+F110+F111</f>
        <v>8057.1</v>
      </c>
      <c r="I108" s="17">
        <f aca="true" t="shared" si="1" ref="I108:I132">G108-F108</f>
        <v>-8057.1</v>
      </c>
      <c r="J108" s="17"/>
    </row>
    <row r="109" spans="1:10" ht="30">
      <c r="A109" s="102" t="s">
        <v>56</v>
      </c>
      <c r="B109" s="97" t="s">
        <v>611</v>
      </c>
      <c r="C109" s="97" t="s">
        <v>101</v>
      </c>
      <c r="D109" s="124" t="s">
        <v>35</v>
      </c>
      <c r="E109" s="124" t="s">
        <v>58</v>
      </c>
      <c r="F109" s="42">
        <v>28.7</v>
      </c>
      <c r="G109">
        <f>SUM(Ведомственная!G437)</f>
        <v>28.7</v>
      </c>
      <c r="I109" s="17">
        <f t="shared" si="1"/>
        <v>0</v>
      </c>
      <c r="J109" s="17"/>
    </row>
    <row r="110" spans="1:10" ht="15">
      <c r="A110" s="102" t="s">
        <v>46</v>
      </c>
      <c r="B110" s="97" t="s">
        <v>611</v>
      </c>
      <c r="C110" s="97" t="s">
        <v>109</v>
      </c>
      <c r="D110" s="124" t="s">
        <v>35</v>
      </c>
      <c r="E110" s="124" t="s">
        <v>58</v>
      </c>
      <c r="F110" s="42">
        <v>7561.6</v>
      </c>
      <c r="G110">
        <f>SUM(Ведомственная!G438+Ведомственная!G714)+Ведомственная!G809</f>
        <v>7561.6</v>
      </c>
      <c r="I110" s="17">
        <f t="shared" si="1"/>
        <v>0</v>
      </c>
      <c r="J110" s="17"/>
    </row>
    <row r="111" spans="1:10" ht="30">
      <c r="A111" s="141" t="s">
        <v>134</v>
      </c>
      <c r="B111" s="142" t="s">
        <v>611</v>
      </c>
      <c r="C111" s="142" t="s">
        <v>135</v>
      </c>
      <c r="D111" s="142" t="s">
        <v>35</v>
      </c>
      <c r="E111" s="142" t="s">
        <v>58</v>
      </c>
      <c r="F111" s="42">
        <v>466.8</v>
      </c>
      <c r="G111">
        <f>Ведомственная!G715</f>
        <v>466.8</v>
      </c>
      <c r="I111" s="17">
        <f t="shared" si="1"/>
        <v>0</v>
      </c>
      <c r="J111" s="17"/>
    </row>
    <row r="112" spans="1:10" ht="60">
      <c r="A112" s="22" t="s">
        <v>612</v>
      </c>
      <c r="B112" s="97" t="s">
        <v>613</v>
      </c>
      <c r="C112" s="97"/>
      <c r="D112" s="124"/>
      <c r="E112" s="124"/>
      <c r="F112" s="42">
        <f>F113+F114</f>
        <v>1635.2</v>
      </c>
      <c r="I112" s="17">
        <f t="shared" si="1"/>
        <v>-1635.2</v>
      </c>
      <c r="J112" s="17"/>
    </row>
    <row r="113" spans="1:10" ht="30">
      <c r="A113" s="102" t="s">
        <v>56</v>
      </c>
      <c r="B113" s="97" t="s">
        <v>613</v>
      </c>
      <c r="C113" s="97" t="s">
        <v>101</v>
      </c>
      <c r="D113" s="124" t="s">
        <v>35</v>
      </c>
      <c r="E113" s="124" t="s">
        <v>58</v>
      </c>
      <c r="F113" s="42">
        <v>28.4</v>
      </c>
      <c r="G113">
        <f>SUM(Ведомственная!G440)</f>
        <v>28.4</v>
      </c>
      <c r="I113" s="17">
        <f t="shared" si="1"/>
        <v>0</v>
      </c>
      <c r="J113" s="17"/>
    </row>
    <row r="114" spans="1:10" ht="15">
      <c r="A114" s="102" t="s">
        <v>46</v>
      </c>
      <c r="B114" s="97" t="s">
        <v>613</v>
      </c>
      <c r="C114" s="97" t="s">
        <v>109</v>
      </c>
      <c r="D114" s="124" t="s">
        <v>35</v>
      </c>
      <c r="E114" s="124" t="s">
        <v>58</v>
      </c>
      <c r="F114" s="42">
        <v>1606.8</v>
      </c>
      <c r="G114">
        <f>SUM(Ведомственная!G441)</f>
        <v>1606.8</v>
      </c>
      <c r="I114" s="17">
        <f t="shared" si="1"/>
        <v>0</v>
      </c>
      <c r="J114" s="17"/>
    </row>
    <row r="115" spans="1:10" ht="30">
      <c r="A115" s="22" t="s">
        <v>614</v>
      </c>
      <c r="B115" s="97" t="s">
        <v>615</v>
      </c>
      <c r="C115" s="97"/>
      <c r="D115" s="124"/>
      <c r="E115" s="124"/>
      <c r="F115" s="42">
        <f>F116+F117</f>
        <v>69.3</v>
      </c>
      <c r="I115" s="17">
        <f t="shared" si="1"/>
        <v>-69.3</v>
      </c>
      <c r="J115" s="17"/>
    </row>
    <row r="116" spans="1:10" ht="30">
      <c r="A116" s="102" t="s">
        <v>56</v>
      </c>
      <c r="B116" s="97" t="s">
        <v>615</v>
      </c>
      <c r="C116" s="97" t="s">
        <v>101</v>
      </c>
      <c r="D116" s="124" t="s">
        <v>35</v>
      </c>
      <c r="E116" s="124" t="s">
        <v>58</v>
      </c>
      <c r="F116" s="42">
        <v>1</v>
      </c>
      <c r="G116">
        <f>SUM(Ведомственная!G443)</f>
        <v>1</v>
      </c>
      <c r="I116" s="17">
        <f t="shared" si="1"/>
        <v>0</v>
      </c>
      <c r="J116" s="17"/>
    </row>
    <row r="117" spans="1:10" ht="15">
      <c r="A117" s="102" t="s">
        <v>46</v>
      </c>
      <c r="B117" s="97" t="s">
        <v>615</v>
      </c>
      <c r="C117" s="97" t="s">
        <v>109</v>
      </c>
      <c r="D117" s="124" t="s">
        <v>35</v>
      </c>
      <c r="E117" s="124" t="s">
        <v>58</v>
      </c>
      <c r="F117" s="42">
        <v>68.3</v>
      </c>
      <c r="G117">
        <f>SUM(Ведомственная!G444)</f>
        <v>68.3</v>
      </c>
      <c r="I117" s="17">
        <f t="shared" si="1"/>
        <v>0</v>
      </c>
      <c r="J117" s="17"/>
    </row>
    <row r="118" spans="1:10" ht="60">
      <c r="A118" s="22" t="s">
        <v>616</v>
      </c>
      <c r="B118" s="97" t="s">
        <v>617</v>
      </c>
      <c r="C118" s="97"/>
      <c r="D118" s="124"/>
      <c r="E118" s="124"/>
      <c r="F118" s="42">
        <f>F119+F120</f>
        <v>400.9</v>
      </c>
      <c r="I118" s="17">
        <f t="shared" si="1"/>
        <v>-400.9</v>
      </c>
      <c r="J118" s="17"/>
    </row>
    <row r="119" spans="1:10" ht="30">
      <c r="A119" s="102" t="s">
        <v>56</v>
      </c>
      <c r="B119" s="97" t="s">
        <v>617</v>
      </c>
      <c r="C119" s="97" t="s">
        <v>101</v>
      </c>
      <c r="D119" s="124" t="s">
        <v>35</v>
      </c>
      <c r="E119" s="124" t="s">
        <v>58</v>
      </c>
      <c r="F119" s="42">
        <v>5.2</v>
      </c>
      <c r="G119">
        <f>SUM(Ведомственная!G446)</f>
        <v>5.2</v>
      </c>
      <c r="I119" s="17">
        <f t="shared" si="1"/>
        <v>0</v>
      </c>
      <c r="J119" s="17"/>
    </row>
    <row r="120" spans="1:10" ht="15">
      <c r="A120" s="102" t="s">
        <v>46</v>
      </c>
      <c r="B120" s="97" t="s">
        <v>617</v>
      </c>
      <c r="C120" s="97" t="s">
        <v>109</v>
      </c>
      <c r="D120" s="124" t="s">
        <v>35</v>
      </c>
      <c r="E120" s="124" t="s">
        <v>58</v>
      </c>
      <c r="F120" s="42">
        <v>395.7</v>
      </c>
      <c r="G120">
        <f>SUM(Ведомственная!G447)</f>
        <v>395.7</v>
      </c>
      <c r="I120" s="17">
        <f t="shared" si="1"/>
        <v>0</v>
      </c>
      <c r="J120" s="17"/>
    </row>
    <row r="121" spans="1:10" ht="45">
      <c r="A121" s="74" t="s">
        <v>577</v>
      </c>
      <c r="B121" s="97" t="s">
        <v>578</v>
      </c>
      <c r="C121" s="41"/>
      <c r="D121" s="124"/>
      <c r="E121" s="124"/>
      <c r="F121" s="42">
        <f>F127+F122</f>
        <v>70015.4</v>
      </c>
      <c r="I121" s="17">
        <f t="shared" si="1"/>
        <v>-70015.4</v>
      </c>
      <c r="J121" s="17"/>
    </row>
    <row r="122" spans="1:10" ht="60">
      <c r="A122" s="102" t="s">
        <v>634</v>
      </c>
      <c r="B122" s="41" t="s">
        <v>635</v>
      </c>
      <c r="C122" s="41"/>
      <c r="D122" s="124"/>
      <c r="E122" s="124"/>
      <c r="F122" s="42">
        <f>F123</f>
        <v>17222.6</v>
      </c>
      <c r="I122" s="17">
        <f t="shared" si="1"/>
        <v>-17222.6</v>
      </c>
      <c r="J122" s="17"/>
    </row>
    <row r="123" spans="1:10" ht="30">
      <c r="A123" s="102" t="s">
        <v>636</v>
      </c>
      <c r="B123" s="41" t="s">
        <v>637</v>
      </c>
      <c r="C123" s="41"/>
      <c r="D123" s="124"/>
      <c r="E123" s="124"/>
      <c r="F123" s="42">
        <f>F124+F125+F126</f>
        <v>17222.6</v>
      </c>
      <c r="I123" s="17">
        <f t="shared" si="1"/>
        <v>-17222.6</v>
      </c>
      <c r="J123" s="17"/>
    </row>
    <row r="124" spans="1:10" ht="60">
      <c r="A124" s="102" t="s">
        <v>55</v>
      </c>
      <c r="B124" s="41" t="s">
        <v>637</v>
      </c>
      <c r="C124" s="41">
        <v>100</v>
      </c>
      <c r="D124" s="124" t="s">
        <v>35</v>
      </c>
      <c r="E124" s="124" t="s">
        <v>82</v>
      </c>
      <c r="F124" s="42">
        <v>14583.1</v>
      </c>
      <c r="G124">
        <f>SUM(Ведомственная!G512)</f>
        <v>14583.1</v>
      </c>
      <c r="I124" s="17">
        <f t="shared" si="1"/>
        <v>0</v>
      </c>
      <c r="J124" s="17"/>
    </row>
    <row r="125" spans="1:10" ht="30">
      <c r="A125" s="102" t="s">
        <v>56</v>
      </c>
      <c r="B125" s="41" t="s">
        <v>637</v>
      </c>
      <c r="C125" s="41">
        <v>200</v>
      </c>
      <c r="D125" s="124" t="s">
        <v>35</v>
      </c>
      <c r="E125" s="124" t="s">
        <v>82</v>
      </c>
      <c r="F125" s="42">
        <v>2321.2</v>
      </c>
      <c r="G125">
        <f>SUM(Ведомственная!G513)</f>
        <v>2321.2</v>
      </c>
      <c r="I125" s="17">
        <f t="shared" si="1"/>
        <v>0</v>
      </c>
      <c r="J125" s="17"/>
    </row>
    <row r="126" spans="1:10" ht="15">
      <c r="A126" s="102" t="s">
        <v>26</v>
      </c>
      <c r="B126" s="41" t="s">
        <v>637</v>
      </c>
      <c r="C126" s="41">
        <v>800</v>
      </c>
      <c r="D126" s="124" t="s">
        <v>35</v>
      </c>
      <c r="E126" s="124" t="s">
        <v>82</v>
      </c>
      <c r="F126" s="42">
        <v>318.3</v>
      </c>
      <c r="G126">
        <f>SUM(Ведомственная!G514)</f>
        <v>318.3</v>
      </c>
      <c r="I126" s="17">
        <f t="shared" si="1"/>
        <v>0</v>
      </c>
      <c r="J126" s="17"/>
    </row>
    <row r="127" spans="1:10" ht="90">
      <c r="A127" s="74" t="s">
        <v>318</v>
      </c>
      <c r="B127" s="97" t="s">
        <v>579</v>
      </c>
      <c r="C127" s="41"/>
      <c r="D127" s="124"/>
      <c r="E127" s="124"/>
      <c r="F127" s="42">
        <f>F128</f>
        <v>52792.8</v>
      </c>
      <c r="I127" s="17">
        <f t="shared" si="1"/>
        <v>-52792.8</v>
      </c>
      <c r="J127" s="17"/>
    </row>
    <row r="128" spans="1:10" ht="30">
      <c r="A128" s="22" t="s">
        <v>580</v>
      </c>
      <c r="B128" s="97" t="s">
        <v>581</v>
      </c>
      <c r="C128" s="41"/>
      <c r="D128" s="124"/>
      <c r="E128" s="124"/>
      <c r="F128" s="42">
        <f>F129+F130+F131</f>
        <v>52792.8</v>
      </c>
      <c r="I128" s="17">
        <f t="shared" si="1"/>
        <v>-52792.8</v>
      </c>
      <c r="J128" s="17"/>
    </row>
    <row r="129" spans="1:10" ht="60">
      <c r="A129" s="102" t="s">
        <v>55</v>
      </c>
      <c r="B129" s="97" t="s">
        <v>581</v>
      </c>
      <c r="C129" s="41">
        <v>100</v>
      </c>
      <c r="D129" s="124" t="s">
        <v>35</v>
      </c>
      <c r="E129" s="124" t="s">
        <v>48</v>
      </c>
      <c r="F129" s="42">
        <v>44568.5</v>
      </c>
      <c r="G129">
        <f>SUM(Ведомственная!G384)</f>
        <v>44568.5</v>
      </c>
      <c r="I129" s="17">
        <f t="shared" si="1"/>
        <v>0</v>
      </c>
      <c r="J129" s="17"/>
    </row>
    <row r="130" spans="1:10" ht="30">
      <c r="A130" s="102" t="s">
        <v>56</v>
      </c>
      <c r="B130" s="97" t="s">
        <v>581</v>
      </c>
      <c r="C130" s="41">
        <v>200</v>
      </c>
      <c r="D130" s="124" t="s">
        <v>35</v>
      </c>
      <c r="E130" s="124" t="s">
        <v>48</v>
      </c>
      <c r="F130" s="42">
        <v>8170.3</v>
      </c>
      <c r="G130">
        <f>SUM(Ведомственная!G385)</f>
        <v>8170.3</v>
      </c>
      <c r="I130" s="17">
        <f t="shared" si="1"/>
        <v>0</v>
      </c>
      <c r="J130" s="17"/>
    </row>
    <row r="131" spans="1:10" ht="15">
      <c r="A131" s="102" t="s">
        <v>26</v>
      </c>
      <c r="B131" s="97" t="s">
        <v>581</v>
      </c>
      <c r="C131" s="41">
        <v>800</v>
      </c>
      <c r="D131" s="124" t="s">
        <v>35</v>
      </c>
      <c r="E131" s="124" t="s">
        <v>48</v>
      </c>
      <c r="F131" s="42">
        <v>54</v>
      </c>
      <c r="G131">
        <f>SUM(Ведомственная!G386)</f>
        <v>54</v>
      </c>
      <c r="I131" s="17">
        <f t="shared" si="1"/>
        <v>0</v>
      </c>
      <c r="J131" s="17"/>
    </row>
    <row r="132" spans="1:10" ht="60">
      <c r="A132" s="102" t="s">
        <v>555</v>
      </c>
      <c r="B132" s="97" t="s">
        <v>556</v>
      </c>
      <c r="C132" s="97"/>
      <c r="D132" s="124"/>
      <c r="E132" s="124"/>
      <c r="F132" s="42">
        <f>SUM(F133)</f>
        <v>4545.5</v>
      </c>
      <c r="H132" s="17">
        <f>SUM(G135:G137)</f>
        <v>4545.5</v>
      </c>
      <c r="I132" s="17">
        <f t="shared" si="1"/>
        <v>-4545.5</v>
      </c>
      <c r="J132" s="17">
        <f aca="true" t="shared" si="2" ref="J132:J180">SUM(H132-F132)</f>
        <v>0</v>
      </c>
    </row>
    <row r="133" spans="1:10" ht="90">
      <c r="A133" s="40" t="s">
        <v>246</v>
      </c>
      <c r="B133" s="97" t="s">
        <v>557</v>
      </c>
      <c r="C133" s="97"/>
      <c r="D133" s="124"/>
      <c r="E133" s="124"/>
      <c r="F133" s="42">
        <f>SUM(F134)</f>
        <v>4545.5</v>
      </c>
      <c r="J133" s="17">
        <f t="shared" si="2"/>
        <v>-4545.5</v>
      </c>
    </row>
    <row r="134" spans="1:10" ht="30">
      <c r="A134" s="102" t="s">
        <v>285</v>
      </c>
      <c r="B134" s="97" t="s">
        <v>558</v>
      </c>
      <c r="C134" s="97"/>
      <c r="D134" s="124"/>
      <c r="E134" s="124"/>
      <c r="F134" s="42">
        <f>SUM(F135:F137)</f>
        <v>4545.5</v>
      </c>
      <c r="J134" s="17">
        <f t="shared" si="2"/>
        <v>-4545.5</v>
      </c>
    </row>
    <row r="135" spans="1:10" ht="60">
      <c r="A135" s="74" t="s">
        <v>55</v>
      </c>
      <c r="B135" s="97" t="s">
        <v>558</v>
      </c>
      <c r="C135" s="97" t="s">
        <v>99</v>
      </c>
      <c r="D135" s="124" t="s">
        <v>58</v>
      </c>
      <c r="E135" s="124" t="s">
        <v>17</v>
      </c>
      <c r="F135" s="42">
        <v>3540.2</v>
      </c>
      <c r="G135">
        <f>SUM(Ведомственная!G138)</f>
        <v>3540.2</v>
      </c>
      <c r="J135" s="17">
        <f t="shared" si="2"/>
        <v>-3540.2</v>
      </c>
    </row>
    <row r="136" spans="1:10" ht="30">
      <c r="A136" s="132" t="s">
        <v>56</v>
      </c>
      <c r="B136" s="97" t="s">
        <v>558</v>
      </c>
      <c r="C136" s="97" t="s">
        <v>101</v>
      </c>
      <c r="D136" s="124" t="s">
        <v>58</v>
      </c>
      <c r="E136" s="124" t="s">
        <v>17</v>
      </c>
      <c r="F136" s="42">
        <v>907.3</v>
      </c>
      <c r="G136">
        <f>SUM(Ведомственная!G139)</f>
        <v>907.3</v>
      </c>
      <c r="J136" s="17">
        <f t="shared" si="2"/>
        <v>-907.3</v>
      </c>
    </row>
    <row r="137" spans="1:10" ht="15">
      <c r="A137" s="102" t="s">
        <v>26</v>
      </c>
      <c r="B137" s="97" t="s">
        <v>558</v>
      </c>
      <c r="C137" s="97" t="s">
        <v>106</v>
      </c>
      <c r="D137" s="124" t="s">
        <v>58</v>
      </c>
      <c r="E137" s="124" t="s">
        <v>17</v>
      </c>
      <c r="F137" s="42">
        <v>98</v>
      </c>
      <c r="G137">
        <f>SUM(Ведомственная!G140)</f>
        <v>98</v>
      </c>
      <c r="J137" s="17">
        <f t="shared" si="2"/>
        <v>-98</v>
      </c>
    </row>
    <row r="138" spans="1:10" ht="30">
      <c r="A138" s="102" t="s">
        <v>320</v>
      </c>
      <c r="B138" s="41" t="s">
        <v>286</v>
      </c>
      <c r="C138" s="41"/>
      <c r="D138" s="124"/>
      <c r="E138" s="124"/>
      <c r="F138" s="42">
        <f>SUM(F139+F143)</f>
        <v>2510</v>
      </c>
      <c r="H138">
        <f>SUM(G142:G148)</f>
        <v>2510</v>
      </c>
      <c r="J138" s="17">
        <f t="shared" si="2"/>
        <v>0</v>
      </c>
    </row>
    <row r="139" spans="1:10" ht="30">
      <c r="A139" s="102" t="s">
        <v>317</v>
      </c>
      <c r="B139" s="97" t="s">
        <v>287</v>
      </c>
      <c r="C139" s="41"/>
      <c r="D139" s="124"/>
      <c r="E139" s="124"/>
      <c r="F139" s="42">
        <f>SUM(F140)</f>
        <v>1500</v>
      </c>
      <c r="J139" s="17">
        <f t="shared" si="2"/>
        <v>-1500</v>
      </c>
    </row>
    <row r="140" spans="1:10" ht="45">
      <c r="A140" s="72" t="s">
        <v>22</v>
      </c>
      <c r="B140" s="97" t="s">
        <v>345</v>
      </c>
      <c r="C140" s="41"/>
      <c r="D140" s="124"/>
      <c r="E140" s="124"/>
      <c r="F140" s="42">
        <f>SUM(F141)</f>
        <v>1500</v>
      </c>
      <c r="J140" s="17">
        <f t="shared" si="2"/>
        <v>-1500</v>
      </c>
    </row>
    <row r="141" spans="1:10" ht="30">
      <c r="A141" s="102" t="s">
        <v>288</v>
      </c>
      <c r="B141" s="97" t="s">
        <v>346</v>
      </c>
      <c r="C141" s="97"/>
      <c r="D141" s="124"/>
      <c r="E141" s="124"/>
      <c r="F141" s="42">
        <f>SUM(F142)</f>
        <v>1500</v>
      </c>
      <c r="J141" s="17">
        <f t="shared" si="2"/>
        <v>-1500</v>
      </c>
    </row>
    <row r="142" spans="1:10" ht="15">
      <c r="A142" s="102" t="s">
        <v>26</v>
      </c>
      <c r="B142" s="97" t="s">
        <v>346</v>
      </c>
      <c r="C142" s="97" t="s">
        <v>106</v>
      </c>
      <c r="D142" s="124" t="s">
        <v>17</v>
      </c>
      <c r="E142" s="124" t="s">
        <v>28</v>
      </c>
      <c r="F142" s="42">
        <v>1500</v>
      </c>
      <c r="G142">
        <f>SUM(Ведомственная!G189)</f>
        <v>1500</v>
      </c>
      <c r="J142" s="17">
        <f t="shared" si="2"/>
        <v>-1500</v>
      </c>
    </row>
    <row r="143" spans="1:10" ht="30">
      <c r="A143" s="102" t="s">
        <v>289</v>
      </c>
      <c r="B143" s="97" t="s">
        <v>290</v>
      </c>
      <c r="C143" s="41"/>
      <c r="D143" s="124"/>
      <c r="E143" s="124"/>
      <c r="F143" s="42">
        <f>SUM(F144)</f>
        <v>1010</v>
      </c>
      <c r="J143" s="17">
        <f t="shared" si="2"/>
        <v>-1010</v>
      </c>
    </row>
    <row r="144" spans="1:10" ht="30">
      <c r="A144" s="72" t="s">
        <v>73</v>
      </c>
      <c r="B144" s="106" t="s">
        <v>669</v>
      </c>
      <c r="C144" s="41"/>
      <c r="D144" s="124"/>
      <c r="E144" s="124"/>
      <c r="F144" s="42">
        <f>SUM(F145)+F147</f>
        <v>1010</v>
      </c>
      <c r="J144" s="17">
        <f t="shared" si="2"/>
        <v>-1010</v>
      </c>
    </row>
    <row r="145" spans="1:10" ht="45">
      <c r="A145" s="102" t="s">
        <v>291</v>
      </c>
      <c r="B145" s="97" t="s">
        <v>344</v>
      </c>
      <c r="C145" s="97"/>
      <c r="D145" s="124"/>
      <c r="E145" s="124"/>
      <c r="F145" s="42">
        <f>SUM(F146)</f>
        <v>1000</v>
      </c>
      <c r="J145" s="17">
        <f t="shared" si="2"/>
        <v>-1000</v>
      </c>
    </row>
    <row r="146" spans="1:10" ht="30">
      <c r="A146" s="102" t="s">
        <v>283</v>
      </c>
      <c r="B146" s="97" t="s">
        <v>344</v>
      </c>
      <c r="C146" s="97" t="s">
        <v>135</v>
      </c>
      <c r="D146" s="124" t="s">
        <v>17</v>
      </c>
      <c r="E146" s="124" t="s">
        <v>28</v>
      </c>
      <c r="F146" s="42">
        <v>1000</v>
      </c>
      <c r="G146">
        <f>SUM(Ведомственная!G193)</f>
        <v>1000</v>
      </c>
      <c r="J146" s="17">
        <f t="shared" si="2"/>
        <v>-1000</v>
      </c>
    </row>
    <row r="147" spans="1:10" ht="45">
      <c r="A147" s="143" t="s">
        <v>1041</v>
      </c>
      <c r="B147" s="142" t="s">
        <v>686</v>
      </c>
      <c r="C147" s="142"/>
      <c r="D147" s="142"/>
      <c r="E147" s="151"/>
      <c r="F147" s="42">
        <f>SUM(F148)</f>
        <v>10</v>
      </c>
      <c r="J147" s="17"/>
    </row>
    <row r="148" spans="1:10" ht="30">
      <c r="A148" s="141" t="s">
        <v>283</v>
      </c>
      <c r="B148" s="142" t="s">
        <v>686</v>
      </c>
      <c r="C148" s="142" t="s">
        <v>135</v>
      </c>
      <c r="D148" s="142" t="s">
        <v>17</v>
      </c>
      <c r="E148" s="142" t="s">
        <v>28</v>
      </c>
      <c r="F148" s="42">
        <v>10</v>
      </c>
      <c r="G148">
        <f>SUM(Ведомственная!G195)</f>
        <v>10</v>
      </c>
      <c r="J148" s="17"/>
    </row>
    <row r="149" spans="1:10" ht="30">
      <c r="A149" s="102" t="s">
        <v>519</v>
      </c>
      <c r="B149" s="97" t="s">
        <v>258</v>
      </c>
      <c r="C149" s="41"/>
      <c r="D149" s="124"/>
      <c r="E149" s="124"/>
      <c r="F149" s="42">
        <f>SUM(F150)</f>
        <v>357.70000000000005</v>
      </c>
      <c r="H149" s="30">
        <f>SUM(G152:G153)</f>
        <v>357.70000000000005</v>
      </c>
      <c r="J149" s="17">
        <f t="shared" si="2"/>
        <v>0</v>
      </c>
    </row>
    <row r="150" spans="1:10" ht="90">
      <c r="A150" s="40" t="s">
        <v>246</v>
      </c>
      <c r="B150" s="41" t="s">
        <v>535</v>
      </c>
      <c r="C150" s="41"/>
      <c r="D150" s="124"/>
      <c r="E150" s="124"/>
      <c r="F150" s="42">
        <f>SUM(F151)</f>
        <v>357.70000000000005</v>
      </c>
      <c r="J150" s="17">
        <f t="shared" si="2"/>
        <v>-357.70000000000005</v>
      </c>
    </row>
    <row r="151" spans="1:10" ht="30">
      <c r="A151" s="102" t="s">
        <v>255</v>
      </c>
      <c r="B151" s="41" t="s">
        <v>536</v>
      </c>
      <c r="C151" s="41"/>
      <c r="D151" s="124"/>
      <c r="E151" s="124"/>
      <c r="F151" s="42">
        <f>SUM(F152:F153)</f>
        <v>357.70000000000005</v>
      </c>
      <c r="J151" s="17">
        <f t="shared" si="2"/>
        <v>-357.70000000000005</v>
      </c>
    </row>
    <row r="152" spans="1:10" ht="60">
      <c r="A152" s="74" t="s">
        <v>55</v>
      </c>
      <c r="B152" s="41" t="s">
        <v>536</v>
      </c>
      <c r="C152" s="41">
        <v>100</v>
      </c>
      <c r="D152" s="124" t="s">
        <v>38</v>
      </c>
      <c r="E152" s="124" t="s">
        <v>17</v>
      </c>
      <c r="F152" s="42">
        <v>288.8</v>
      </c>
      <c r="G152">
        <f>SUM(Ведомственная!G69)</f>
        <v>288.8</v>
      </c>
      <c r="J152" s="17">
        <f t="shared" si="2"/>
        <v>-288.8</v>
      </c>
    </row>
    <row r="153" spans="1:10" ht="30">
      <c r="A153" s="132" t="s">
        <v>56</v>
      </c>
      <c r="B153" s="41" t="s">
        <v>536</v>
      </c>
      <c r="C153" s="97" t="s">
        <v>101</v>
      </c>
      <c r="D153" s="124" t="s">
        <v>38</v>
      </c>
      <c r="E153" s="124" t="s">
        <v>17</v>
      </c>
      <c r="F153" s="42">
        <v>68.9</v>
      </c>
      <c r="G153">
        <f>SUM(Ведомственная!G70)</f>
        <v>68.9</v>
      </c>
      <c r="J153" s="17">
        <f t="shared" si="2"/>
        <v>-68.9</v>
      </c>
    </row>
    <row r="154" spans="1:10" ht="45">
      <c r="A154" s="102" t="s">
        <v>259</v>
      </c>
      <c r="B154" s="97" t="s">
        <v>260</v>
      </c>
      <c r="C154" s="41"/>
      <c r="D154" s="124"/>
      <c r="E154" s="124"/>
      <c r="F154" s="42">
        <f>SUM(F155:F156)</f>
        <v>100</v>
      </c>
      <c r="H154">
        <f>SUM(G155:G156)</f>
        <v>100</v>
      </c>
      <c r="J154" s="17">
        <f t="shared" si="2"/>
        <v>0</v>
      </c>
    </row>
    <row r="155" spans="1:10" ht="30">
      <c r="A155" s="132" t="s">
        <v>56</v>
      </c>
      <c r="B155" s="41" t="s">
        <v>260</v>
      </c>
      <c r="C155" s="41">
        <v>200</v>
      </c>
      <c r="D155" s="124" t="s">
        <v>38</v>
      </c>
      <c r="E155" s="124">
        <v>13</v>
      </c>
      <c r="F155" s="42">
        <v>100</v>
      </c>
      <c r="G155">
        <f>SUM(Ведомственная!G94)</f>
        <v>100</v>
      </c>
      <c r="J155" s="17">
        <f t="shared" si="2"/>
        <v>-100</v>
      </c>
    </row>
    <row r="156" spans="1:10" ht="15">
      <c r="A156" s="102" t="s">
        <v>26</v>
      </c>
      <c r="B156" s="41" t="s">
        <v>260</v>
      </c>
      <c r="C156" s="41">
        <v>800</v>
      </c>
      <c r="D156" s="124" t="s">
        <v>38</v>
      </c>
      <c r="E156" s="124">
        <v>13</v>
      </c>
      <c r="F156" s="42"/>
      <c r="G156">
        <f>SUM(Ведомственная!G95)</f>
        <v>0</v>
      </c>
      <c r="J156" s="17">
        <f t="shared" si="2"/>
        <v>0</v>
      </c>
    </row>
    <row r="157" spans="1:10" ht="30">
      <c r="A157" s="40" t="s">
        <v>239</v>
      </c>
      <c r="B157" s="41" t="s">
        <v>240</v>
      </c>
      <c r="C157" s="41"/>
      <c r="D157" s="124"/>
      <c r="E157" s="124"/>
      <c r="F157" s="42">
        <f>SUM(F158)</f>
        <v>130262.6</v>
      </c>
      <c r="H157">
        <f>SUM(G158:G172)</f>
        <v>130262.6</v>
      </c>
      <c r="J157" s="17">
        <f t="shared" si="2"/>
        <v>0</v>
      </c>
    </row>
    <row r="158" spans="1:10" ht="45">
      <c r="A158" s="102" t="s">
        <v>84</v>
      </c>
      <c r="B158" s="97" t="s">
        <v>241</v>
      </c>
      <c r="C158" s="97"/>
      <c r="D158" s="124"/>
      <c r="E158" s="124"/>
      <c r="F158" s="42">
        <f>SUM(F159)+F161+F165+F168+F170</f>
        <v>130262.6</v>
      </c>
      <c r="J158" s="17">
        <f t="shared" si="2"/>
        <v>-130262.6</v>
      </c>
    </row>
    <row r="159" spans="1:10" ht="15">
      <c r="A159" s="102" t="s">
        <v>242</v>
      </c>
      <c r="B159" s="97" t="s">
        <v>243</v>
      </c>
      <c r="C159" s="97"/>
      <c r="D159" s="124"/>
      <c r="E159" s="124"/>
      <c r="F159" s="42">
        <f>SUM(F160)</f>
        <v>1618.2</v>
      </c>
      <c r="J159" s="17">
        <f t="shared" si="2"/>
        <v>-1618.2</v>
      </c>
    </row>
    <row r="160" spans="1:10" ht="60">
      <c r="A160" s="74" t="s">
        <v>55</v>
      </c>
      <c r="B160" s="97" t="s">
        <v>243</v>
      </c>
      <c r="C160" s="97" t="s">
        <v>99</v>
      </c>
      <c r="D160" s="124" t="s">
        <v>38</v>
      </c>
      <c r="E160" s="124" t="s">
        <v>48</v>
      </c>
      <c r="F160" s="42">
        <v>1618.2</v>
      </c>
      <c r="G160">
        <f>SUM(Ведомственная!G58)</f>
        <v>1618.2</v>
      </c>
      <c r="J160" s="17">
        <f t="shared" si="2"/>
        <v>-1618.2</v>
      </c>
    </row>
    <row r="161" spans="1:10" ht="15">
      <c r="A161" s="102" t="s">
        <v>86</v>
      </c>
      <c r="B161" s="97" t="s">
        <v>251</v>
      </c>
      <c r="C161" s="97"/>
      <c r="D161" s="124"/>
      <c r="E161" s="124"/>
      <c r="F161" s="42">
        <f>SUM(F162:F164)</f>
        <v>97941</v>
      </c>
      <c r="J161" s="17">
        <f t="shared" si="2"/>
        <v>-97941</v>
      </c>
    </row>
    <row r="162" spans="1:10" ht="60">
      <c r="A162" s="74" t="s">
        <v>55</v>
      </c>
      <c r="B162" s="97" t="s">
        <v>251</v>
      </c>
      <c r="C162" s="97" t="s">
        <v>99</v>
      </c>
      <c r="D162" s="124" t="s">
        <v>38</v>
      </c>
      <c r="E162" s="124" t="s">
        <v>17</v>
      </c>
      <c r="F162" s="42">
        <v>97846.9</v>
      </c>
      <c r="G162">
        <f>SUM(Ведомственная!G74)</f>
        <v>97846.9</v>
      </c>
      <c r="J162" s="17">
        <f t="shared" si="2"/>
        <v>-97846.9</v>
      </c>
    </row>
    <row r="163" spans="1:10" ht="30">
      <c r="A163" s="132" t="s">
        <v>56</v>
      </c>
      <c r="B163" s="97" t="s">
        <v>251</v>
      </c>
      <c r="C163" s="97" t="s">
        <v>101</v>
      </c>
      <c r="D163" s="124" t="s">
        <v>38</v>
      </c>
      <c r="E163" s="124" t="s">
        <v>17</v>
      </c>
      <c r="F163" s="42">
        <v>94.1</v>
      </c>
      <c r="G163">
        <f>SUM(Ведомственная!G75)</f>
        <v>94.1</v>
      </c>
      <c r="J163" s="17">
        <f t="shared" si="2"/>
        <v>-94.1</v>
      </c>
    </row>
    <row r="164" spans="1:10" ht="15">
      <c r="A164" s="102" t="s">
        <v>46</v>
      </c>
      <c r="B164" s="97" t="s">
        <v>251</v>
      </c>
      <c r="C164" s="97" t="s">
        <v>109</v>
      </c>
      <c r="D164" s="124" t="s">
        <v>38</v>
      </c>
      <c r="E164" s="124" t="s">
        <v>17</v>
      </c>
      <c r="F164" s="42">
        <v>0</v>
      </c>
      <c r="G164">
        <f>SUM(Ведомственная!G76)</f>
        <v>0</v>
      </c>
      <c r="J164" s="17">
        <f t="shared" si="2"/>
        <v>0</v>
      </c>
    </row>
    <row r="165" spans="1:10" ht="15">
      <c r="A165" s="102" t="s">
        <v>105</v>
      </c>
      <c r="B165" s="41" t="s">
        <v>261</v>
      </c>
      <c r="C165" s="41"/>
      <c r="D165" s="124"/>
      <c r="E165" s="124"/>
      <c r="F165" s="42">
        <f>SUM(F166:F167)</f>
        <v>3792.6</v>
      </c>
      <c r="J165" s="17">
        <f t="shared" si="2"/>
        <v>-3792.6</v>
      </c>
    </row>
    <row r="166" spans="1:10" ht="30">
      <c r="A166" s="132" t="s">
        <v>56</v>
      </c>
      <c r="B166" s="41" t="s">
        <v>261</v>
      </c>
      <c r="C166" s="41">
        <v>200</v>
      </c>
      <c r="D166" s="124" t="s">
        <v>38</v>
      </c>
      <c r="E166" s="124">
        <v>13</v>
      </c>
      <c r="F166" s="42">
        <v>3723</v>
      </c>
      <c r="G166">
        <f>SUM(Ведомственная!G99)</f>
        <v>3723</v>
      </c>
      <c r="J166" s="17">
        <f t="shared" si="2"/>
        <v>-3723</v>
      </c>
    </row>
    <row r="167" spans="1:10" ht="15">
      <c r="A167" s="102" t="s">
        <v>26</v>
      </c>
      <c r="B167" s="41" t="s">
        <v>261</v>
      </c>
      <c r="C167" s="41">
        <v>800</v>
      </c>
      <c r="D167" s="124" t="s">
        <v>38</v>
      </c>
      <c r="E167" s="124">
        <v>13</v>
      </c>
      <c r="F167" s="42">
        <v>69.6</v>
      </c>
      <c r="G167">
        <f>SUM(Ведомственная!G100)</f>
        <v>69.6</v>
      </c>
      <c r="J167" s="17">
        <f t="shared" si="2"/>
        <v>-69.6</v>
      </c>
    </row>
    <row r="168" spans="1:10" ht="30">
      <c r="A168" s="102" t="s">
        <v>107</v>
      </c>
      <c r="B168" s="41" t="s">
        <v>262</v>
      </c>
      <c r="C168" s="41"/>
      <c r="D168" s="124"/>
      <c r="E168" s="124"/>
      <c r="F168" s="42">
        <f>SUM(F169)</f>
        <v>10187.5</v>
      </c>
      <c r="J168" s="17">
        <f t="shared" si="2"/>
        <v>-10187.5</v>
      </c>
    </row>
    <row r="169" spans="1:10" ht="30">
      <c r="A169" s="132" t="s">
        <v>56</v>
      </c>
      <c r="B169" s="41" t="s">
        <v>262</v>
      </c>
      <c r="C169" s="41">
        <v>200</v>
      </c>
      <c r="D169" s="124" t="s">
        <v>38</v>
      </c>
      <c r="E169" s="124">
        <v>13</v>
      </c>
      <c r="F169" s="42">
        <v>10187.5</v>
      </c>
      <c r="G169">
        <f>SUM(Ведомственная!G102)</f>
        <v>10187.5</v>
      </c>
      <c r="J169" s="17">
        <f t="shared" si="2"/>
        <v>-10187.5</v>
      </c>
    </row>
    <row r="170" spans="1:10" ht="30">
      <c r="A170" s="102" t="s">
        <v>108</v>
      </c>
      <c r="B170" s="41" t="s">
        <v>263</v>
      </c>
      <c r="C170" s="41"/>
      <c r="D170" s="124"/>
      <c r="E170" s="124"/>
      <c r="F170" s="42">
        <f>SUM(F171:F172)</f>
        <v>16723.3</v>
      </c>
      <c r="J170" s="17">
        <f t="shared" si="2"/>
        <v>-16723.3</v>
      </c>
    </row>
    <row r="171" spans="1:10" ht="30">
      <c r="A171" s="132" t="s">
        <v>56</v>
      </c>
      <c r="B171" s="41" t="s">
        <v>263</v>
      </c>
      <c r="C171" s="41">
        <v>200</v>
      </c>
      <c r="D171" s="124" t="s">
        <v>38</v>
      </c>
      <c r="E171" s="124">
        <v>13</v>
      </c>
      <c r="F171" s="42">
        <v>12555.3</v>
      </c>
      <c r="G171">
        <f>SUM(Ведомственная!G104)</f>
        <v>12555.3</v>
      </c>
      <c r="J171" s="17">
        <f t="shared" si="2"/>
        <v>-12555.3</v>
      </c>
    </row>
    <row r="172" spans="1:10" ht="15">
      <c r="A172" s="102" t="s">
        <v>26</v>
      </c>
      <c r="B172" s="41" t="s">
        <v>263</v>
      </c>
      <c r="C172" s="41">
        <v>800</v>
      </c>
      <c r="D172" s="124" t="s">
        <v>38</v>
      </c>
      <c r="E172" s="124">
        <v>13</v>
      </c>
      <c r="F172" s="42">
        <v>4168</v>
      </c>
      <c r="G172">
        <f>SUM(Ведомственная!G105)</f>
        <v>4168</v>
      </c>
      <c r="J172" s="17">
        <f t="shared" si="2"/>
        <v>-4168</v>
      </c>
    </row>
    <row r="173" spans="1:10" ht="30">
      <c r="A173" s="44" t="s">
        <v>362</v>
      </c>
      <c r="B173" s="45" t="s">
        <v>412</v>
      </c>
      <c r="C173" s="45"/>
      <c r="D173" s="45"/>
      <c r="E173" s="45"/>
      <c r="F173" s="46">
        <f>SUM(F174,F181)</f>
        <v>87017.5</v>
      </c>
      <c r="H173">
        <f>SUM(G176:G183)</f>
        <v>87017.5</v>
      </c>
      <c r="J173" s="17">
        <f t="shared" si="2"/>
        <v>0</v>
      </c>
    </row>
    <row r="174" spans="1:10" ht="15">
      <c r="A174" s="33" t="s">
        <v>39</v>
      </c>
      <c r="B174" s="45" t="s">
        <v>413</v>
      </c>
      <c r="C174" s="45"/>
      <c r="D174" s="45"/>
      <c r="E174" s="45"/>
      <c r="F174" s="46">
        <f>SUM(F175,F177,F179)</f>
        <v>79902.5</v>
      </c>
      <c r="J174" s="17">
        <f t="shared" si="2"/>
        <v>-79902.5</v>
      </c>
    </row>
    <row r="175" spans="1:10" ht="15">
      <c r="A175" s="33" t="s">
        <v>363</v>
      </c>
      <c r="B175" s="45" t="s">
        <v>414</v>
      </c>
      <c r="C175" s="45"/>
      <c r="D175" s="45"/>
      <c r="E175" s="45"/>
      <c r="F175" s="46">
        <f>SUM(F176)</f>
        <v>48510</v>
      </c>
      <c r="J175" s="17">
        <f t="shared" si="2"/>
        <v>-48510</v>
      </c>
    </row>
    <row r="176" spans="1:10" ht="29.25" customHeight="1">
      <c r="A176" s="33" t="s">
        <v>56</v>
      </c>
      <c r="B176" s="45" t="s">
        <v>414</v>
      </c>
      <c r="C176" s="45" t="s">
        <v>101</v>
      </c>
      <c r="D176" s="45" t="s">
        <v>188</v>
      </c>
      <c r="E176" s="45" t="s">
        <v>58</v>
      </c>
      <c r="F176" s="46">
        <v>48510</v>
      </c>
      <c r="G176">
        <f>SUM(Ведомственная!G230)</f>
        <v>48510</v>
      </c>
      <c r="J176" s="17">
        <f t="shared" si="2"/>
        <v>-48510</v>
      </c>
    </row>
    <row r="177" spans="1:10" ht="15" hidden="1">
      <c r="A177" s="33" t="s">
        <v>364</v>
      </c>
      <c r="B177" s="45" t="s">
        <v>415</v>
      </c>
      <c r="C177" s="45"/>
      <c r="D177" s="45"/>
      <c r="E177" s="45"/>
      <c r="F177" s="46">
        <f>SUM(F178)</f>
        <v>0</v>
      </c>
      <c r="J177" s="17">
        <f t="shared" si="2"/>
        <v>0</v>
      </c>
    </row>
    <row r="178" spans="1:10" ht="30" hidden="1">
      <c r="A178" s="33" t="s">
        <v>56</v>
      </c>
      <c r="B178" s="45" t="s">
        <v>415</v>
      </c>
      <c r="C178" s="45" t="s">
        <v>101</v>
      </c>
      <c r="D178" s="45"/>
      <c r="E178" s="45"/>
      <c r="F178" s="46"/>
      <c r="G178">
        <f>SUM(Ведомственная!G232)</f>
        <v>0</v>
      </c>
      <c r="J178" s="17">
        <f t="shared" si="2"/>
        <v>0</v>
      </c>
    </row>
    <row r="179" spans="1:10" ht="15">
      <c r="A179" s="33" t="s">
        <v>365</v>
      </c>
      <c r="B179" s="45" t="s">
        <v>416</v>
      </c>
      <c r="C179" s="45"/>
      <c r="D179" s="45"/>
      <c r="E179" s="45"/>
      <c r="F179" s="46">
        <f>SUM(F180)</f>
        <v>31392.5</v>
      </c>
      <c r="J179" s="17">
        <f t="shared" si="2"/>
        <v>-31392.5</v>
      </c>
    </row>
    <row r="180" spans="1:10" ht="30">
      <c r="A180" s="33" t="s">
        <v>56</v>
      </c>
      <c r="B180" s="45" t="s">
        <v>416</v>
      </c>
      <c r="C180" s="45" t="s">
        <v>101</v>
      </c>
      <c r="D180" s="45" t="s">
        <v>188</v>
      </c>
      <c r="E180" s="45" t="s">
        <v>58</v>
      </c>
      <c r="F180" s="46">
        <v>31392.5</v>
      </c>
      <c r="G180">
        <f>SUM(Ведомственная!G234)</f>
        <v>31392.5</v>
      </c>
      <c r="J180" s="17">
        <f t="shared" si="2"/>
        <v>-31392.5</v>
      </c>
    </row>
    <row r="181" spans="1:10" ht="45">
      <c r="A181" s="33" t="s">
        <v>30</v>
      </c>
      <c r="B181" s="45" t="s">
        <v>417</v>
      </c>
      <c r="C181" s="45"/>
      <c r="D181" s="45"/>
      <c r="E181" s="45"/>
      <c r="F181" s="46">
        <f>SUM(F182)</f>
        <v>7115</v>
      </c>
      <c r="J181" s="17">
        <f aca="true" t="shared" si="3" ref="J181:J246">SUM(H181-F181)</f>
        <v>-7115</v>
      </c>
    </row>
    <row r="182" spans="1:10" ht="15">
      <c r="A182" s="33" t="s">
        <v>365</v>
      </c>
      <c r="B182" s="45" t="s">
        <v>418</v>
      </c>
      <c r="C182" s="45"/>
      <c r="D182" s="45"/>
      <c r="E182" s="45"/>
      <c r="F182" s="46">
        <f>SUM(F183)</f>
        <v>7115</v>
      </c>
      <c r="J182" s="17">
        <f t="shared" si="3"/>
        <v>-7115</v>
      </c>
    </row>
    <row r="183" spans="1:10" ht="30">
      <c r="A183" s="33" t="s">
        <v>283</v>
      </c>
      <c r="B183" s="45" t="s">
        <v>418</v>
      </c>
      <c r="C183" s="45" t="s">
        <v>135</v>
      </c>
      <c r="D183" s="45" t="s">
        <v>188</v>
      </c>
      <c r="E183" s="45" t="s">
        <v>58</v>
      </c>
      <c r="F183" s="46">
        <v>7115</v>
      </c>
      <c r="G183">
        <f>SUM(Ведомственная!G237)</f>
        <v>7115</v>
      </c>
      <c r="J183" s="17">
        <f t="shared" si="3"/>
        <v>-7115</v>
      </c>
    </row>
    <row r="184" spans="1:10" ht="45">
      <c r="A184" s="33" t="s">
        <v>355</v>
      </c>
      <c r="B184" s="45" t="s">
        <v>402</v>
      </c>
      <c r="C184" s="45"/>
      <c r="D184" s="45"/>
      <c r="E184" s="45"/>
      <c r="F184" s="46">
        <f>SUM(F185)</f>
        <v>2681.2</v>
      </c>
      <c r="H184">
        <f>SUM(G185:G187)</f>
        <v>2681.2</v>
      </c>
      <c r="J184" s="17">
        <f t="shared" si="3"/>
        <v>0</v>
      </c>
    </row>
    <row r="185" spans="1:10" ht="15">
      <c r="A185" s="33" t="s">
        <v>39</v>
      </c>
      <c r="B185" s="45" t="s">
        <v>403</v>
      </c>
      <c r="C185" s="45"/>
      <c r="D185" s="45"/>
      <c r="E185" s="45"/>
      <c r="F185" s="46">
        <f>SUM(F186)</f>
        <v>2681.2</v>
      </c>
      <c r="J185" s="17">
        <f t="shared" si="3"/>
        <v>-2681.2</v>
      </c>
    </row>
    <row r="186" spans="1:10" ht="15">
      <c r="A186" s="33" t="s">
        <v>356</v>
      </c>
      <c r="B186" s="45" t="s">
        <v>404</v>
      </c>
      <c r="C186" s="45"/>
      <c r="D186" s="45"/>
      <c r="E186" s="45"/>
      <c r="F186" s="46">
        <f>SUM(F187)</f>
        <v>2681.2</v>
      </c>
      <c r="J186" s="17">
        <f t="shared" si="3"/>
        <v>-2681.2</v>
      </c>
    </row>
    <row r="187" spans="1:10" ht="30">
      <c r="A187" s="33" t="s">
        <v>56</v>
      </c>
      <c r="B187" s="45" t="s">
        <v>404</v>
      </c>
      <c r="C187" s="45" t="s">
        <v>101</v>
      </c>
      <c r="D187" s="45" t="s">
        <v>188</v>
      </c>
      <c r="E187" s="45" t="s">
        <v>48</v>
      </c>
      <c r="F187" s="46">
        <v>2681.2</v>
      </c>
      <c r="G187">
        <f>SUM(Ведомственная!G214)</f>
        <v>2681.2</v>
      </c>
      <c r="J187" s="17">
        <f t="shared" si="3"/>
        <v>-2681.2</v>
      </c>
    </row>
    <row r="188" spans="1:10" ht="45">
      <c r="A188" s="33" t="s">
        <v>442</v>
      </c>
      <c r="B188" s="45" t="s">
        <v>405</v>
      </c>
      <c r="C188" s="45"/>
      <c r="D188" s="45"/>
      <c r="E188" s="45"/>
      <c r="F188" s="46">
        <f>SUM(F189)</f>
        <v>2617</v>
      </c>
      <c r="H188">
        <f>SUM(G189:G193)</f>
        <v>2617</v>
      </c>
      <c r="J188" s="17">
        <f t="shared" si="3"/>
        <v>0</v>
      </c>
    </row>
    <row r="189" spans="1:10" ht="15">
      <c r="A189" s="33" t="s">
        <v>39</v>
      </c>
      <c r="B189" s="45" t="s">
        <v>406</v>
      </c>
      <c r="C189" s="45"/>
      <c r="D189" s="45"/>
      <c r="E189" s="45"/>
      <c r="F189" s="46">
        <f>SUM(F192)+F190</f>
        <v>2617</v>
      </c>
      <c r="J189" s="17">
        <f t="shared" si="3"/>
        <v>-2617</v>
      </c>
    </row>
    <row r="190" spans="1:10" ht="15">
      <c r="A190" s="33" t="s">
        <v>365</v>
      </c>
      <c r="B190" s="45" t="s">
        <v>419</v>
      </c>
      <c r="C190" s="45"/>
      <c r="D190" s="45"/>
      <c r="E190" s="45"/>
      <c r="F190" s="46">
        <f>SUM(F191)</f>
        <v>1550</v>
      </c>
      <c r="J190" s="17">
        <f t="shared" si="3"/>
        <v>-1550</v>
      </c>
    </row>
    <row r="191" spans="1:10" ht="30">
      <c r="A191" s="33" t="s">
        <v>56</v>
      </c>
      <c r="B191" s="45" t="s">
        <v>419</v>
      </c>
      <c r="C191" s="45" t="s">
        <v>101</v>
      </c>
      <c r="D191" s="45" t="s">
        <v>188</v>
      </c>
      <c r="E191" s="45" t="s">
        <v>58</v>
      </c>
      <c r="F191" s="46">
        <v>1550</v>
      </c>
      <c r="G191">
        <f>SUM(Ведомственная!G241)</f>
        <v>1550</v>
      </c>
      <c r="J191" s="17">
        <f t="shared" si="3"/>
        <v>-1550</v>
      </c>
    </row>
    <row r="192" spans="1:10" ht="15">
      <c r="A192" s="33" t="s">
        <v>356</v>
      </c>
      <c r="B192" s="45" t="s">
        <v>407</v>
      </c>
      <c r="C192" s="45"/>
      <c r="D192" s="45"/>
      <c r="E192" s="45"/>
      <c r="F192" s="46">
        <f>SUM(F193)</f>
        <v>1067</v>
      </c>
      <c r="J192" s="17">
        <f t="shared" si="3"/>
        <v>-1067</v>
      </c>
    </row>
    <row r="193" spans="1:10" ht="30">
      <c r="A193" s="33" t="s">
        <v>56</v>
      </c>
      <c r="B193" s="45" t="s">
        <v>407</v>
      </c>
      <c r="C193" s="45" t="s">
        <v>101</v>
      </c>
      <c r="D193" s="45" t="s">
        <v>188</v>
      </c>
      <c r="E193" s="45" t="s">
        <v>48</v>
      </c>
      <c r="F193" s="46">
        <v>1067</v>
      </c>
      <c r="G193">
        <f>SUM(Ведомственная!G218)</f>
        <v>1067</v>
      </c>
      <c r="J193" s="17">
        <f t="shared" si="3"/>
        <v>-1067</v>
      </c>
    </row>
    <row r="194" spans="1:10" ht="45">
      <c r="A194" s="33" t="s">
        <v>347</v>
      </c>
      <c r="B194" s="45" t="s">
        <v>388</v>
      </c>
      <c r="C194" s="45"/>
      <c r="D194" s="45"/>
      <c r="E194" s="45"/>
      <c r="F194" s="46">
        <f>SUM(F195)+F200</f>
        <v>144333.3</v>
      </c>
      <c r="H194">
        <f>SUM(G196:G205)</f>
        <v>144333.3</v>
      </c>
      <c r="J194" s="17">
        <f t="shared" si="3"/>
        <v>0</v>
      </c>
    </row>
    <row r="195" spans="1:10" ht="30">
      <c r="A195" s="33" t="s">
        <v>351</v>
      </c>
      <c r="B195" s="45" t="s">
        <v>393</v>
      </c>
      <c r="C195" s="45"/>
      <c r="D195" s="45"/>
      <c r="E195" s="45"/>
      <c r="F195" s="46">
        <f>SUM(F196)</f>
        <v>71350</v>
      </c>
      <c r="J195" s="17">
        <f t="shared" si="3"/>
        <v>-71350</v>
      </c>
    </row>
    <row r="196" spans="1:10" ht="15">
      <c r="A196" s="33" t="s">
        <v>39</v>
      </c>
      <c r="B196" s="45" t="s">
        <v>394</v>
      </c>
      <c r="C196" s="45"/>
      <c r="D196" s="45"/>
      <c r="E196" s="45"/>
      <c r="F196" s="46">
        <f>SUM(F197)</f>
        <v>71350</v>
      </c>
      <c r="J196" s="17">
        <f t="shared" si="3"/>
        <v>-71350</v>
      </c>
    </row>
    <row r="197" spans="1:10" ht="45">
      <c r="A197" s="33" t="s">
        <v>352</v>
      </c>
      <c r="B197" s="45" t="s">
        <v>395</v>
      </c>
      <c r="C197" s="45"/>
      <c r="D197" s="45"/>
      <c r="E197" s="45"/>
      <c r="F197" s="46">
        <f>SUM(F198:F199)</f>
        <v>71350</v>
      </c>
      <c r="J197" s="17">
        <f t="shared" si="3"/>
        <v>-71350</v>
      </c>
    </row>
    <row r="198" spans="1:10" ht="30">
      <c r="A198" s="33" t="s">
        <v>56</v>
      </c>
      <c r="B198" s="45" t="s">
        <v>395</v>
      </c>
      <c r="C198" s="45" t="s">
        <v>101</v>
      </c>
      <c r="D198" s="45" t="s">
        <v>17</v>
      </c>
      <c r="E198" s="45" t="s">
        <v>192</v>
      </c>
      <c r="F198" s="46">
        <v>70150</v>
      </c>
      <c r="G198">
        <f>SUM(Ведомственная!G178)</f>
        <v>70150</v>
      </c>
      <c r="J198" s="17">
        <f t="shared" si="3"/>
        <v>-70150</v>
      </c>
    </row>
    <row r="199" spans="1:10" ht="30">
      <c r="A199" s="95" t="s">
        <v>360</v>
      </c>
      <c r="B199" s="45" t="s">
        <v>395</v>
      </c>
      <c r="C199" s="45" t="s">
        <v>313</v>
      </c>
      <c r="D199" s="45" t="s">
        <v>17</v>
      </c>
      <c r="E199" s="45" t="s">
        <v>192</v>
      </c>
      <c r="F199" s="46">
        <v>1200</v>
      </c>
      <c r="G199">
        <f>SUM(Ведомственная!G179)</f>
        <v>1200</v>
      </c>
      <c r="J199" s="17">
        <f t="shared" si="3"/>
        <v>-1200</v>
      </c>
    </row>
    <row r="200" spans="1:10" ht="30">
      <c r="A200" s="33" t="s">
        <v>348</v>
      </c>
      <c r="B200" s="45" t="s">
        <v>389</v>
      </c>
      <c r="C200" s="45"/>
      <c r="D200" s="45"/>
      <c r="E200" s="45"/>
      <c r="F200" s="46">
        <f>SUM(F201)</f>
        <v>72983.3</v>
      </c>
      <c r="J200" s="17">
        <f t="shared" si="3"/>
        <v>-72983.3</v>
      </c>
    </row>
    <row r="201" spans="1:10" ht="45">
      <c r="A201" s="33" t="s">
        <v>22</v>
      </c>
      <c r="B201" s="45" t="s">
        <v>390</v>
      </c>
      <c r="C201" s="45"/>
      <c r="D201" s="45"/>
      <c r="E201" s="45"/>
      <c r="F201" s="46">
        <f>SUM(F202+F204)</f>
        <v>72983.3</v>
      </c>
      <c r="J201" s="17">
        <f t="shared" si="3"/>
        <v>-72983.3</v>
      </c>
    </row>
    <row r="202" spans="1:10" ht="15">
      <c r="A202" s="33" t="s">
        <v>24</v>
      </c>
      <c r="B202" s="45" t="s">
        <v>391</v>
      </c>
      <c r="C202" s="45"/>
      <c r="D202" s="45"/>
      <c r="E202" s="45"/>
      <c r="F202" s="46">
        <f>SUM(F203)</f>
        <v>27383.3</v>
      </c>
      <c r="J202" s="17">
        <f t="shared" si="3"/>
        <v>-27383.3</v>
      </c>
    </row>
    <row r="203" spans="1:10" ht="15">
      <c r="A203" s="33" t="s">
        <v>26</v>
      </c>
      <c r="B203" s="45" t="s">
        <v>391</v>
      </c>
      <c r="C203" s="45" t="s">
        <v>106</v>
      </c>
      <c r="D203" s="45" t="s">
        <v>17</v>
      </c>
      <c r="E203" s="45" t="s">
        <v>19</v>
      </c>
      <c r="F203" s="46">
        <v>27383.3</v>
      </c>
      <c r="G203">
        <f>SUM(Ведомственная!G170)</f>
        <v>27383.3</v>
      </c>
      <c r="J203" s="17">
        <f t="shared" si="3"/>
        <v>-27383.3</v>
      </c>
    </row>
    <row r="204" spans="1:10" ht="15">
      <c r="A204" s="33" t="s">
        <v>349</v>
      </c>
      <c r="B204" s="45" t="s">
        <v>392</v>
      </c>
      <c r="C204" s="45"/>
      <c r="D204" s="45"/>
      <c r="E204" s="45"/>
      <c r="F204" s="46">
        <f>SUM(F205)</f>
        <v>45600</v>
      </c>
      <c r="J204" s="17">
        <f t="shared" si="3"/>
        <v>-45600</v>
      </c>
    </row>
    <row r="205" spans="1:10" ht="15">
      <c r="A205" s="33" t="s">
        <v>26</v>
      </c>
      <c r="B205" s="45" t="s">
        <v>392</v>
      </c>
      <c r="C205" s="45" t="s">
        <v>106</v>
      </c>
      <c r="D205" s="45" t="s">
        <v>17</v>
      </c>
      <c r="E205" s="45" t="s">
        <v>19</v>
      </c>
      <c r="F205" s="46">
        <v>45600</v>
      </c>
      <c r="G205">
        <f>SUM(Ведомственная!G172)</f>
        <v>45600</v>
      </c>
      <c r="J205" s="17">
        <f t="shared" si="3"/>
        <v>-45600</v>
      </c>
    </row>
    <row r="206" spans="1:10" ht="45">
      <c r="A206" s="33" t="s">
        <v>441</v>
      </c>
      <c r="B206" s="45" t="s">
        <v>396</v>
      </c>
      <c r="C206" s="45"/>
      <c r="D206" s="45"/>
      <c r="E206" s="45"/>
      <c r="F206" s="46">
        <f>SUM(F207)</f>
        <v>6000</v>
      </c>
      <c r="H206">
        <f>SUM(G207:G209)</f>
        <v>6000</v>
      </c>
      <c r="J206" s="17">
        <f t="shared" si="3"/>
        <v>0</v>
      </c>
    </row>
    <row r="207" spans="1:10" ht="15">
      <c r="A207" s="33" t="s">
        <v>39</v>
      </c>
      <c r="B207" s="45" t="s">
        <v>397</v>
      </c>
      <c r="C207" s="45"/>
      <c r="D207" s="45"/>
      <c r="E207" s="45"/>
      <c r="F207" s="46">
        <f>SUM(F208)</f>
        <v>6000</v>
      </c>
      <c r="J207" s="17">
        <f t="shared" si="3"/>
        <v>-6000</v>
      </c>
    </row>
    <row r="208" spans="1:10" ht="45">
      <c r="A208" s="33" t="s">
        <v>352</v>
      </c>
      <c r="B208" s="45" t="s">
        <v>398</v>
      </c>
      <c r="C208" s="45"/>
      <c r="D208" s="45"/>
      <c r="E208" s="45"/>
      <c r="F208" s="46">
        <f>SUM(F209)</f>
        <v>6000</v>
      </c>
      <c r="J208" s="17">
        <f t="shared" si="3"/>
        <v>-6000</v>
      </c>
    </row>
    <row r="209" spans="1:10" ht="30">
      <c r="A209" s="33" t="s">
        <v>56</v>
      </c>
      <c r="B209" s="45" t="s">
        <v>398</v>
      </c>
      <c r="C209" s="45" t="s">
        <v>101</v>
      </c>
      <c r="D209" s="45" t="s">
        <v>17</v>
      </c>
      <c r="E209" s="45" t="s">
        <v>192</v>
      </c>
      <c r="F209" s="46">
        <v>6000</v>
      </c>
      <c r="G209">
        <f>SUM(Ведомственная!G183)</f>
        <v>6000</v>
      </c>
      <c r="J209" s="17">
        <f t="shared" si="3"/>
        <v>-6000</v>
      </c>
    </row>
    <row r="210" spans="1:10" ht="45">
      <c r="A210" s="33" t="s">
        <v>371</v>
      </c>
      <c r="B210" s="45" t="s">
        <v>377</v>
      </c>
      <c r="C210" s="45"/>
      <c r="D210" s="45"/>
      <c r="E210" s="45"/>
      <c r="F210" s="46">
        <f>SUM(F211,F221,F225)</f>
        <v>18612.2</v>
      </c>
      <c r="H210">
        <f>SUM(G211:G227)</f>
        <v>18612.199999999997</v>
      </c>
      <c r="J210" s="17">
        <f t="shared" si="3"/>
        <v>-3.637978807091713E-12</v>
      </c>
    </row>
    <row r="211" spans="1:10" ht="45">
      <c r="A211" s="33" t="s">
        <v>372</v>
      </c>
      <c r="B211" s="45" t="s">
        <v>378</v>
      </c>
      <c r="C211" s="45"/>
      <c r="D211" s="45"/>
      <c r="E211" s="45"/>
      <c r="F211" s="46">
        <f>SUM(F212,F217)</f>
        <v>16772.4</v>
      </c>
      <c r="J211" s="17">
        <f t="shared" si="3"/>
        <v>-16772.4</v>
      </c>
    </row>
    <row r="212" spans="1:10" ht="15">
      <c r="A212" s="33" t="s">
        <v>39</v>
      </c>
      <c r="B212" s="45" t="s">
        <v>379</v>
      </c>
      <c r="C212" s="45"/>
      <c r="D212" s="45"/>
      <c r="E212" s="45"/>
      <c r="F212" s="46">
        <f>SUM(F213)+F215</f>
        <v>1079.9</v>
      </c>
      <c r="J212" s="17">
        <f t="shared" si="3"/>
        <v>-1079.9</v>
      </c>
    </row>
    <row r="213" spans="1:10" ht="30">
      <c r="A213" s="33" t="s">
        <v>373</v>
      </c>
      <c r="B213" s="45" t="s">
        <v>380</v>
      </c>
      <c r="C213" s="45"/>
      <c r="D213" s="45"/>
      <c r="E213" s="45"/>
      <c r="F213" s="46">
        <f>SUM(F214)</f>
        <v>1036.9</v>
      </c>
      <c r="J213" s="17">
        <f t="shared" si="3"/>
        <v>-1036.9</v>
      </c>
    </row>
    <row r="214" spans="1:10" ht="30">
      <c r="A214" s="33" t="s">
        <v>56</v>
      </c>
      <c r="B214" s="45" t="s">
        <v>380</v>
      </c>
      <c r="C214" s="45" t="s">
        <v>101</v>
      </c>
      <c r="D214" s="45" t="s">
        <v>58</v>
      </c>
      <c r="E214" s="45" t="s">
        <v>192</v>
      </c>
      <c r="F214" s="46">
        <v>1036.9</v>
      </c>
      <c r="G214">
        <f>SUM(Ведомственная!G146)</f>
        <v>1036.9</v>
      </c>
      <c r="J214" s="17">
        <f t="shared" si="3"/>
        <v>-1036.9</v>
      </c>
    </row>
    <row r="215" spans="1:10" ht="30">
      <c r="A215" s="33" t="s">
        <v>374</v>
      </c>
      <c r="B215" s="45" t="s">
        <v>381</v>
      </c>
      <c r="C215" s="45"/>
      <c r="D215" s="45"/>
      <c r="E215" s="45"/>
      <c r="F215" s="46">
        <f>SUM(F216)</f>
        <v>43</v>
      </c>
      <c r="J215" s="17">
        <f t="shared" si="3"/>
        <v>-43</v>
      </c>
    </row>
    <row r="216" spans="1:10" ht="30">
      <c r="A216" s="33" t="s">
        <v>56</v>
      </c>
      <c r="B216" s="45" t="s">
        <v>381</v>
      </c>
      <c r="C216" s="45" t="s">
        <v>101</v>
      </c>
      <c r="D216" s="45" t="s">
        <v>58</v>
      </c>
      <c r="E216" s="45" t="s">
        <v>192</v>
      </c>
      <c r="F216" s="46">
        <v>43</v>
      </c>
      <c r="G216">
        <f>SUM(Ведомственная!G148)</f>
        <v>43</v>
      </c>
      <c r="J216" s="17">
        <f t="shared" si="3"/>
        <v>-43</v>
      </c>
    </row>
    <row r="217" spans="1:10" ht="30">
      <c r="A217" s="33" t="s">
        <v>49</v>
      </c>
      <c r="B217" s="45" t="s">
        <v>382</v>
      </c>
      <c r="C217" s="45"/>
      <c r="D217" s="45"/>
      <c r="E217" s="45"/>
      <c r="F217" s="46">
        <f>SUM(F218:F220)</f>
        <v>15692.500000000002</v>
      </c>
      <c r="J217" s="17">
        <f t="shared" si="3"/>
        <v>-15692.500000000002</v>
      </c>
    </row>
    <row r="218" spans="1:10" ht="60">
      <c r="A218" s="33" t="s">
        <v>55</v>
      </c>
      <c r="B218" s="45" t="s">
        <v>382</v>
      </c>
      <c r="C218" s="45" t="s">
        <v>99</v>
      </c>
      <c r="D218" s="45" t="s">
        <v>58</v>
      </c>
      <c r="E218" s="45" t="s">
        <v>192</v>
      </c>
      <c r="F218" s="46">
        <v>10390.1</v>
      </c>
      <c r="G218">
        <f>SUM(Ведомственная!G150)</f>
        <v>10390.1</v>
      </c>
      <c r="J218" s="17">
        <f t="shared" si="3"/>
        <v>-10390.1</v>
      </c>
    </row>
    <row r="219" spans="1:10" ht="30">
      <c r="A219" s="33" t="s">
        <v>56</v>
      </c>
      <c r="B219" s="45" t="s">
        <v>382</v>
      </c>
      <c r="C219" s="45" t="s">
        <v>101</v>
      </c>
      <c r="D219" s="45" t="s">
        <v>58</v>
      </c>
      <c r="E219" s="45" t="s">
        <v>192</v>
      </c>
      <c r="F219" s="46">
        <v>5180.3</v>
      </c>
      <c r="G219">
        <f>SUM(Ведомственная!G151)</f>
        <v>5180.3</v>
      </c>
      <c r="J219" s="17">
        <f t="shared" si="3"/>
        <v>-5180.3</v>
      </c>
    </row>
    <row r="220" spans="1:10" ht="15">
      <c r="A220" s="33" t="s">
        <v>26</v>
      </c>
      <c r="B220" s="45" t="s">
        <v>382</v>
      </c>
      <c r="C220" s="45" t="s">
        <v>106</v>
      </c>
      <c r="D220" s="45" t="s">
        <v>58</v>
      </c>
      <c r="E220" s="45" t="s">
        <v>192</v>
      </c>
      <c r="F220" s="46">
        <v>122.1</v>
      </c>
      <c r="G220">
        <f>SUM(Ведомственная!G152)</f>
        <v>122.1</v>
      </c>
      <c r="J220" s="17">
        <f t="shared" si="3"/>
        <v>-122.1</v>
      </c>
    </row>
    <row r="221" spans="1:10" ht="60">
      <c r="A221" s="33" t="s">
        <v>375</v>
      </c>
      <c r="B221" s="45" t="s">
        <v>383</v>
      </c>
      <c r="C221" s="45"/>
      <c r="D221" s="45"/>
      <c r="E221" s="45"/>
      <c r="F221" s="46">
        <f>SUM(F222)</f>
        <v>1199.8</v>
      </c>
      <c r="J221" s="17">
        <f t="shared" si="3"/>
        <v>-1199.8</v>
      </c>
    </row>
    <row r="222" spans="1:10" ht="15">
      <c r="A222" s="33" t="s">
        <v>39</v>
      </c>
      <c r="B222" s="45" t="s">
        <v>384</v>
      </c>
      <c r="C222" s="45"/>
      <c r="D222" s="45"/>
      <c r="E222" s="45"/>
      <c r="F222" s="46">
        <f>SUM(F223)</f>
        <v>1199.8</v>
      </c>
      <c r="J222" s="17">
        <f t="shared" si="3"/>
        <v>-1199.8</v>
      </c>
    </row>
    <row r="223" spans="1:10" ht="30">
      <c r="A223" s="33" t="s">
        <v>374</v>
      </c>
      <c r="B223" s="45" t="s">
        <v>385</v>
      </c>
      <c r="C223" s="45"/>
      <c r="D223" s="45"/>
      <c r="E223" s="45"/>
      <c r="F223" s="46">
        <f>SUM(F224)</f>
        <v>1199.8</v>
      </c>
      <c r="J223" s="17">
        <f t="shared" si="3"/>
        <v>-1199.8</v>
      </c>
    </row>
    <row r="224" spans="1:10" ht="30">
      <c r="A224" s="33" t="s">
        <v>56</v>
      </c>
      <c r="B224" s="45" t="s">
        <v>385</v>
      </c>
      <c r="C224" s="45" t="s">
        <v>101</v>
      </c>
      <c r="D224" s="45" t="s">
        <v>58</v>
      </c>
      <c r="E224" s="45" t="s">
        <v>192</v>
      </c>
      <c r="F224" s="46">
        <v>1199.8</v>
      </c>
      <c r="G224">
        <f>SUM(Ведомственная!G156)</f>
        <v>1199.8</v>
      </c>
      <c r="J224" s="17">
        <f t="shared" si="3"/>
        <v>-1199.8</v>
      </c>
    </row>
    <row r="225" spans="1:10" ht="45">
      <c r="A225" s="33" t="s">
        <v>376</v>
      </c>
      <c r="B225" s="45" t="s">
        <v>386</v>
      </c>
      <c r="C225" s="45"/>
      <c r="D225" s="45"/>
      <c r="E225" s="45"/>
      <c r="F225" s="46">
        <f>SUM(F226)</f>
        <v>640</v>
      </c>
      <c r="J225" s="17">
        <f t="shared" si="3"/>
        <v>-640</v>
      </c>
    </row>
    <row r="226" spans="1:10" ht="15">
      <c r="A226" s="33" t="s">
        <v>39</v>
      </c>
      <c r="B226" s="45" t="s">
        <v>387</v>
      </c>
      <c r="C226" s="45"/>
      <c r="D226" s="45"/>
      <c r="E226" s="45"/>
      <c r="F226" s="46">
        <f>SUM(F227)</f>
        <v>640</v>
      </c>
      <c r="J226" s="17">
        <f t="shared" si="3"/>
        <v>-640</v>
      </c>
    </row>
    <row r="227" spans="1:10" ht="30">
      <c r="A227" s="33" t="s">
        <v>56</v>
      </c>
      <c r="B227" s="45" t="s">
        <v>387</v>
      </c>
      <c r="C227" s="45" t="s">
        <v>101</v>
      </c>
      <c r="D227" s="45" t="s">
        <v>58</v>
      </c>
      <c r="E227" s="45" t="s">
        <v>192</v>
      </c>
      <c r="F227" s="46">
        <v>640</v>
      </c>
      <c r="G227">
        <f>SUM(Ведомственная!G159)</f>
        <v>640</v>
      </c>
      <c r="J227" s="17">
        <f t="shared" si="3"/>
        <v>-640</v>
      </c>
    </row>
    <row r="228" spans="1:10" ht="45">
      <c r="A228" s="102" t="s">
        <v>305</v>
      </c>
      <c r="B228" s="41" t="s">
        <v>306</v>
      </c>
      <c r="C228" s="41"/>
      <c r="D228" s="124"/>
      <c r="E228" s="124"/>
      <c r="F228" s="42">
        <f>SUM(F235)+F229+F232</f>
        <v>3456</v>
      </c>
      <c r="H228">
        <f>SUM(G229:G236)</f>
        <v>3456</v>
      </c>
      <c r="J228" s="17">
        <f t="shared" si="3"/>
        <v>0</v>
      </c>
    </row>
    <row r="229" spans="1:10" ht="30">
      <c r="A229" s="33" t="s">
        <v>358</v>
      </c>
      <c r="B229" s="45" t="s">
        <v>408</v>
      </c>
      <c r="C229" s="45"/>
      <c r="D229" s="45"/>
      <c r="E229" s="45"/>
      <c r="F229" s="46">
        <f>SUM(F230)</f>
        <v>300</v>
      </c>
      <c r="J229" s="17">
        <f t="shared" si="3"/>
        <v>-300</v>
      </c>
    </row>
    <row r="230" spans="1:10" ht="30">
      <c r="A230" s="33" t="s">
        <v>359</v>
      </c>
      <c r="B230" s="45" t="s">
        <v>409</v>
      </c>
      <c r="C230" s="45"/>
      <c r="D230" s="45"/>
      <c r="E230" s="45"/>
      <c r="F230" s="46">
        <f>SUM(F231)</f>
        <v>300</v>
      </c>
      <c r="J230" s="17">
        <f t="shared" si="3"/>
        <v>-300</v>
      </c>
    </row>
    <row r="231" spans="1:10" ht="30">
      <c r="A231" s="33" t="s">
        <v>360</v>
      </c>
      <c r="B231" s="45" t="s">
        <v>409</v>
      </c>
      <c r="C231" s="45" t="s">
        <v>313</v>
      </c>
      <c r="D231" s="45" t="s">
        <v>188</v>
      </c>
      <c r="E231" s="45" t="s">
        <v>48</v>
      </c>
      <c r="F231" s="46">
        <v>300</v>
      </c>
      <c r="G231">
        <f>SUM(Ведомственная!G222)</f>
        <v>300</v>
      </c>
      <c r="J231" s="17">
        <f t="shared" si="3"/>
        <v>-300</v>
      </c>
    </row>
    <row r="232" spans="1:10" ht="30">
      <c r="A232" s="33" t="s">
        <v>361</v>
      </c>
      <c r="B232" s="45" t="s">
        <v>410</v>
      </c>
      <c r="C232" s="45"/>
      <c r="D232" s="45"/>
      <c r="E232" s="45"/>
      <c r="F232" s="46">
        <f>SUM(F233)</f>
        <v>2656</v>
      </c>
      <c r="J232" s="17">
        <f t="shared" si="3"/>
        <v>-2656</v>
      </c>
    </row>
    <row r="233" spans="1:10" ht="30">
      <c r="A233" s="33" t="s">
        <v>359</v>
      </c>
      <c r="B233" s="45" t="s">
        <v>411</v>
      </c>
      <c r="C233" s="45"/>
      <c r="D233" s="45"/>
      <c r="E233" s="45"/>
      <c r="F233" s="46">
        <f>SUM(F234)</f>
        <v>2656</v>
      </c>
      <c r="J233" s="17">
        <f t="shared" si="3"/>
        <v>-2656</v>
      </c>
    </row>
    <row r="234" spans="1:10" ht="30">
      <c r="A234" s="33" t="s">
        <v>360</v>
      </c>
      <c r="B234" s="45" t="s">
        <v>411</v>
      </c>
      <c r="C234" s="45" t="s">
        <v>313</v>
      </c>
      <c r="D234" s="45" t="s">
        <v>188</v>
      </c>
      <c r="E234" s="45" t="s">
        <v>48</v>
      </c>
      <c r="F234" s="46">
        <v>2656</v>
      </c>
      <c r="G234">
        <f>SUM(Ведомственная!G225)</f>
        <v>2656</v>
      </c>
      <c r="J234" s="17">
        <f t="shared" si="3"/>
        <v>-2656</v>
      </c>
    </row>
    <row r="235" spans="1:10" ht="30">
      <c r="A235" s="102" t="s">
        <v>321</v>
      </c>
      <c r="B235" s="41" t="s">
        <v>307</v>
      </c>
      <c r="C235" s="41"/>
      <c r="D235" s="124"/>
      <c r="E235" s="124"/>
      <c r="F235" s="42">
        <f>SUM(F236)</f>
        <v>500</v>
      </c>
      <c r="J235" s="17">
        <f t="shared" si="3"/>
        <v>-500</v>
      </c>
    </row>
    <row r="236" spans="1:10" ht="15">
      <c r="A236" s="102" t="s">
        <v>46</v>
      </c>
      <c r="B236" s="41" t="s">
        <v>307</v>
      </c>
      <c r="C236" s="41">
        <v>300</v>
      </c>
      <c r="D236" s="124" t="s">
        <v>35</v>
      </c>
      <c r="E236" s="124" t="s">
        <v>58</v>
      </c>
      <c r="F236" s="42">
        <v>500</v>
      </c>
      <c r="G236">
        <f>SUM(Ведомственная!G283)</f>
        <v>500</v>
      </c>
      <c r="J236" s="17">
        <f t="shared" si="3"/>
        <v>-500</v>
      </c>
    </row>
    <row r="237" spans="1:10" ht="30">
      <c r="A237" s="33" t="s">
        <v>353</v>
      </c>
      <c r="B237" s="45" t="s">
        <v>399</v>
      </c>
      <c r="C237" s="45"/>
      <c r="D237" s="45"/>
      <c r="E237" s="45"/>
      <c r="F237" s="46">
        <f>SUM(F241)+F238</f>
        <v>6957.2</v>
      </c>
      <c r="H237">
        <f>SUM(G238:G245)</f>
        <v>6957.2</v>
      </c>
      <c r="J237" s="17">
        <f t="shared" si="3"/>
        <v>0</v>
      </c>
    </row>
    <row r="238" spans="1:10" ht="30">
      <c r="A238" s="33" t="s">
        <v>359</v>
      </c>
      <c r="B238" s="47" t="s">
        <v>422</v>
      </c>
      <c r="C238" s="47"/>
      <c r="D238" s="47"/>
      <c r="E238" s="47"/>
      <c r="F238" s="36">
        <f>SUM(F239)+F240</f>
        <v>1896</v>
      </c>
      <c r="J238" s="17">
        <f t="shared" si="3"/>
        <v>-1896</v>
      </c>
    </row>
    <row r="239" spans="1:10" ht="30">
      <c r="A239" s="33" t="s">
        <v>360</v>
      </c>
      <c r="B239" s="47" t="s">
        <v>422</v>
      </c>
      <c r="C239" s="47" t="s">
        <v>313</v>
      </c>
      <c r="D239" s="47" t="s">
        <v>188</v>
      </c>
      <c r="E239" s="47" t="s">
        <v>188</v>
      </c>
      <c r="F239" s="36">
        <v>510.8</v>
      </c>
      <c r="G239">
        <f>SUM(Ведомственная!G249)+Ведомственная!G278+Ведомственная!G313</f>
        <v>510.8</v>
      </c>
      <c r="J239" s="17">
        <f t="shared" si="3"/>
        <v>-510.8</v>
      </c>
    </row>
    <row r="240" spans="1:10" ht="30">
      <c r="A240" s="33" t="s">
        <v>360</v>
      </c>
      <c r="B240" s="47" t="s">
        <v>422</v>
      </c>
      <c r="C240" s="47" t="s">
        <v>313</v>
      </c>
      <c r="D240" s="47" t="s">
        <v>189</v>
      </c>
      <c r="E240" s="47" t="s">
        <v>188</v>
      </c>
      <c r="F240" s="36">
        <v>1385.2</v>
      </c>
      <c r="G240">
        <f>Ведомственная!G321</f>
        <v>1385.2</v>
      </c>
      <c r="J240" s="17">
        <f t="shared" si="3"/>
        <v>-1385.2</v>
      </c>
    </row>
    <row r="241" spans="1:10" ht="30">
      <c r="A241" s="33" t="s">
        <v>354</v>
      </c>
      <c r="B241" s="45" t="s">
        <v>400</v>
      </c>
      <c r="C241" s="45"/>
      <c r="D241" s="45"/>
      <c r="E241" s="45"/>
      <c r="F241" s="46">
        <f>SUM(F242)</f>
        <v>5061.2</v>
      </c>
      <c r="J241" s="17">
        <f t="shared" si="3"/>
        <v>-5061.2</v>
      </c>
    </row>
    <row r="242" spans="1:10" ht="30">
      <c r="A242" s="33" t="s">
        <v>49</v>
      </c>
      <c r="B242" s="45" t="s">
        <v>401</v>
      </c>
      <c r="C242" s="45"/>
      <c r="D242" s="45"/>
      <c r="E242" s="45"/>
      <c r="F242" s="46">
        <f>SUM(F243:F245)</f>
        <v>5061.2</v>
      </c>
      <c r="J242" s="17">
        <f t="shared" si="3"/>
        <v>-5061.2</v>
      </c>
    </row>
    <row r="243" spans="1:10" ht="60">
      <c r="A243" s="33" t="s">
        <v>55</v>
      </c>
      <c r="B243" s="45" t="s">
        <v>401</v>
      </c>
      <c r="C243" s="45" t="s">
        <v>99</v>
      </c>
      <c r="D243" s="45" t="s">
        <v>17</v>
      </c>
      <c r="E243" s="45" t="s">
        <v>28</v>
      </c>
      <c r="F243" s="46">
        <v>3995.8</v>
      </c>
      <c r="G243">
        <f>SUM(Ведомственная!G199)</f>
        <v>3995.8</v>
      </c>
      <c r="J243" s="17">
        <f t="shared" si="3"/>
        <v>-3995.8</v>
      </c>
    </row>
    <row r="244" spans="1:10" ht="30">
      <c r="A244" s="33" t="s">
        <v>56</v>
      </c>
      <c r="B244" s="45" t="s">
        <v>401</v>
      </c>
      <c r="C244" s="45" t="s">
        <v>101</v>
      </c>
      <c r="D244" s="45" t="s">
        <v>17</v>
      </c>
      <c r="E244" s="45" t="s">
        <v>28</v>
      </c>
      <c r="F244" s="46">
        <v>1042</v>
      </c>
      <c r="G244">
        <f>SUM(Ведомственная!G200)</f>
        <v>1042</v>
      </c>
      <c r="J244" s="17">
        <f t="shared" si="3"/>
        <v>-1042</v>
      </c>
    </row>
    <row r="245" spans="1:10" ht="15">
      <c r="A245" s="33" t="s">
        <v>26</v>
      </c>
      <c r="B245" s="45" t="s">
        <v>401</v>
      </c>
      <c r="C245" s="45" t="s">
        <v>106</v>
      </c>
      <c r="D245" s="45" t="s">
        <v>17</v>
      </c>
      <c r="E245" s="45" t="s">
        <v>28</v>
      </c>
      <c r="F245" s="46">
        <v>23.4</v>
      </c>
      <c r="G245">
        <f>SUM(Ведомственная!G201)</f>
        <v>23.4</v>
      </c>
      <c r="J245" s="17">
        <f t="shared" si="3"/>
        <v>-23.4</v>
      </c>
    </row>
    <row r="246" spans="1:10" ht="30">
      <c r="A246" s="102" t="s">
        <v>302</v>
      </c>
      <c r="B246" s="41" t="s">
        <v>303</v>
      </c>
      <c r="C246" s="41"/>
      <c r="D246" s="124"/>
      <c r="E246" s="124"/>
      <c r="F246" s="42">
        <f>SUM(F247+F253)</f>
        <v>5704.3</v>
      </c>
      <c r="H246">
        <f>SUM(G249:G256)</f>
        <v>5704.299999999999</v>
      </c>
      <c r="J246" s="17">
        <f t="shared" si="3"/>
        <v>-9.094947017729282E-13</v>
      </c>
    </row>
    <row r="247" spans="1:10" ht="15">
      <c r="A247" s="102" t="s">
        <v>39</v>
      </c>
      <c r="B247" s="41" t="s">
        <v>315</v>
      </c>
      <c r="C247" s="41"/>
      <c r="D247" s="124"/>
      <c r="E247" s="124"/>
      <c r="F247" s="42">
        <f>SUM(F248)+F250</f>
        <v>1000</v>
      </c>
      <c r="J247" s="17">
        <f aca="true" t="shared" si="4" ref="J247:J312">SUM(H247-F247)</f>
        <v>-1000</v>
      </c>
    </row>
    <row r="248" spans="1:10" ht="45" hidden="1">
      <c r="A248" s="102" t="s">
        <v>367</v>
      </c>
      <c r="B248" s="41" t="s">
        <v>368</v>
      </c>
      <c r="C248" s="41"/>
      <c r="D248" s="124"/>
      <c r="E248" s="124"/>
      <c r="F248" s="42">
        <f>SUM(F249)</f>
        <v>0</v>
      </c>
      <c r="J248" s="17">
        <f t="shared" si="4"/>
        <v>0</v>
      </c>
    </row>
    <row r="249" spans="1:10" ht="15" hidden="1">
      <c r="A249" s="102" t="s">
        <v>100</v>
      </c>
      <c r="B249" s="41" t="s">
        <v>368</v>
      </c>
      <c r="C249" s="97" t="s">
        <v>101</v>
      </c>
      <c r="D249" s="124"/>
      <c r="E249" s="124"/>
      <c r="F249" s="42"/>
      <c r="G249">
        <f>SUM(Ведомственная!G265)</f>
        <v>0</v>
      </c>
      <c r="J249" s="17">
        <f t="shared" si="4"/>
        <v>0</v>
      </c>
    </row>
    <row r="250" spans="1:10" ht="45">
      <c r="A250" s="102" t="s">
        <v>367</v>
      </c>
      <c r="B250" s="41" t="s">
        <v>368</v>
      </c>
      <c r="C250" s="41"/>
      <c r="D250" s="124"/>
      <c r="E250" s="124"/>
      <c r="F250" s="42">
        <f>SUM(F251:F252)</f>
        <v>1000</v>
      </c>
      <c r="J250" s="17">
        <f t="shared" si="4"/>
        <v>-1000</v>
      </c>
    </row>
    <row r="251" spans="1:10" ht="60">
      <c r="A251" s="74" t="s">
        <v>55</v>
      </c>
      <c r="B251" s="41" t="s">
        <v>368</v>
      </c>
      <c r="C251" s="41">
        <v>100</v>
      </c>
      <c r="D251" s="124" t="s">
        <v>82</v>
      </c>
      <c r="E251" s="124" t="s">
        <v>188</v>
      </c>
      <c r="F251" s="42">
        <v>25</v>
      </c>
      <c r="G251">
        <f>SUM(Ведомственная!G267)</f>
        <v>25</v>
      </c>
      <c r="J251" s="17">
        <f t="shared" si="4"/>
        <v>-25</v>
      </c>
    </row>
    <row r="252" spans="1:10" ht="30">
      <c r="A252" s="134" t="s">
        <v>56</v>
      </c>
      <c r="B252" s="41" t="s">
        <v>368</v>
      </c>
      <c r="C252" s="97" t="s">
        <v>101</v>
      </c>
      <c r="D252" s="124" t="s">
        <v>82</v>
      </c>
      <c r="E252" s="124" t="s">
        <v>188</v>
      </c>
      <c r="F252" s="42">
        <v>975</v>
      </c>
      <c r="G252">
        <f>SUM(Ведомственная!G268)</f>
        <v>975</v>
      </c>
      <c r="J252" s="17">
        <f t="shared" si="4"/>
        <v>-975</v>
      </c>
    </row>
    <row r="253" spans="1:10" ht="30">
      <c r="A253" s="102" t="s">
        <v>49</v>
      </c>
      <c r="B253" s="41" t="s">
        <v>304</v>
      </c>
      <c r="C253" s="41"/>
      <c r="D253" s="124"/>
      <c r="E253" s="124"/>
      <c r="F253" s="42">
        <f>SUM(F254:F256)</f>
        <v>4704.3</v>
      </c>
      <c r="J253" s="17">
        <f t="shared" si="4"/>
        <v>-4704.3</v>
      </c>
    </row>
    <row r="254" spans="1:10" ht="60">
      <c r="A254" s="74" t="s">
        <v>55</v>
      </c>
      <c r="B254" s="41" t="s">
        <v>304</v>
      </c>
      <c r="C254" s="97" t="s">
        <v>99</v>
      </c>
      <c r="D254" s="124" t="s">
        <v>82</v>
      </c>
      <c r="E254" s="124" t="s">
        <v>38</v>
      </c>
      <c r="F254" s="42">
        <v>3964.8</v>
      </c>
      <c r="G254">
        <f>SUM(Ведомственная!G258)</f>
        <v>3964.7999999999997</v>
      </c>
      <c r="J254" s="17">
        <f t="shared" si="4"/>
        <v>-3964.8</v>
      </c>
    </row>
    <row r="255" spans="1:10" ht="30">
      <c r="A255" s="134" t="s">
        <v>56</v>
      </c>
      <c r="B255" s="41" t="s">
        <v>304</v>
      </c>
      <c r="C255" s="97" t="s">
        <v>101</v>
      </c>
      <c r="D255" s="124" t="s">
        <v>82</v>
      </c>
      <c r="E255" s="124" t="s">
        <v>38</v>
      </c>
      <c r="F255" s="42">
        <v>684.6</v>
      </c>
      <c r="G255">
        <f>SUM(Ведомственная!G259)</f>
        <v>684.5999999999999</v>
      </c>
      <c r="J255" s="17">
        <f t="shared" si="4"/>
        <v>-684.6</v>
      </c>
    </row>
    <row r="256" spans="1:10" ht="15">
      <c r="A256" s="102" t="s">
        <v>26</v>
      </c>
      <c r="B256" s="41" t="s">
        <v>304</v>
      </c>
      <c r="C256" s="97" t="s">
        <v>106</v>
      </c>
      <c r="D256" s="124" t="s">
        <v>82</v>
      </c>
      <c r="E256" s="124" t="s">
        <v>38</v>
      </c>
      <c r="F256" s="42">
        <v>54.9</v>
      </c>
      <c r="G256">
        <f>SUM(Ведомственная!G260)</f>
        <v>54.9</v>
      </c>
      <c r="J256" s="17">
        <f t="shared" si="4"/>
        <v>-54.9</v>
      </c>
    </row>
    <row r="257" spans="1:10" ht="45">
      <c r="A257" s="102" t="s">
        <v>316</v>
      </c>
      <c r="B257" s="41" t="s">
        <v>264</v>
      </c>
      <c r="C257" s="41"/>
      <c r="D257" s="124"/>
      <c r="E257" s="124"/>
      <c r="F257" s="42">
        <f>SUM(F258)+F267+F265</f>
        <v>9472</v>
      </c>
      <c r="H257">
        <f>SUM(G258:G271)</f>
        <v>9472</v>
      </c>
      <c r="J257" s="17">
        <f t="shared" si="4"/>
        <v>0</v>
      </c>
    </row>
    <row r="258" spans="1:10" ht="45">
      <c r="A258" s="102" t="s">
        <v>265</v>
      </c>
      <c r="B258" s="41" t="s">
        <v>266</v>
      </c>
      <c r="C258" s="41"/>
      <c r="D258" s="124"/>
      <c r="E258" s="124"/>
      <c r="F258" s="42">
        <f>SUM(F261)+F259</f>
        <v>8882</v>
      </c>
      <c r="J258" s="17">
        <f t="shared" si="4"/>
        <v>-8882</v>
      </c>
    </row>
    <row r="259" spans="1:10" ht="45">
      <c r="A259" s="95" t="s">
        <v>683</v>
      </c>
      <c r="B259" s="41" t="s">
        <v>684</v>
      </c>
      <c r="C259" s="49"/>
      <c r="D259" s="50"/>
      <c r="E259" s="151"/>
      <c r="F259" s="152">
        <f>F260</f>
        <v>2000</v>
      </c>
      <c r="J259" s="17">
        <f t="shared" si="4"/>
        <v>-2000</v>
      </c>
    </row>
    <row r="260" spans="1:10" ht="30">
      <c r="A260" s="95" t="s">
        <v>360</v>
      </c>
      <c r="B260" s="41" t="s">
        <v>684</v>
      </c>
      <c r="C260" s="49" t="s">
        <v>313</v>
      </c>
      <c r="D260" s="142" t="s">
        <v>125</v>
      </c>
      <c r="E260" s="142" t="s">
        <v>38</v>
      </c>
      <c r="F260" s="152">
        <v>2000</v>
      </c>
      <c r="G260">
        <f>Ведомственная!G274</f>
        <v>2000</v>
      </c>
      <c r="J260" s="17"/>
    </row>
    <row r="261" spans="1:10" ht="45">
      <c r="A261" s="102" t="s">
        <v>84</v>
      </c>
      <c r="B261" s="41" t="s">
        <v>267</v>
      </c>
      <c r="C261" s="41"/>
      <c r="D261" s="124"/>
      <c r="E261" s="124"/>
      <c r="F261" s="42">
        <f>SUM(F262)</f>
        <v>6882</v>
      </c>
      <c r="J261" s="17">
        <f t="shared" si="4"/>
        <v>-6882</v>
      </c>
    </row>
    <row r="262" spans="1:10" ht="30">
      <c r="A262" s="102" t="s">
        <v>268</v>
      </c>
      <c r="B262" s="41" t="s">
        <v>269</v>
      </c>
      <c r="C262" s="41"/>
      <c r="D262" s="124"/>
      <c r="E262" s="124"/>
      <c r="F262" s="42">
        <f>SUM(F263:F264)</f>
        <v>6882</v>
      </c>
      <c r="J262" s="17">
        <f t="shared" si="4"/>
        <v>-6882</v>
      </c>
    </row>
    <row r="263" spans="1:10" ht="30">
      <c r="A263" s="132" t="s">
        <v>56</v>
      </c>
      <c r="B263" s="41" t="s">
        <v>269</v>
      </c>
      <c r="C263" s="41">
        <v>200</v>
      </c>
      <c r="D263" s="124" t="s">
        <v>38</v>
      </c>
      <c r="E263" s="124">
        <v>13</v>
      </c>
      <c r="F263" s="42">
        <f>6297+500</f>
        <v>6797</v>
      </c>
      <c r="G263">
        <f>SUM(Ведомственная!G110)</f>
        <v>6797</v>
      </c>
      <c r="J263" s="17">
        <f t="shared" si="4"/>
        <v>-6797</v>
      </c>
    </row>
    <row r="264" spans="1:10" ht="15">
      <c r="A264" s="102" t="s">
        <v>26</v>
      </c>
      <c r="B264" s="41" t="s">
        <v>269</v>
      </c>
      <c r="C264" s="41">
        <v>800</v>
      </c>
      <c r="D264" s="124" t="s">
        <v>38</v>
      </c>
      <c r="E264" s="124">
        <v>13</v>
      </c>
      <c r="F264" s="42">
        <v>85</v>
      </c>
      <c r="G264">
        <f>SUM(Ведомственная!G111)</f>
        <v>85</v>
      </c>
      <c r="J264" s="17">
        <f t="shared" si="4"/>
        <v>-85</v>
      </c>
    </row>
    <row r="265" spans="1:10" ht="60">
      <c r="A265" s="102" t="s">
        <v>292</v>
      </c>
      <c r="B265" s="41" t="s">
        <v>293</v>
      </c>
      <c r="C265" s="97"/>
      <c r="D265" s="124"/>
      <c r="E265" s="124"/>
      <c r="F265" s="42">
        <f>SUM(F266)</f>
        <v>490</v>
      </c>
      <c r="J265" s="17">
        <f t="shared" si="4"/>
        <v>-490</v>
      </c>
    </row>
    <row r="266" spans="1:10" ht="30">
      <c r="A266" s="132" t="s">
        <v>56</v>
      </c>
      <c r="B266" s="41" t="s">
        <v>293</v>
      </c>
      <c r="C266" s="97" t="s">
        <v>101</v>
      </c>
      <c r="D266" s="124" t="s">
        <v>17</v>
      </c>
      <c r="E266" s="124" t="s">
        <v>28</v>
      </c>
      <c r="F266" s="42">
        <v>490</v>
      </c>
      <c r="G266">
        <f>SUM(Ведомственная!G204)</f>
        <v>490</v>
      </c>
      <c r="J266" s="17">
        <f t="shared" si="4"/>
        <v>-490</v>
      </c>
    </row>
    <row r="267" spans="1:10" ht="30">
      <c r="A267" s="102" t="s">
        <v>270</v>
      </c>
      <c r="B267" s="41" t="s">
        <v>271</v>
      </c>
      <c r="C267" s="41"/>
      <c r="D267" s="124"/>
      <c r="E267" s="124"/>
      <c r="F267" s="42">
        <f>SUM(F268)</f>
        <v>100</v>
      </c>
      <c r="J267" s="17">
        <f t="shared" si="4"/>
        <v>-100</v>
      </c>
    </row>
    <row r="268" spans="1:10" ht="45">
      <c r="A268" s="102" t="s">
        <v>84</v>
      </c>
      <c r="B268" s="41" t="s">
        <v>272</v>
      </c>
      <c r="C268" s="41"/>
      <c r="D268" s="124"/>
      <c r="E268" s="124"/>
      <c r="F268" s="42">
        <f>SUM(F269)</f>
        <v>100</v>
      </c>
      <c r="J268" s="17">
        <f t="shared" si="4"/>
        <v>-100</v>
      </c>
    </row>
    <row r="269" spans="1:10" ht="30">
      <c r="A269" s="102" t="s">
        <v>268</v>
      </c>
      <c r="B269" s="41" t="s">
        <v>273</v>
      </c>
      <c r="C269" s="41"/>
      <c r="D269" s="124"/>
      <c r="E269" s="124"/>
      <c r="F269" s="42">
        <f>SUM(F270:F271)</f>
        <v>100</v>
      </c>
      <c r="J269" s="17">
        <f t="shared" si="4"/>
        <v>-100</v>
      </c>
    </row>
    <row r="270" spans="1:10" ht="30">
      <c r="A270" s="132" t="s">
        <v>56</v>
      </c>
      <c r="B270" s="41" t="s">
        <v>273</v>
      </c>
      <c r="C270" s="41">
        <v>200</v>
      </c>
      <c r="D270" s="124" t="s">
        <v>38</v>
      </c>
      <c r="E270" s="124">
        <v>13</v>
      </c>
      <c r="F270" s="42">
        <v>100</v>
      </c>
      <c r="G270">
        <f>SUM(Ведомственная!G115)</f>
        <v>100</v>
      </c>
      <c r="J270" s="17">
        <f t="shared" si="4"/>
        <v>-100</v>
      </c>
    </row>
    <row r="271" spans="1:10" ht="15">
      <c r="A271" s="102" t="s">
        <v>26</v>
      </c>
      <c r="B271" s="41" t="s">
        <v>273</v>
      </c>
      <c r="C271" s="41">
        <v>800</v>
      </c>
      <c r="D271" s="124" t="s">
        <v>38</v>
      </c>
      <c r="E271" s="124">
        <v>13</v>
      </c>
      <c r="F271" s="42"/>
      <c r="G271">
        <f>SUM(Ведомственная!G116)</f>
        <v>0</v>
      </c>
      <c r="J271" s="17">
        <f t="shared" si="4"/>
        <v>0</v>
      </c>
    </row>
    <row r="272" spans="1:10" ht="30">
      <c r="A272" s="102" t="s">
        <v>295</v>
      </c>
      <c r="B272" s="41" t="s">
        <v>296</v>
      </c>
      <c r="C272" s="97"/>
      <c r="D272" s="124"/>
      <c r="E272" s="124"/>
      <c r="F272" s="42">
        <f>SUM(F273)+F277+F279</f>
        <v>43151</v>
      </c>
      <c r="H272">
        <f>SUM(G273:G284)</f>
        <v>43151</v>
      </c>
      <c r="J272" s="17">
        <f t="shared" si="4"/>
        <v>0</v>
      </c>
    </row>
    <row r="273" spans="1:10" ht="30">
      <c r="A273" s="102" t="s">
        <v>297</v>
      </c>
      <c r="B273" s="41" t="s">
        <v>299</v>
      </c>
      <c r="C273" s="97"/>
      <c r="D273" s="124"/>
      <c r="E273" s="124"/>
      <c r="F273" s="42">
        <f>SUM(F275)</f>
        <v>648</v>
      </c>
      <c r="J273" s="17">
        <f t="shared" si="4"/>
        <v>-648</v>
      </c>
    </row>
    <row r="274" spans="1:10" ht="15" hidden="1">
      <c r="A274" s="102" t="s">
        <v>100</v>
      </c>
      <c r="B274" s="41" t="s">
        <v>299</v>
      </c>
      <c r="C274" s="97" t="s">
        <v>101</v>
      </c>
      <c r="D274" s="124"/>
      <c r="E274" s="124"/>
      <c r="F274" s="42">
        <v>0</v>
      </c>
      <c r="G274">
        <f>SUM(Ведомственная!G209)</f>
        <v>0</v>
      </c>
      <c r="J274" s="17">
        <f t="shared" si="4"/>
        <v>0</v>
      </c>
    </row>
    <row r="275" spans="1:10" ht="30">
      <c r="A275" s="48" t="s">
        <v>553</v>
      </c>
      <c r="B275" s="49" t="s">
        <v>554</v>
      </c>
      <c r="C275" s="49"/>
      <c r="D275" s="49"/>
      <c r="E275" s="49"/>
      <c r="F275" s="50">
        <f>SUM(F276)</f>
        <v>648</v>
      </c>
      <c r="J275" s="17">
        <f t="shared" si="4"/>
        <v>-648</v>
      </c>
    </row>
    <row r="276" spans="1:10" ht="30">
      <c r="A276" s="48" t="s">
        <v>360</v>
      </c>
      <c r="B276" s="49" t="s">
        <v>554</v>
      </c>
      <c r="C276" s="49" t="s">
        <v>313</v>
      </c>
      <c r="D276" s="49" t="s">
        <v>188</v>
      </c>
      <c r="E276" s="49" t="s">
        <v>188</v>
      </c>
      <c r="F276" s="50">
        <v>648</v>
      </c>
      <c r="G276">
        <f>SUM(Ведомственная!G253)</f>
        <v>648</v>
      </c>
      <c r="J276" s="17">
        <f t="shared" si="4"/>
        <v>-648</v>
      </c>
    </row>
    <row r="277" spans="1:10" ht="90" hidden="1">
      <c r="A277" s="102" t="s">
        <v>309</v>
      </c>
      <c r="B277" s="41" t="s">
        <v>310</v>
      </c>
      <c r="C277" s="41"/>
      <c r="D277" s="124"/>
      <c r="E277" s="124"/>
      <c r="F277" s="42">
        <f>SUM(F278)</f>
        <v>0</v>
      </c>
      <c r="J277" s="17">
        <f t="shared" si="4"/>
        <v>0</v>
      </c>
    </row>
    <row r="278" spans="1:10" ht="15" hidden="1">
      <c r="A278" s="102" t="s">
        <v>100</v>
      </c>
      <c r="B278" s="41" t="s">
        <v>310</v>
      </c>
      <c r="C278" s="41">
        <v>200</v>
      </c>
      <c r="D278" s="124"/>
      <c r="E278" s="124"/>
      <c r="F278" s="42"/>
      <c r="G278">
        <f>SUM(Ведомственная!G286)</f>
        <v>0</v>
      </c>
      <c r="J278" s="17">
        <f t="shared" si="4"/>
        <v>0</v>
      </c>
    </row>
    <row r="279" spans="1:10" ht="60">
      <c r="A279" s="102" t="s">
        <v>544</v>
      </c>
      <c r="B279" s="41" t="s">
        <v>549</v>
      </c>
      <c r="C279" s="41"/>
      <c r="D279" s="124"/>
      <c r="E279" s="124"/>
      <c r="F279" s="42">
        <f>SUM(F280)</f>
        <v>42503</v>
      </c>
      <c r="J279" s="17">
        <f t="shared" si="4"/>
        <v>-42503</v>
      </c>
    </row>
    <row r="280" spans="1:10" ht="105">
      <c r="A280" s="102" t="s">
        <v>542</v>
      </c>
      <c r="B280" s="41" t="s">
        <v>550</v>
      </c>
      <c r="C280" s="41"/>
      <c r="D280" s="124"/>
      <c r="E280" s="124"/>
      <c r="F280" s="42">
        <f>SUM(F281+F283)</f>
        <v>42503</v>
      </c>
      <c r="J280" s="17">
        <f t="shared" si="4"/>
        <v>-42503</v>
      </c>
    </row>
    <row r="281" spans="1:10" ht="60">
      <c r="A281" s="95" t="s">
        <v>311</v>
      </c>
      <c r="B281" s="41" t="s">
        <v>551</v>
      </c>
      <c r="C281" s="41"/>
      <c r="D281" s="124"/>
      <c r="E281" s="124"/>
      <c r="F281" s="42">
        <f>SUM(F282)</f>
        <v>18517</v>
      </c>
      <c r="J281" s="17">
        <f t="shared" si="4"/>
        <v>-18517</v>
      </c>
    </row>
    <row r="282" spans="1:10" ht="30">
      <c r="A282" s="102" t="s">
        <v>312</v>
      </c>
      <c r="B282" s="41" t="s">
        <v>551</v>
      </c>
      <c r="C282" s="41">
        <v>400</v>
      </c>
      <c r="D282" s="124" t="s">
        <v>35</v>
      </c>
      <c r="E282" s="124" t="s">
        <v>17</v>
      </c>
      <c r="F282" s="42">
        <v>18517</v>
      </c>
      <c r="G282">
        <f>SUM(Ведомственная!G297)</f>
        <v>18517</v>
      </c>
      <c r="J282" s="17">
        <f t="shared" si="4"/>
        <v>-18517</v>
      </c>
    </row>
    <row r="283" spans="1:10" ht="60">
      <c r="A283" s="102" t="s">
        <v>314</v>
      </c>
      <c r="B283" s="142" t="s">
        <v>682</v>
      </c>
      <c r="C283" s="41"/>
      <c r="D283" s="124"/>
      <c r="E283" s="124"/>
      <c r="F283" s="42">
        <f>SUM(F284)</f>
        <v>23986</v>
      </c>
      <c r="J283" s="17">
        <f t="shared" si="4"/>
        <v>-23986</v>
      </c>
    </row>
    <row r="284" spans="1:10" ht="30">
      <c r="A284" s="102" t="s">
        <v>312</v>
      </c>
      <c r="B284" s="142" t="s">
        <v>682</v>
      </c>
      <c r="C284" s="97" t="s">
        <v>313</v>
      </c>
      <c r="D284" s="124"/>
      <c r="E284" s="124"/>
      <c r="F284" s="42">
        <v>23986</v>
      </c>
      <c r="G284">
        <f>SUM(Ведомственная!G299)</f>
        <v>23986</v>
      </c>
      <c r="J284" s="17">
        <f t="shared" si="4"/>
        <v>-23986</v>
      </c>
    </row>
    <row r="285" spans="1:10" ht="30">
      <c r="A285" s="51" t="s">
        <v>490</v>
      </c>
      <c r="B285" s="66" t="s">
        <v>275</v>
      </c>
      <c r="C285" s="66"/>
      <c r="D285" s="66"/>
      <c r="E285" s="66"/>
      <c r="F285" s="7">
        <f>F286</f>
        <v>78</v>
      </c>
      <c r="H285">
        <f>SUM(G286:G288)</f>
        <v>78</v>
      </c>
      <c r="J285" s="17">
        <f t="shared" si="4"/>
        <v>0</v>
      </c>
    </row>
    <row r="286" spans="1:10" ht="15">
      <c r="A286" s="53" t="s">
        <v>39</v>
      </c>
      <c r="B286" s="66" t="s">
        <v>491</v>
      </c>
      <c r="C286" s="66"/>
      <c r="D286" s="66"/>
      <c r="E286" s="66"/>
      <c r="F286" s="7">
        <f>F287</f>
        <v>78</v>
      </c>
      <c r="J286" s="17">
        <f t="shared" si="4"/>
        <v>-78</v>
      </c>
    </row>
    <row r="287" spans="1:10" ht="15">
      <c r="A287" s="73" t="s">
        <v>168</v>
      </c>
      <c r="B287" s="66" t="s">
        <v>492</v>
      </c>
      <c r="C287" s="66"/>
      <c r="D287" s="66"/>
      <c r="E287" s="66"/>
      <c r="F287" s="7">
        <f>F288</f>
        <v>78</v>
      </c>
      <c r="J287" s="17">
        <f t="shared" si="4"/>
        <v>-78</v>
      </c>
    </row>
    <row r="288" spans="1:10" ht="30">
      <c r="A288" s="53" t="s">
        <v>56</v>
      </c>
      <c r="B288" s="66" t="s">
        <v>492</v>
      </c>
      <c r="C288" s="66" t="s">
        <v>101</v>
      </c>
      <c r="D288" s="66" t="s">
        <v>125</v>
      </c>
      <c r="E288" s="66" t="s">
        <v>125</v>
      </c>
      <c r="F288" s="7">
        <v>78</v>
      </c>
      <c r="G288">
        <f>SUM(Ведомственная!G669)</f>
        <v>78</v>
      </c>
      <c r="J288" s="17">
        <f t="shared" si="4"/>
        <v>-78</v>
      </c>
    </row>
    <row r="289" spans="1:10" ht="45">
      <c r="A289" s="51" t="s">
        <v>493</v>
      </c>
      <c r="B289" s="66" t="s">
        <v>494</v>
      </c>
      <c r="C289" s="66"/>
      <c r="D289" s="66"/>
      <c r="E289" s="66"/>
      <c r="F289" s="7">
        <f>F290</f>
        <v>78.5</v>
      </c>
      <c r="H289">
        <f>SUM(G290:G292)</f>
        <v>78.5</v>
      </c>
      <c r="J289" s="17">
        <f t="shared" si="4"/>
        <v>0</v>
      </c>
    </row>
    <row r="290" spans="1:10" ht="15">
      <c r="A290" s="53" t="s">
        <v>39</v>
      </c>
      <c r="B290" s="66" t="s">
        <v>495</v>
      </c>
      <c r="C290" s="66"/>
      <c r="D290" s="66"/>
      <c r="E290" s="66"/>
      <c r="F290" s="7">
        <f>F291</f>
        <v>78.5</v>
      </c>
      <c r="J290" s="17">
        <f t="shared" si="4"/>
        <v>-78.5</v>
      </c>
    </row>
    <row r="291" spans="1:10" ht="15">
      <c r="A291" s="73" t="s">
        <v>168</v>
      </c>
      <c r="B291" s="66" t="s">
        <v>496</v>
      </c>
      <c r="C291" s="66"/>
      <c r="D291" s="66"/>
      <c r="E291" s="66"/>
      <c r="F291" s="7">
        <f>F292</f>
        <v>78.5</v>
      </c>
      <c r="J291" s="17">
        <f t="shared" si="4"/>
        <v>-78.5</v>
      </c>
    </row>
    <row r="292" spans="1:10" ht="30">
      <c r="A292" s="53" t="s">
        <v>56</v>
      </c>
      <c r="B292" s="66" t="s">
        <v>496</v>
      </c>
      <c r="C292" s="66" t="s">
        <v>101</v>
      </c>
      <c r="D292" s="66" t="s">
        <v>125</v>
      </c>
      <c r="E292" s="66" t="s">
        <v>125</v>
      </c>
      <c r="F292" s="7">
        <v>78.5</v>
      </c>
      <c r="G292">
        <f>SUM(Ведомственная!G672)</f>
        <v>78.5</v>
      </c>
      <c r="J292" s="17">
        <f t="shared" si="4"/>
        <v>-78.5</v>
      </c>
    </row>
    <row r="293" spans="1:10" ht="30">
      <c r="A293" s="51" t="s">
        <v>127</v>
      </c>
      <c r="B293" s="52" t="s">
        <v>128</v>
      </c>
      <c r="C293" s="52"/>
      <c r="D293" s="52"/>
      <c r="E293" s="52"/>
      <c r="F293" s="6">
        <f>F294+F303+F307+F313+F317+F325+F330+F351</f>
        <v>183246.2</v>
      </c>
      <c r="H293">
        <f>SUM(G297:G356)</f>
        <v>183246.19999999998</v>
      </c>
      <c r="J293" s="17">
        <f t="shared" si="4"/>
        <v>-2.9103830456733704E-11</v>
      </c>
    </row>
    <row r="294" spans="1:10" ht="30">
      <c r="A294" s="51" t="s">
        <v>138</v>
      </c>
      <c r="B294" s="52" t="s">
        <v>139</v>
      </c>
      <c r="C294" s="52"/>
      <c r="D294" s="52"/>
      <c r="E294" s="52"/>
      <c r="F294" s="6">
        <f>F295+F298</f>
        <v>59269.399999999994</v>
      </c>
      <c r="J294" s="17">
        <f t="shared" si="4"/>
        <v>-59269.399999999994</v>
      </c>
    </row>
    <row r="295" spans="1:10" ht="45">
      <c r="A295" s="57" t="s">
        <v>30</v>
      </c>
      <c r="B295" s="52" t="s">
        <v>140</v>
      </c>
      <c r="C295" s="52"/>
      <c r="D295" s="52"/>
      <c r="E295" s="52"/>
      <c r="F295" s="6">
        <f>F296</f>
        <v>36097.9</v>
      </c>
      <c r="J295" s="17">
        <f t="shared" si="4"/>
        <v>-36097.9</v>
      </c>
    </row>
    <row r="296" spans="1:10" ht="15">
      <c r="A296" s="53" t="s">
        <v>141</v>
      </c>
      <c r="B296" s="52" t="s">
        <v>142</v>
      </c>
      <c r="C296" s="52"/>
      <c r="D296" s="52"/>
      <c r="E296" s="52"/>
      <c r="F296" s="6">
        <f>F297</f>
        <v>36097.9</v>
      </c>
      <c r="J296" s="17">
        <f t="shared" si="4"/>
        <v>-36097.9</v>
      </c>
    </row>
    <row r="297" spans="1:10" ht="30">
      <c r="A297" s="53" t="s">
        <v>134</v>
      </c>
      <c r="B297" s="52" t="s">
        <v>142</v>
      </c>
      <c r="C297" s="52" t="s">
        <v>135</v>
      </c>
      <c r="D297" s="52" t="s">
        <v>19</v>
      </c>
      <c r="E297" s="52" t="s">
        <v>38</v>
      </c>
      <c r="F297" s="6">
        <v>36097.9</v>
      </c>
      <c r="G297">
        <f>SUM(Ведомственная!G745)</f>
        <v>36097.9</v>
      </c>
      <c r="J297" s="17">
        <f t="shared" si="4"/>
        <v>-36097.9</v>
      </c>
    </row>
    <row r="298" spans="1:10" ht="30">
      <c r="A298" s="53" t="s">
        <v>49</v>
      </c>
      <c r="B298" s="52" t="s">
        <v>143</v>
      </c>
      <c r="C298" s="52"/>
      <c r="D298" s="52"/>
      <c r="E298" s="52"/>
      <c r="F298" s="6">
        <f>F299</f>
        <v>23171.499999999996</v>
      </c>
      <c r="J298" s="17">
        <f t="shared" si="4"/>
        <v>-23171.499999999996</v>
      </c>
    </row>
    <row r="299" spans="1:10" ht="15">
      <c r="A299" s="53" t="s">
        <v>141</v>
      </c>
      <c r="B299" s="52" t="s">
        <v>144</v>
      </c>
      <c r="C299" s="52"/>
      <c r="D299" s="52"/>
      <c r="E299" s="52"/>
      <c r="F299" s="6">
        <f>F300+F301+F302</f>
        <v>23171.499999999996</v>
      </c>
      <c r="J299" s="17">
        <f t="shared" si="4"/>
        <v>-23171.499999999996</v>
      </c>
    </row>
    <row r="300" spans="1:10" ht="60">
      <c r="A300" s="53" t="s">
        <v>145</v>
      </c>
      <c r="B300" s="52" t="s">
        <v>144</v>
      </c>
      <c r="C300" s="52" t="s">
        <v>99</v>
      </c>
      <c r="D300" s="52" t="s">
        <v>19</v>
      </c>
      <c r="E300" s="52" t="s">
        <v>38</v>
      </c>
      <c r="F300" s="6">
        <v>19412.3</v>
      </c>
      <c r="G300">
        <f>SUM(Ведомственная!G748)</f>
        <v>19412.3</v>
      </c>
      <c r="J300" s="17">
        <f t="shared" si="4"/>
        <v>-19412.3</v>
      </c>
    </row>
    <row r="301" spans="1:10" ht="30">
      <c r="A301" s="51" t="s">
        <v>56</v>
      </c>
      <c r="B301" s="52" t="s">
        <v>144</v>
      </c>
      <c r="C301" s="52" t="s">
        <v>101</v>
      </c>
      <c r="D301" s="52" t="s">
        <v>19</v>
      </c>
      <c r="E301" s="52" t="s">
        <v>38</v>
      </c>
      <c r="F301" s="7">
        <v>3355.6</v>
      </c>
      <c r="G301">
        <f>SUM(Ведомственная!G749)</f>
        <v>3355.6</v>
      </c>
      <c r="J301" s="17">
        <f t="shared" si="4"/>
        <v>-3355.6</v>
      </c>
    </row>
    <row r="302" spans="1:10" ht="15">
      <c r="A302" s="53" t="s">
        <v>26</v>
      </c>
      <c r="B302" s="52" t="s">
        <v>144</v>
      </c>
      <c r="C302" s="52" t="s">
        <v>106</v>
      </c>
      <c r="D302" s="52" t="s">
        <v>19</v>
      </c>
      <c r="E302" s="52" t="s">
        <v>38</v>
      </c>
      <c r="F302" s="6">
        <v>403.6</v>
      </c>
      <c r="G302">
        <f>SUM(Ведомственная!G750)</f>
        <v>403.6</v>
      </c>
      <c r="J302" s="17">
        <f t="shared" si="4"/>
        <v>-403.6</v>
      </c>
    </row>
    <row r="303" spans="1:10" ht="15">
      <c r="A303" s="51" t="s">
        <v>129</v>
      </c>
      <c r="B303" s="52" t="s">
        <v>130</v>
      </c>
      <c r="C303" s="52"/>
      <c r="D303" s="52"/>
      <c r="E303" s="52"/>
      <c r="F303" s="6">
        <f>F304</f>
        <v>61607.6</v>
      </c>
      <c r="J303" s="17">
        <f t="shared" si="4"/>
        <v>-61607.6</v>
      </c>
    </row>
    <row r="304" spans="1:10" ht="45">
      <c r="A304" s="57" t="s">
        <v>30</v>
      </c>
      <c r="B304" s="52" t="s">
        <v>131</v>
      </c>
      <c r="C304" s="52"/>
      <c r="D304" s="52"/>
      <c r="E304" s="52"/>
      <c r="F304" s="6">
        <f>F305</f>
        <v>61607.6</v>
      </c>
      <c r="J304" s="17">
        <f t="shared" si="4"/>
        <v>-61607.6</v>
      </c>
    </row>
    <row r="305" spans="1:10" ht="15">
      <c r="A305" s="57" t="s">
        <v>132</v>
      </c>
      <c r="B305" s="52" t="s">
        <v>133</v>
      </c>
      <c r="C305" s="52"/>
      <c r="D305" s="52"/>
      <c r="E305" s="52"/>
      <c r="F305" s="6">
        <f>F306</f>
        <v>61607.6</v>
      </c>
      <c r="J305" s="17">
        <f t="shared" si="4"/>
        <v>-61607.6</v>
      </c>
    </row>
    <row r="306" spans="1:10" ht="30">
      <c r="A306" s="51" t="s">
        <v>134</v>
      </c>
      <c r="B306" s="52" t="s">
        <v>133</v>
      </c>
      <c r="C306" s="52" t="s">
        <v>135</v>
      </c>
      <c r="D306" s="52" t="s">
        <v>125</v>
      </c>
      <c r="E306" s="52" t="s">
        <v>58</v>
      </c>
      <c r="F306" s="6">
        <v>61607.6</v>
      </c>
      <c r="G306">
        <f>SUM(Ведомственная!G738)</f>
        <v>61607.6</v>
      </c>
      <c r="J306" s="17">
        <f t="shared" si="4"/>
        <v>-61607.6</v>
      </c>
    </row>
    <row r="307" spans="1:10" ht="30">
      <c r="A307" s="53" t="s">
        <v>146</v>
      </c>
      <c r="B307" s="52" t="s">
        <v>147</v>
      </c>
      <c r="C307" s="52"/>
      <c r="D307" s="52"/>
      <c r="E307" s="52"/>
      <c r="F307" s="6">
        <f>F308</f>
        <v>42055.49999999999</v>
      </c>
      <c r="J307" s="17">
        <f t="shared" si="4"/>
        <v>-42055.49999999999</v>
      </c>
    </row>
    <row r="308" spans="1:10" ht="30">
      <c r="A308" s="53" t="s">
        <v>49</v>
      </c>
      <c r="B308" s="52" t="s">
        <v>148</v>
      </c>
      <c r="C308" s="52"/>
      <c r="D308" s="52"/>
      <c r="E308" s="52"/>
      <c r="F308" s="6">
        <f>F309</f>
        <v>42055.49999999999</v>
      </c>
      <c r="J308" s="17">
        <f t="shared" si="4"/>
        <v>-42055.49999999999</v>
      </c>
    </row>
    <row r="309" spans="1:10" ht="15">
      <c r="A309" s="53" t="s">
        <v>149</v>
      </c>
      <c r="B309" s="52" t="s">
        <v>150</v>
      </c>
      <c r="C309" s="52"/>
      <c r="D309" s="52"/>
      <c r="E309" s="52"/>
      <c r="F309" s="6">
        <f>F310+F311+F312</f>
        <v>42055.49999999999</v>
      </c>
      <c r="J309" s="17">
        <f t="shared" si="4"/>
        <v>-42055.49999999999</v>
      </c>
    </row>
    <row r="310" spans="1:10" ht="60">
      <c r="A310" s="53" t="s">
        <v>145</v>
      </c>
      <c r="B310" s="52" t="s">
        <v>150</v>
      </c>
      <c r="C310" s="52" t="s">
        <v>99</v>
      </c>
      <c r="D310" s="52" t="s">
        <v>19</v>
      </c>
      <c r="E310" s="52" t="s">
        <v>38</v>
      </c>
      <c r="F310" s="6">
        <v>35972.2</v>
      </c>
      <c r="G310">
        <f>SUM(Ведомственная!G754)</f>
        <v>35972.2</v>
      </c>
      <c r="J310" s="17">
        <f t="shared" si="4"/>
        <v>-35972.2</v>
      </c>
    </row>
    <row r="311" spans="1:10" ht="30">
      <c r="A311" s="51" t="s">
        <v>56</v>
      </c>
      <c r="B311" s="52" t="s">
        <v>150</v>
      </c>
      <c r="C311" s="52" t="s">
        <v>101</v>
      </c>
      <c r="D311" s="52" t="s">
        <v>19</v>
      </c>
      <c r="E311" s="52" t="s">
        <v>38</v>
      </c>
      <c r="F311" s="7">
        <v>5555.1</v>
      </c>
      <c r="G311">
        <f>SUM(Ведомственная!G755)</f>
        <v>5555.1</v>
      </c>
      <c r="J311" s="17">
        <f t="shared" si="4"/>
        <v>-5555.1</v>
      </c>
    </row>
    <row r="312" spans="1:10" ht="15">
      <c r="A312" s="53" t="s">
        <v>26</v>
      </c>
      <c r="B312" s="52" t="s">
        <v>150</v>
      </c>
      <c r="C312" s="52" t="s">
        <v>106</v>
      </c>
      <c r="D312" s="52" t="s">
        <v>19</v>
      </c>
      <c r="E312" s="52" t="s">
        <v>38</v>
      </c>
      <c r="F312" s="6">
        <v>528.2</v>
      </c>
      <c r="G312">
        <f>SUM(Ведомственная!G756)</f>
        <v>528.2</v>
      </c>
      <c r="J312" s="17">
        <f t="shared" si="4"/>
        <v>-528.2</v>
      </c>
    </row>
    <row r="313" spans="1:10" ht="30">
      <c r="A313" s="53" t="s">
        <v>151</v>
      </c>
      <c r="B313" s="52" t="s">
        <v>152</v>
      </c>
      <c r="C313" s="52"/>
      <c r="D313" s="52"/>
      <c r="E313" s="52"/>
      <c r="F313" s="6">
        <f>F314</f>
        <v>7857.7</v>
      </c>
      <c r="J313" s="17">
        <f aca="true" t="shared" si="5" ref="J313:J405">SUM(H313-F313)</f>
        <v>-7857.7</v>
      </c>
    </row>
    <row r="314" spans="1:10" ht="45">
      <c r="A314" s="57" t="s">
        <v>30</v>
      </c>
      <c r="B314" s="52" t="s">
        <v>153</v>
      </c>
      <c r="C314" s="52"/>
      <c r="D314" s="52"/>
      <c r="E314" s="52"/>
      <c r="F314" s="6">
        <f>F315</f>
        <v>7857.7</v>
      </c>
      <c r="J314" s="17">
        <f t="shared" si="5"/>
        <v>-7857.7</v>
      </c>
    </row>
    <row r="315" spans="1:10" ht="15">
      <c r="A315" s="53" t="s">
        <v>154</v>
      </c>
      <c r="B315" s="52" t="s">
        <v>155</v>
      </c>
      <c r="C315" s="52"/>
      <c r="D315" s="52"/>
      <c r="E315" s="52"/>
      <c r="F315" s="6">
        <f>F316</f>
        <v>7857.7</v>
      </c>
      <c r="J315" s="17">
        <f t="shared" si="5"/>
        <v>-7857.7</v>
      </c>
    </row>
    <row r="316" spans="1:10" ht="30">
      <c r="A316" s="53" t="s">
        <v>134</v>
      </c>
      <c r="B316" s="52" t="s">
        <v>155</v>
      </c>
      <c r="C316" s="52" t="s">
        <v>135</v>
      </c>
      <c r="D316" s="52" t="s">
        <v>19</v>
      </c>
      <c r="E316" s="52" t="s">
        <v>38</v>
      </c>
      <c r="F316" s="6">
        <v>7857.7</v>
      </c>
      <c r="G316">
        <f>SUM(Ведомственная!G760)</f>
        <v>7857.7</v>
      </c>
      <c r="J316" s="17">
        <f t="shared" si="5"/>
        <v>-7857.7</v>
      </c>
    </row>
    <row r="317" spans="1:10" ht="30">
      <c r="A317" s="53" t="s">
        <v>164</v>
      </c>
      <c r="B317" s="52" t="s">
        <v>165</v>
      </c>
      <c r="C317" s="34"/>
      <c r="D317" s="52"/>
      <c r="E317" s="52"/>
      <c r="F317" s="6">
        <f>F318+F322</f>
        <v>1188.7</v>
      </c>
      <c r="J317" s="17">
        <f t="shared" si="5"/>
        <v>-1188.7</v>
      </c>
    </row>
    <row r="318" spans="1:10" ht="15">
      <c r="A318" s="53" t="s">
        <v>166</v>
      </c>
      <c r="B318" s="52" t="s">
        <v>167</v>
      </c>
      <c r="C318" s="34"/>
      <c r="D318" s="52"/>
      <c r="E318" s="52"/>
      <c r="F318" s="6">
        <f>F319</f>
        <v>791.1</v>
      </c>
      <c r="J318" s="17">
        <f t="shared" si="5"/>
        <v>-791.1</v>
      </c>
    </row>
    <row r="319" spans="1:10" ht="15">
      <c r="A319" s="53" t="s">
        <v>154</v>
      </c>
      <c r="B319" s="52" t="s">
        <v>689</v>
      </c>
      <c r="C319" s="34"/>
      <c r="D319" s="52"/>
      <c r="E319" s="52"/>
      <c r="F319" s="6">
        <f>F320</f>
        <v>791.1</v>
      </c>
      <c r="J319" s="17">
        <f t="shared" si="5"/>
        <v>-791.1</v>
      </c>
    </row>
    <row r="320" spans="1:10" ht="30">
      <c r="A320" s="57" t="s">
        <v>461</v>
      </c>
      <c r="B320" s="52" t="s">
        <v>690</v>
      </c>
      <c r="C320" s="34"/>
      <c r="D320" s="52"/>
      <c r="E320" s="52"/>
      <c r="F320" s="6">
        <f>F321</f>
        <v>791.1</v>
      </c>
      <c r="J320" s="17">
        <f t="shared" si="5"/>
        <v>-791.1</v>
      </c>
    </row>
    <row r="321" spans="1:10" ht="45">
      <c r="A321" s="57" t="s">
        <v>76</v>
      </c>
      <c r="B321" s="52" t="s">
        <v>690</v>
      </c>
      <c r="C321" s="34" t="s">
        <v>135</v>
      </c>
      <c r="D321" s="52" t="s">
        <v>19</v>
      </c>
      <c r="E321" s="52" t="s">
        <v>17</v>
      </c>
      <c r="F321" s="6">
        <v>791.1</v>
      </c>
      <c r="G321">
        <f>Ведомственная!G767</f>
        <v>791.1</v>
      </c>
      <c r="J321" s="17">
        <f t="shared" si="5"/>
        <v>-791.1</v>
      </c>
    </row>
    <row r="322" spans="1:10" ht="15">
      <c r="A322" s="57" t="s">
        <v>39</v>
      </c>
      <c r="B322" s="52" t="s">
        <v>691</v>
      </c>
      <c r="C322" s="34"/>
      <c r="D322" s="52"/>
      <c r="E322" s="52"/>
      <c r="F322" s="6">
        <f>F323</f>
        <v>397.6</v>
      </c>
      <c r="J322" s="17"/>
    </row>
    <row r="323" spans="1:10" ht="15">
      <c r="A323" s="53" t="s">
        <v>141</v>
      </c>
      <c r="B323" s="52" t="s">
        <v>692</v>
      </c>
      <c r="C323" s="34"/>
      <c r="D323" s="52"/>
      <c r="E323" s="52"/>
      <c r="F323" s="6">
        <f>F324</f>
        <v>397.6</v>
      </c>
      <c r="J323" s="17"/>
    </row>
    <row r="324" spans="1:10" ht="30">
      <c r="A324" s="51" t="s">
        <v>56</v>
      </c>
      <c r="B324" s="52" t="s">
        <v>692</v>
      </c>
      <c r="C324" s="34" t="s">
        <v>101</v>
      </c>
      <c r="D324" s="52" t="s">
        <v>19</v>
      </c>
      <c r="E324" s="52" t="s">
        <v>17</v>
      </c>
      <c r="F324" s="6">
        <v>397.6</v>
      </c>
      <c r="G324">
        <f>Ведомственная!G770</f>
        <v>397.6</v>
      </c>
      <c r="J324" s="17"/>
    </row>
    <row r="325" spans="1:10" ht="15">
      <c r="A325" s="53" t="s">
        <v>169</v>
      </c>
      <c r="B325" s="52" t="s">
        <v>170</v>
      </c>
      <c r="C325" s="34"/>
      <c r="D325" s="52"/>
      <c r="E325" s="52"/>
      <c r="F325" s="6">
        <f>F326</f>
        <v>1296.8</v>
      </c>
      <c r="J325" s="17"/>
    </row>
    <row r="326" spans="1:10" ht="15">
      <c r="A326" s="57" t="s">
        <v>39</v>
      </c>
      <c r="B326" s="52" t="s">
        <v>693</v>
      </c>
      <c r="C326" s="34"/>
      <c r="D326" s="52"/>
      <c r="E326" s="52"/>
      <c r="F326" s="6">
        <f>F327</f>
        <v>1296.8</v>
      </c>
      <c r="J326" s="17"/>
    </row>
    <row r="327" spans="1:10" ht="15">
      <c r="A327" s="51" t="s">
        <v>168</v>
      </c>
      <c r="B327" s="52" t="s">
        <v>694</v>
      </c>
      <c r="C327" s="34"/>
      <c r="D327" s="52"/>
      <c r="E327" s="52"/>
      <c r="F327" s="6">
        <f>F328+F329</f>
        <v>1296.8</v>
      </c>
      <c r="J327" s="17"/>
    </row>
    <row r="328" spans="1:10" ht="60">
      <c r="A328" s="154" t="s">
        <v>145</v>
      </c>
      <c r="B328" s="52" t="s">
        <v>694</v>
      </c>
      <c r="C328" s="34" t="s">
        <v>99</v>
      </c>
      <c r="D328" s="52" t="s">
        <v>19</v>
      </c>
      <c r="E328" s="52" t="s">
        <v>17</v>
      </c>
      <c r="F328" s="6">
        <v>916.8</v>
      </c>
      <c r="G328">
        <f>Ведомственная!G774</f>
        <v>916.8</v>
      </c>
      <c r="J328" s="17"/>
    </row>
    <row r="329" spans="1:10" ht="30">
      <c r="A329" s="51" t="s">
        <v>56</v>
      </c>
      <c r="B329" s="52" t="s">
        <v>694</v>
      </c>
      <c r="C329" s="34" t="s">
        <v>101</v>
      </c>
      <c r="D329" s="52" t="s">
        <v>19</v>
      </c>
      <c r="E329" s="52" t="s">
        <v>17</v>
      </c>
      <c r="F329" s="6">
        <v>380</v>
      </c>
      <c r="G329">
        <f>Ведомственная!G775</f>
        <v>380</v>
      </c>
      <c r="J329" s="17"/>
    </row>
    <row r="330" spans="1:10" ht="30">
      <c r="A330" s="53" t="s">
        <v>171</v>
      </c>
      <c r="B330" s="52" t="s">
        <v>172</v>
      </c>
      <c r="C330" s="34"/>
      <c r="D330" s="52"/>
      <c r="E330" s="52"/>
      <c r="F330" s="6">
        <f>F331+F339</f>
        <v>2478.6</v>
      </c>
      <c r="J330" s="17"/>
    </row>
    <row r="331" spans="1:10" ht="15">
      <c r="A331" s="57" t="s">
        <v>39</v>
      </c>
      <c r="B331" s="52" t="s">
        <v>695</v>
      </c>
      <c r="C331" s="34"/>
      <c r="D331" s="52"/>
      <c r="E331" s="52"/>
      <c r="F331" s="6">
        <f>F332</f>
        <v>1215.6</v>
      </c>
      <c r="J331" s="17"/>
    </row>
    <row r="332" spans="1:10" ht="15">
      <c r="A332" s="57" t="s">
        <v>168</v>
      </c>
      <c r="B332" s="52" t="s">
        <v>696</v>
      </c>
      <c r="C332" s="34"/>
      <c r="D332" s="52"/>
      <c r="E332" s="52"/>
      <c r="F332" s="6">
        <f>F333+F335+F337</f>
        <v>1215.6</v>
      </c>
      <c r="J332" s="17"/>
    </row>
    <row r="333" spans="1:10" ht="15">
      <c r="A333" s="53" t="s">
        <v>141</v>
      </c>
      <c r="B333" s="52" t="s">
        <v>697</v>
      </c>
      <c r="C333" s="34"/>
      <c r="D333" s="52"/>
      <c r="E333" s="52"/>
      <c r="F333" s="6">
        <f>F334</f>
        <v>540.3</v>
      </c>
      <c r="J333" s="17"/>
    </row>
    <row r="334" spans="1:10" ht="30">
      <c r="A334" s="51" t="s">
        <v>56</v>
      </c>
      <c r="B334" s="52" t="s">
        <v>697</v>
      </c>
      <c r="C334" s="34" t="s">
        <v>101</v>
      </c>
      <c r="D334" s="52" t="s">
        <v>19</v>
      </c>
      <c r="E334" s="52" t="s">
        <v>17</v>
      </c>
      <c r="F334" s="6">
        <v>540.3</v>
      </c>
      <c r="G334">
        <f>Ведомственная!G780</f>
        <v>540.3</v>
      </c>
      <c r="J334" s="17"/>
    </row>
    <row r="335" spans="1:10" ht="15">
      <c r="A335" s="53" t="s">
        <v>149</v>
      </c>
      <c r="B335" s="52" t="s">
        <v>698</v>
      </c>
      <c r="C335" s="34"/>
      <c r="D335" s="52"/>
      <c r="E335" s="52"/>
      <c r="F335" s="6">
        <f>F336</f>
        <v>597.3</v>
      </c>
      <c r="J335" s="17"/>
    </row>
    <row r="336" spans="1:10" ht="30">
      <c r="A336" s="51" t="s">
        <v>56</v>
      </c>
      <c r="B336" s="52" t="s">
        <v>698</v>
      </c>
      <c r="C336" s="34" t="s">
        <v>101</v>
      </c>
      <c r="D336" s="52" t="s">
        <v>19</v>
      </c>
      <c r="E336" s="52" t="s">
        <v>17</v>
      </c>
      <c r="F336" s="6">
        <v>597.3</v>
      </c>
      <c r="G336">
        <f>Ведомственная!G782</f>
        <v>597.3</v>
      </c>
      <c r="J336" s="17"/>
    </row>
    <row r="337" spans="1:10" ht="15">
      <c r="A337" s="54" t="s">
        <v>162</v>
      </c>
      <c r="B337" s="52" t="s">
        <v>699</v>
      </c>
      <c r="C337" s="34"/>
      <c r="D337" s="52"/>
      <c r="E337" s="52"/>
      <c r="F337" s="6">
        <f>F338</f>
        <v>78</v>
      </c>
      <c r="J337" s="17"/>
    </row>
    <row r="338" spans="1:10" ht="30">
      <c r="A338" s="51" t="s">
        <v>56</v>
      </c>
      <c r="B338" s="52" t="s">
        <v>699</v>
      </c>
      <c r="C338" s="34" t="s">
        <v>101</v>
      </c>
      <c r="D338" s="52" t="s">
        <v>19</v>
      </c>
      <c r="E338" s="52" t="s">
        <v>17</v>
      </c>
      <c r="F338" s="6">
        <v>78</v>
      </c>
      <c r="G338">
        <f>Ведомственная!G784</f>
        <v>78</v>
      </c>
      <c r="J338" s="17"/>
    </row>
    <row r="339" spans="1:10" ht="15">
      <c r="A339" s="53" t="s">
        <v>166</v>
      </c>
      <c r="B339" s="52" t="s">
        <v>173</v>
      </c>
      <c r="C339" s="34"/>
      <c r="D339" s="52"/>
      <c r="E339" s="52"/>
      <c r="F339" s="6">
        <f>F340+F343+F346</f>
        <v>1263</v>
      </c>
      <c r="J339" s="17"/>
    </row>
    <row r="340" spans="1:10" ht="30">
      <c r="A340" s="53" t="s">
        <v>174</v>
      </c>
      <c r="B340" s="52" t="s">
        <v>175</v>
      </c>
      <c r="C340" s="34"/>
      <c r="D340" s="52"/>
      <c r="E340" s="52"/>
      <c r="F340" s="6">
        <f>F341</f>
        <v>824.4</v>
      </c>
      <c r="J340" s="17"/>
    </row>
    <row r="341" spans="1:10" ht="15">
      <c r="A341" s="53" t="s">
        <v>141</v>
      </c>
      <c r="B341" s="52" t="s">
        <v>700</v>
      </c>
      <c r="C341" s="34"/>
      <c r="D341" s="52"/>
      <c r="E341" s="52"/>
      <c r="F341" s="6">
        <f>F342</f>
        <v>824.4</v>
      </c>
      <c r="J341" s="17"/>
    </row>
    <row r="342" spans="1:10" ht="30">
      <c r="A342" s="53" t="s">
        <v>134</v>
      </c>
      <c r="B342" s="52" t="s">
        <v>700</v>
      </c>
      <c r="C342" s="34" t="s">
        <v>135</v>
      </c>
      <c r="D342" s="52" t="s">
        <v>19</v>
      </c>
      <c r="E342" s="52" t="s">
        <v>17</v>
      </c>
      <c r="F342" s="6">
        <v>824.4</v>
      </c>
      <c r="G342">
        <f>Ведомственная!G788</f>
        <v>824.4</v>
      </c>
      <c r="J342" s="17"/>
    </row>
    <row r="343" spans="1:10" ht="30">
      <c r="A343" s="53" t="s">
        <v>701</v>
      </c>
      <c r="B343" s="52" t="s">
        <v>702</v>
      </c>
      <c r="C343" s="34"/>
      <c r="D343" s="52"/>
      <c r="E343" s="52"/>
      <c r="F343" s="6">
        <f>F344</f>
        <v>146.3</v>
      </c>
      <c r="J343" s="17"/>
    </row>
    <row r="344" spans="1:10" ht="15">
      <c r="A344" s="155" t="s">
        <v>132</v>
      </c>
      <c r="B344" s="52" t="s">
        <v>703</v>
      </c>
      <c r="C344" s="34"/>
      <c r="D344" s="52"/>
      <c r="E344" s="52"/>
      <c r="F344" s="6">
        <f>F345</f>
        <v>146.3</v>
      </c>
      <c r="J344" s="17"/>
    </row>
    <row r="345" spans="1:10" ht="30">
      <c r="A345" s="53" t="s">
        <v>134</v>
      </c>
      <c r="B345" s="52" t="s">
        <v>703</v>
      </c>
      <c r="C345" s="34" t="s">
        <v>135</v>
      </c>
      <c r="D345" s="52" t="s">
        <v>19</v>
      </c>
      <c r="E345" s="52" t="s">
        <v>17</v>
      </c>
      <c r="F345" s="6">
        <v>146.3</v>
      </c>
      <c r="G345">
        <f>Ведомственная!G791</f>
        <v>146.3</v>
      </c>
      <c r="J345" s="17"/>
    </row>
    <row r="346" spans="1:10" ht="30">
      <c r="A346" s="57" t="s">
        <v>461</v>
      </c>
      <c r="B346" s="52" t="s">
        <v>704</v>
      </c>
      <c r="C346" s="34"/>
      <c r="D346" s="52"/>
      <c r="E346" s="52"/>
      <c r="F346" s="6">
        <f>F347+F349</f>
        <v>292.3</v>
      </c>
      <c r="J346" s="17"/>
    </row>
    <row r="347" spans="1:10" ht="15">
      <c r="A347" s="155" t="s">
        <v>132</v>
      </c>
      <c r="B347" s="52" t="s">
        <v>705</v>
      </c>
      <c r="C347" s="34"/>
      <c r="D347" s="52"/>
      <c r="E347" s="52"/>
      <c r="F347" s="6">
        <f>F348</f>
        <v>273.8</v>
      </c>
      <c r="J347" s="17"/>
    </row>
    <row r="348" spans="1:10" ht="30">
      <c r="A348" s="53" t="s">
        <v>134</v>
      </c>
      <c r="B348" s="52" t="s">
        <v>705</v>
      </c>
      <c r="C348" s="34" t="s">
        <v>135</v>
      </c>
      <c r="D348" s="52" t="s">
        <v>19</v>
      </c>
      <c r="E348" s="52" t="s">
        <v>17</v>
      </c>
      <c r="F348" s="6">
        <v>273.8</v>
      </c>
      <c r="G348">
        <f>Ведомственная!G794</f>
        <v>273.8</v>
      </c>
      <c r="J348" s="17"/>
    </row>
    <row r="349" spans="1:10" ht="15">
      <c r="A349" s="53" t="s">
        <v>154</v>
      </c>
      <c r="B349" s="52" t="s">
        <v>706</v>
      </c>
      <c r="C349" s="34"/>
      <c r="D349" s="52"/>
      <c r="E349" s="52"/>
      <c r="F349" s="6">
        <f>F350</f>
        <v>18.5</v>
      </c>
      <c r="J349" s="17"/>
    </row>
    <row r="350" spans="1:10" ht="30">
      <c r="A350" s="53" t="s">
        <v>134</v>
      </c>
      <c r="B350" s="52" t="s">
        <v>706</v>
      </c>
      <c r="C350" s="34" t="s">
        <v>135</v>
      </c>
      <c r="D350" s="52" t="s">
        <v>19</v>
      </c>
      <c r="E350" s="52" t="s">
        <v>17</v>
      </c>
      <c r="F350" s="6">
        <v>18.5</v>
      </c>
      <c r="G350">
        <f>Ведомственная!G796</f>
        <v>18.5</v>
      </c>
      <c r="J350" s="17"/>
    </row>
    <row r="351" spans="1:10" ht="30">
      <c r="A351" s="54" t="s">
        <v>159</v>
      </c>
      <c r="B351" s="52" t="s">
        <v>160</v>
      </c>
      <c r="C351" s="52"/>
      <c r="D351" s="52"/>
      <c r="E351" s="52"/>
      <c r="F351" s="6">
        <f>F352</f>
        <v>7491.900000000001</v>
      </c>
      <c r="J351" s="17">
        <f t="shared" si="5"/>
        <v>-7491.900000000001</v>
      </c>
    </row>
    <row r="352" spans="1:10" ht="30">
      <c r="A352" s="53" t="s">
        <v>49</v>
      </c>
      <c r="B352" s="52" t="s">
        <v>161</v>
      </c>
      <c r="C352" s="52"/>
      <c r="D352" s="52"/>
      <c r="E352" s="52"/>
      <c r="F352" s="6">
        <f>F353</f>
        <v>7491.900000000001</v>
      </c>
      <c r="J352" s="17">
        <f t="shared" si="5"/>
        <v>-7491.900000000001</v>
      </c>
    </row>
    <row r="353" spans="1:10" ht="15">
      <c r="A353" s="54" t="s">
        <v>162</v>
      </c>
      <c r="B353" s="52" t="s">
        <v>163</v>
      </c>
      <c r="C353" s="52"/>
      <c r="D353" s="52"/>
      <c r="E353" s="52"/>
      <c r="F353" s="6">
        <f>F354+F355+F356</f>
        <v>7491.900000000001</v>
      </c>
      <c r="J353" s="17">
        <f t="shared" si="5"/>
        <v>-7491.900000000001</v>
      </c>
    </row>
    <row r="354" spans="1:10" ht="60">
      <c r="A354" s="53" t="s">
        <v>145</v>
      </c>
      <c r="B354" s="52" t="s">
        <v>163</v>
      </c>
      <c r="C354" s="52" t="s">
        <v>99</v>
      </c>
      <c r="D354" s="52" t="s">
        <v>19</v>
      </c>
      <c r="E354" s="52" t="s">
        <v>17</v>
      </c>
      <c r="F354" s="6">
        <v>6861.3</v>
      </c>
      <c r="G354">
        <f>Ведомственная!G800</f>
        <v>6861.3</v>
      </c>
      <c r="J354" s="17">
        <f t="shared" si="5"/>
        <v>-6861.3</v>
      </c>
    </row>
    <row r="355" spans="1:10" ht="30">
      <c r="A355" s="51" t="s">
        <v>56</v>
      </c>
      <c r="B355" s="52" t="s">
        <v>163</v>
      </c>
      <c r="C355" s="52" t="s">
        <v>101</v>
      </c>
      <c r="D355" s="52" t="s">
        <v>19</v>
      </c>
      <c r="E355" s="52" t="s">
        <v>17</v>
      </c>
      <c r="F355" s="6">
        <v>626.5</v>
      </c>
      <c r="G355">
        <f>Ведомственная!G801</f>
        <v>626.5</v>
      </c>
      <c r="J355" s="17">
        <f t="shared" si="5"/>
        <v>-626.5</v>
      </c>
    </row>
    <row r="356" spans="1:10" ht="15">
      <c r="A356" s="53" t="s">
        <v>26</v>
      </c>
      <c r="B356" s="52" t="s">
        <v>163</v>
      </c>
      <c r="C356" s="52" t="s">
        <v>106</v>
      </c>
      <c r="D356" s="52" t="s">
        <v>19</v>
      </c>
      <c r="E356" s="52" t="s">
        <v>17</v>
      </c>
      <c r="F356" s="6">
        <v>4.1</v>
      </c>
      <c r="G356">
        <f>Ведомственная!G802</f>
        <v>4.1</v>
      </c>
      <c r="J356" s="17">
        <f t="shared" si="5"/>
        <v>-4.1</v>
      </c>
    </row>
    <row r="357" spans="1:10" ht="30">
      <c r="A357" s="51" t="s">
        <v>445</v>
      </c>
      <c r="B357" s="67" t="s">
        <v>446</v>
      </c>
      <c r="C357" s="52"/>
      <c r="D357" s="52"/>
      <c r="E357" s="52"/>
      <c r="F357" s="6">
        <f>SUM(F358+F396+F404+F420+F433+F444+F452)</f>
        <v>580325</v>
      </c>
      <c r="H357">
        <f>SUM(G359:G460)</f>
        <v>580325</v>
      </c>
      <c r="J357" s="17">
        <f t="shared" si="5"/>
        <v>0</v>
      </c>
    </row>
    <row r="358" spans="1:10" ht="15">
      <c r="A358" s="57" t="s">
        <v>39</v>
      </c>
      <c r="B358" s="55" t="s">
        <v>447</v>
      </c>
      <c r="C358" s="52"/>
      <c r="D358" s="52"/>
      <c r="E358" s="52"/>
      <c r="F358" s="6">
        <f>SUM(F359+F364+F369+F380+F382+F384+F387+F389+F391+F394)+F361+F366+F374+F372+F376+F378</f>
        <v>23972.7</v>
      </c>
      <c r="J358" s="17">
        <f t="shared" si="5"/>
        <v>-23972.7</v>
      </c>
    </row>
    <row r="359" spans="1:10" ht="15">
      <c r="A359" s="73" t="s">
        <v>497</v>
      </c>
      <c r="B359" s="52" t="s">
        <v>498</v>
      </c>
      <c r="C359" s="66"/>
      <c r="D359" s="66"/>
      <c r="E359" s="66"/>
      <c r="F359" s="7">
        <f>F360</f>
        <v>3043.8</v>
      </c>
      <c r="J359" s="17">
        <f t="shared" si="5"/>
        <v>-3043.8</v>
      </c>
    </row>
    <row r="360" spans="1:10" ht="30">
      <c r="A360" s="53" t="s">
        <v>56</v>
      </c>
      <c r="B360" s="55" t="s">
        <v>498</v>
      </c>
      <c r="C360" s="66" t="s">
        <v>101</v>
      </c>
      <c r="D360" s="66" t="s">
        <v>125</v>
      </c>
      <c r="E360" s="66" t="s">
        <v>125</v>
      </c>
      <c r="F360" s="7">
        <v>3043.8</v>
      </c>
      <c r="G360">
        <f>SUM(Ведомственная!G676)</f>
        <v>3043.8</v>
      </c>
      <c r="J360" s="17">
        <f t="shared" si="5"/>
        <v>-3043.8</v>
      </c>
    </row>
    <row r="361" spans="1:10" ht="15">
      <c r="A361" s="51" t="s">
        <v>454</v>
      </c>
      <c r="B361" s="63" t="s">
        <v>644</v>
      </c>
      <c r="C361" s="52"/>
      <c r="D361" s="52"/>
      <c r="E361" s="52"/>
      <c r="F361" s="6">
        <f>F362+F363</f>
        <v>843</v>
      </c>
      <c r="J361" s="17"/>
    </row>
    <row r="362" spans="1:10" ht="30">
      <c r="A362" s="51" t="s">
        <v>56</v>
      </c>
      <c r="B362" s="63" t="s">
        <v>644</v>
      </c>
      <c r="C362" s="52" t="s">
        <v>101</v>
      </c>
      <c r="D362" s="52" t="s">
        <v>125</v>
      </c>
      <c r="E362" s="52" t="s">
        <v>38</v>
      </c>
      <c r="F362" s="6">
        <f>10+110</f>
        <v>120</v>
      </c>
      <c r="G362">
        <f>SUM(Ведомственная!G571)</f>
        <v>120</v>
      </c>
      <c r="J362" s="17">
        <f t="shared" si="5"/>
        <v>-120</v>
      </c>
    </row>
    <row r="363" spans="1:10" ht="44.25" customHeight="1">
      <c r="A363" s="51" t="s">
        <v>76</v>
      </c>
      <c r="B363" s="63" t="s">
        <v>644</v>
      </c>
      <c r="C363" s="52" t="s">
        <v>135</v>
      </c>
      <c r="D363" s="52" t="s">
        <v>125</v>
      </c>
      <c r="E363" s="52" t="s">
        <v>38</v>
      </c>
      <c r="F363" s="6">
        <f>183+540</f>
        <v>723</v>
      </c>
      <c r="G363">
        <f>SUM(Ведомственная!G572)</f>
        <v>723</v>
      </c>
      <c r="J363" s="17">
        <f t="shared" si="5"/>
        <v>-723</v>
      </c>
    </row>
    <row r="364" spans="1:10" ht="45" hidden="1">
      <c r="A364" s="57" t="s">
        <v>448</v>
      </c>
      <c r="B364" s="67" t="s">
        <v>449</v>
      </c>
      <c r="C364" s="52"/>
      <c r="D364" s="52"/>
      <c r="E364" s="52"/>
      <c r="F364" s="6">
        <f>F365</f>
        <v>0</v>
      </c>
      <c r="J364" s="17">
        <f t="shared" si="5"/>
        <v>0</v>
      </c>
    </row>
    <row r="365" spans="1:10" ht="15" hidden="1">
      <c r="A365" s="57" t="s">
        <v>46</v>
      </c>
      <c r="B365" s="67" t="s">
        <v>449</v>
      </c>
      <c r="C365" s="52" t="s">
        <v>109</v>
      </c>
      <c r="D365" s="52"/>
      <c r="E365" s="52"/>
      <c r="F365" s="6">
        <v>0</v>
      </c>
      <c r="G365">
        <f>SUM(Ведомственная!G574)</f>
        <v>0</v>
      </c>
      <c r="J365" s="17">
        <f t="shared" si="5"/>
        <v>0</v>
      </c>
    </row>
    <row r="366" spans="1:10" ht="15">
      <c r="A366" s="51" t="s">
        <v>478</v>
      </c>
      <c r="B366" s="63" t="s">
        <v>651</v>
      </c>
      <c r="C366" s="55"/>
      <c r="D366" s="52"/>
      <c r="E366" s="52"/>
      <c r="F366" s="6">
        <f>SUM(F367:F368)</f>
        <v>1333.5</v>
      </c>
      <c r="J366" s="17">
        <f t="shared" si="5"/>
        <v>-1333.5</v>
      </c>
    </row>
    <row r="367" spans="1:10" ht="30">
      <c r="A367" s="51" t="s">
        <v>56</v>
      </c>
      <c r="B367" s="63" t="s">
        <v>651</v>
      </c>
      <c r="C367" s="55">
        <v>200</v>
      </c>
      <c r="D367" s="52" t="s">
        <v>125</v>
      </c>
      <c r="E367" s="52" t="s">
        <v>48</v>
      </c>
      <c r="F367" s="6">
        <f>191.5+30+207</f>
        <v>428.5</v>
      </c>
      <c r="G367">
        <f>SUM(Ведомственная!G612)</f>
        <v>428.5</v>
      </c>
      <c r="J367" s="17">
        <f t="shared" si="5"/>
        <v>-428.5</v>
      </c>
    </row>
    <row r="368" spans="1:10" ht="45">
      <c r="A368" s="51" t="s">
        <v>76</v>
      </c>
      <c r="B368" s="63" t="s">
        <v>651</v>
      </c>
      <c r="C368" s="55">
        <v>600</v>
      </c>
      <c r="D368" s="52" t="s">
        <v>125</v>
      </c>
      <c r="E368" s="52" t="s">
        <v>48</v>
      </c>
      <c r="F368" s="6">
        <v>905</v>
      </c>
      <c r="G368">
        <f>SUM(Ведомственная!G613)</f>
        <v>905</v>
      </c>
      <c r="J368" s="17">
        <f t="shared" si="5"/>
        <v>-905</v>
      </c>
    </row>
    <row r="369" spans="1:10" ht="45" hidden="1">
      <c r="A369" s="57" t="s">
        <v>468</v>
      </c>
      <c r="B369" s="55" t="s">
        <v>469</v>
      </c>
      <c r="C369" s="55"/>
      <c r="D369" s="52"/>
      <c r="E369" s="52"/>
      <c r="F369" s="6">
        <f>F370+F371</f>
        <v>0</v>
      </c>
      <c r="J369" s="17">
        <f t="shared" si="5"/>
        <v>0</v>
      </c>
    </row>
    <row r="370" spans="1:10" ht="30" hidden="1">
      <c r="A370" s="53" t="s">
        <v>56</v>
      </c>
      <c r="B370" s="55" t="s">
        <v>469</v>
      </c>
      <c r="C370" s="55">
        <v>200</v>
      </c>
      <c r="D370" s="52" t="s">
        <v>125</v>
      </c>
      <c r="E370" s="52" t="s">
        <v>48</v>
      </c>
      <c r="F370" s="6">
        <v>0</v>
      </c>
      <c r="G370">
        <f>SUM(Ведомственная!G615)</f>
        <v>0</v>
      </c>
      <c r="J370" s="17">
        <f t="shared" si="5"/>
        <v>0</v>
      </c>
    </row>
    <row r="371" spans="1:10" ht="45" hidden="1">
      <c r="A371" s="53" t="s">
        <v>76</v>
      </c>
      <c r="B371" s="55" t="s">
        <v>469</v>
      </c>
      <c r="C371" s="55">
        <v>600</v>
      </c>
      <c r="D371" s="52" t="s">
        <v>125</v>
      </c>
      <c r="E371" s="52" t="s">
        <v>48</v>
      </c>
      <c r="F371" s="6">
        <v>0</v>
      </c>
      <c r="G371">
        <f>SUM(Ведомственная!G616)</f>
        <v>0</v>
      </c>
      <c r="J371" s="17">
        <f t="shared" si="5"/>
        <v>0</v>
      </c>
    </row>
    <row r="372" spans="1:10" ht="15">
      <c r="A372" s="51" t="s">
        <v>487</v>
      </c>
      <c r="B372" s="68" t="s">
        <v>653</v>
      </c>
      <c r="C372" s="52"/>
      <c r="D372" s="52"/>
      <c r="E372" s="52"/>
      <c r="F372" s="6">
        <f>F373</f>
        <v>10</v>
      </c>
      <c r="J372" s="17">
        <f t="shared" si="5"/>
        <v>-10</v>
      </c>
    </row>
    <row r="373" spans="1:10" ht="45">
      <c r="A373" s="51" t="s">
        <v>76</v>
      </c>
      <c r="B373" s="68" t="s">
        <v>653</v>
      </c>
      <c r="C373" s="52" t="s">
        <v>135</v>
      </c>
      <c r="D373" s="52" t="s">
        <v>125</v>
      </c>
      <c r="E373" s="52" t="s">
        <v>58</v>
      </c>
      <c r="F373" s="6">
        <v>10</v>
      </c>
      <c r="G373">
        <f>SUM(Ведомственная!G659)</f>
        <v>10</v>
      </c>
      <c r="J373" s="17">
        <f t="shared" si="5"/>
        <v>-10</v>
      </c>
    </row>
    <row r="374" spans="1:10" ht="15">
      <c r="A374" s="51" t="s">
        <v>485</v>
      </c>
      <c r="B374" s="63" t="s">
        <v>652</v>
      </c>
      <c r="C374" s="55"/>
      <c r="D374" s="52"/>
      <c r="E374" s="52"/>
      <c r="F374" s="6">
        <f>F375</f>
        <v>18</v>
      </c>
      <c r="J374" s="17">
        <f t="shared" si="5"/>
        <v>-18</v>
      </c>
    </row>
    <row r="375" spans="1:10" ht="30">
      <c r="A375" s="51" t="s">
        <v>56</v>
      </c>
      <c r="B375" s="63" t="s">
        <v>652</v>
      </c>
      <c r="C375" s="55">
        <v>200</v>
      </c>
      <c r="D375" s="52" t="s">
        <v>125</v>
      </c>
      <c r="E375" s="52" t="s">
        <v>48</v>
      </c>
      <c r="F375" s="6">
        <v>18</v>
      </c>
      <c r="G375">
        <f>SUM(Ведомственная!G618)</f>
        <v>18</v>
      </c>
      <c r="J375" s="17">
        <f t="shared" si="5"/>
        <v>-18</v>
      </c>
    </row>
    <row r="376" spans="1:10" ht="15">
      <c r="A376" s="105" t="s">
        <v>658</v>
      </c>
      <c r="B376" s="93" t="s">
        <v>665</v>
      </c>
      <c r="C376" s="60"/>
      <c r="D376" s="60"/>
      <c r="E376" s="60"/>
      <c r="F376" s="61">
        <f>F377</f>
        <v>10</v>
      </c>
      <c r="J376" s="17">
        <f t="shared" si="5"/>
        <v>-10</v>
      </c>
    </row>
    <row r="377" spans="1:10" ht="30">
      <c r="A377" s="105" t="s">
        <v>56</v>
      </c>
      <c r="B377" s="93" t="s">
        <v>665</v>
      </c>
      <c r="C377" s="60" t="s">
        <v>101</v>
      </c>
      <c r="D377" s="60" t="s">
        <v>125</v>
      </c>
      <c r="E377" s="60" t="s">
        <v>192</v>
      </c>
      <c r="F377" s="61">
        <v>10</v>
      </c>
      <c r="G377">
        <f>SUM(Ведомственная!G699)</f>
        <v>10</v>
      </c>
      <c r="J377" s="17">
        <f t="shared" si="5"/>
        <v>-10</v>
      </c>
    </row>
    <row r="378" spans="1:10" ht="45">
      <c r="A378" s="141" t="s">
        <v>687</v>
      </c>
      <c r="B378" s="93" t="s">
        <v>688</v>
      </c>
      <c r="C378" s="87"/>
      <c r="D378" s="60"/>
      <c r="E378" s="60"/>
      <c r="F378" s="61">
        <f>F379</f>
        <v>250</v>
      </c>
      <c r="J378" s="17">
        <f t="shared" si="5"/>
        <v>-250</v>
      </c>
    </row>
    <row r="379" spans="1:10" ht="45">
      <c r="A379" s="141" t="s">
        <v>76</v>
      </c>
      <c r="B379" s="93" t="s">
        <v>688</v>
      </c>
      <c r="C379" s="87">
        <v>600</v>
      </c>
      <c r="D379" s="52" t="s">
        <v>125</v>
      </c>
      <c r="E379" s="52" t="s">
        <v>48</v>
      </c>
      <c r="F379" s="61">
        <v>250</v>
      </c>
      <c r="G379">
        <f>Ведомственная!G620</f>
        <v>250</v>
      </c>
      <c r="J379" s="17">
        <f t="shared" si="5"/>
        <v>-250</v>
      </c>
    </row>
    <row r="380" spans="1:10" ht="105">
      <c r="A380" s="57" t="s">
        <v>450</v>
      </c>
      <c r="B380" s="55" t="s">
        <v>451</v>
      </c>
      <c r="C380" s="52"/>
      <c r="D380" s="52"/>
      <c r="E380" s="52"/>
      <c r="F380" s="6">
        <f>F381</f>
        <v>650</v>
      </c>
      <c r="J380" s="17">
        <f t="shared" si="5"/>
        <v>-650</v>
      </c>
    </row>
    <row r="381" spans="1:10" ht="45">
      <c r="A381" s="53" t="s">
        <v>76</v>
      </c>
      <c r="B381" s="55" t="s">
        <v>451</v>
      </c>
      <c r="C381" s="52" t="s">
        <v>135</v>
      </c>
      <c r="D381" s="52" t="s">
        <v>125</v>
      </c>
      <c r="E381" s="52" t="s">
        <v>38</v>
      </c>
      <c r="F381" s="6">
        <v>650</v>
      </c>
      <c r="G381">
        <f>SUM(Ведомственная!G576)</f>
        <v>650</v>
      </c>
      <c r="J381" s="17">
        <f t="shared" si="5"/>
        <v>-650</v>
      </c>
    </row>
    <row r="382" spans="1:10" ht="45">
      <c r="A382" s="57" t="s">
        <v>499</v>
      </c>
      <c r="B382" s="67" t="s">
        <v>501</v>
      </c>
      <c r="C382" s="66"/>
      <c r="D382" s="66"/>
      <c r="E382" s="66"/>
      <c r="F382" s="7">
        <f>F383</f>
        <v>2956.2</v>
      </c>
      <c r="J382" s="17">
        <f t="shared" si="5"/>
        <v>-2956.2</v>
      </c>
    </row>
    <row r="383" spans="1:10" ht="30">
      <c r="A383" s="53" t="s">
        <v>56</v>
      </c>
      <c r="B383" s="67" t="s">
        <v>501</v>
      </c>
      <c r="C383" s="66" t="s">
        <v>101</v>
      </c>
      <c r="D383" s="66" t="s">
        <v>125</v>
      </c>
      <c r="E383" s="66" t="s">
        <v>125</v>
      </c>
      <c r="F383" s="7">
        <v>2956.2</v>
      </c>
      <c r="G383">
        <f>SUM(Ведомственная!G678)</f>
        <v>2956.2</v>
      </c>
      <c r="J383" s="17">
        <f t="shared" si="5"/>
        <v>-2956.2</v>
      </c>
    </row>
    <row r="384" spans="1:10" ht="75">
      <c r="A384" s="57" t="s">
        <v>470</v>
      </c>
      <c r="B384" s="55" t="s">
        <v>471</v>
      </c>
      <c r="C384" s="55"/>
      <c r="D384" s="52"/>
      <c r="E384" s="52"/>
      <c r="F384" s="6">
        <f>F385+F386</f>
        <v>11788.2</v>
      </c>
      <c r="J384" s="17">
        <f t="shared" si="5"/>
        <v>-11788.2</v>
      </c>
    </row>
    <row r="385" spans="1:10" ht="30">
      <c r="A385" s="53" t="s">
        <v>56</v>
      </c>
      <c r="B385" s="55" t="s">
        <v>471</v>
      </c>
      <c r="C385" s="55">
        <v>200</v>
      </c>
      <c r="D385" s="52" t="s">
        <v>125</v>
      </c>
      <c r="E385" s="52" t="s">
        <v>48</v>
      </c>
      <c r="F385" s="6">
        <v>6216</v>
      </c>
      <c r="G385">
        <f>SUM(Ведомственная!G622)</f>
        <v>6216</v>
      </c>
      <c r="J385" s="17">
        <f t="shared" si="5"/>
        <v>-6216</v>
      </c>
    </row>
    <row r="386" spans="1:10" ht="45">
      <c r="A386" s="53" t="s">
        <v>76</v>
      </c>
      <c r="B386" s="55" t="s">
        <v>471</v>
      </c>
      <c r="C386" s="55">
        <v>600</v>
      </c>
      <c r="D386" s="52" t="s">
        <v>125</v>
      </c>
      <c r="E386" s="52" t="s">
        <v>48</v>
      </c>
      <c r="F386" s="6">
        <f>1770.5+3801.7</f>
        <v>5572.2</v>
      </c>
      <c r="G386">
        <f>SUM(Ведомственная!G623)</f>
        <v>5572.2</v>
      </c>
      <c r="J386" s="17">
        <f t="shared" si="5"/>
        <v>-5572.2</v>
      </c>
    </row>
    <row r="387" spans="1:10" ht="60">
      <c r="A387" s="57" t="s">
        <v>474</v>
      </c>
      <c r="B387" s="55" t="s">
        <v>475</v>
      </c>
      <c r="C387" s="55"/>
      <c r="D387" s="52"/>
      <c r="E387" s="52"/>
      <c r="F387" s="6">
        <f>F388</f>
        <v>20</v>
      </c>
      <c r="J387" s="17">
        <f t="shared" si="5"/>
        <v>-20</v>
      </c>
    </row>
    <row r="388" spans="1:10" ht="30">
      <c r="A388" s="53" t="s">
        <v>56</v>
      </c>
      <c r="B388" s="55" t="s">
        <v>475</v>
      </c>
      <c r="C388" s="55">
        <v>200</v>
      </c>
      <c r="D388" s="52" t="s">
        <v>125</v>
      </c>
      <c r="E388" s="52" t="s">
        <v>48</v>
      </c>
      <c r="F388" s="6">
        <v>20</v>
      </c>
      <c r="G388">
        <f>SUM(Ведомственная!G701)</f>
        <v>20</v>
      </c>
      <c r="J388" s="17">
        <f t="shared" si="5"/>
        <v>-20</v>
      </c>
    </row>
    <row r="389" spans="1:10" ht="135">
      <c r="A389" s="57" t="s">
        <v>516</v>
      </c>
      <c r="B389" s="67" t="s">
        <v>517</v>
      </c>
      <c r="C389" s="52"/>
      <c r="D389" s="52"/>
      <c r="E389" s="52"/>
      <c r="F389" s="6">
        <f>F390</f>
        <v>3000</v>
      </c>
      <c r="J389" s="17">
        <f t="shared" si="5"/>
        <v>-3000</v>
      </c>
    </row>
    <row r="390" spans="1:10" ht="15">
      <c r="A390" s="57" t="s">
        <v>46</v>
      </c>
      <c r="B390" s="67" t="s">
        <v>517</v>
      </c>
      <c r="C390" s="52" t="s">
        <v>109</v>
      </c>
      <c r="D390" s="52" t="s">
        <v>35</v>
      </c>
      <c r="E390" s="52" t="s">
        <v>17</v>
      </c>
      <c r="F390" s="6">
        <v>3000</v>
      </c>
      <c r="G390">
        <f>SUM(Ведомственная!G730)</f>
        <v>3000</v>
      </c>
      <c r="J390" s="17">
        <f t="shared" si="5"/>
        <v>-3000</v>
      </c>
    </row>
    <row r="391" spans="1:10" ht="90">
      <c r="A391" s="57" t="s">
        <v>476</v>
      </c>
      <c r="B391" s="55" t="s">
        <v>477</v>
      </c>
      <c r="C391" s="55"/>
      <c r="D391" s="52"/>
      <c r="E391" s="52"/>
      <c r="F391" s="6">
        <f>F392+F393</f>
        <v>10</v>
      </c>
      <c r="J391" s="17">
        <f t="shared" si="5"/>
        <v>-10</v>
      </c>
    </row>
    <row r="392" spans="1:10" ht="30">
      <c r="A392" s="53" t="s">
        <v>56</v>
      </c>
      <c r="B392" s="55" t="s">
        <v>477</v>
      </c>
      <c r="C392" s="55">
        <v>200</v>
      </c>
      <c r="D392" s="52" t="s">
        <v>125</v>
      </c>
      <c r="E392" s="52" t="s">
        <v>48</v>
      </c>
      <c r="F392" s="6">
        <v>10</v>
      </c>
      <c r="G392">
        <f>SUM(Ведомственная!G627)</f>
        <v>10</v>
      </c>
      <c r="J392" s="17">
        <f t="shared" si="5"/>
        <v>-10</v>
      </c>
    </row>
    <row r="393" spans="1:10" ht="45" hidden="1">
      <c r="A393" s="53" t="s">
        <v>76</v>
      </c>
      <c r="B393" s="55" t="s">
        <v>477</v>
      </c>
      <c r="C393" s="55">
        <v>600</v>
      </c>
      <c r="D393" s="52" t="s">
        <v>125</v>
      </c>
      <c r="E393" s="52" t="s">
        <v>48</v>
      </c>
      <c r="F393" s="6"/>
      <c r="G393">
        <f>SUM(Ведомственная!G628)</f>
        <v>0</v>
      </c>
      <c r="J393" s="17">
        <f t="shared" si="5"/>
        <v>0</v>
      </c>
    </row>
    <row r="394" spans="1:10" ht="45">
      <c r="A394" s="57" t="s">
        <v>472</v>
      </c>
      <c r="B394" s="55" t="s">
        <v>473</v>
      </c>
      <c r="C394" s="55"/>
      <c r="D394" s="52"/>
      <c r="E394" s="52"/>
      <c r="F394" s="6">
        <f>F395</f>
        <v>40</v>
      </c>
      <c r="J394" s="17">
        <f t="shared" si="5"/>
        <v>-40</v>
      </c>
    </row>
    <row r="395" spans="1:10" ht="30">
      <c r="A395" s="53" t="s">
        <v>56</v>
      </c>
      <c r="B395" s="55" t="s">
        <v>473</v>
      </c>
      <c r="C395" s="55">
        <v>200</v>
      </c>
      <c r="D395" s="52" t="s">
        <v>125</v>
      </c>
      <c r="E395" s="52" t="s">
        <v>48</v>
      </c>
      <c r="F395" s="6">
        <v>40</v>
      </c>
      <c r="G395">
        <f>SUM(Ведомственная!G630)</f>
        <v>40</v>
      </c>
      <c r="J395" s="17">
        <f t="shared" si="5"/>
        <v>-40</v>
      </c>
    </row>
    <row r="396" spans="1:10" ht="45">
      <c r="A396" s="102" t="s">
        <v>30</v>
      </c>
      <c r="B396" s="67" t="s">
        <v>452</v>
      </c>
      <c r="C396" s="52"/>
      <c r="D396" s="52"/>
      <c r="E396" s="52"/>
      <c r="F396" s="6">
        <f>F397</f>
        <v>353074.8</v>
      </c>
      <c r="J396" s="17">
        <f t="shared" si="5"/>
        <v>-353074.8</v>
      </c>
    </row>
    <row r="397" spans="1:10" ht="15" hidden="1">
      <c r="A397" s="73" t="s">
        <v>168</v>
      </c>
      <c r="B397" s="69" t="s">
        <v>453</v>
      </c>
      <c r="C397" s="52"/>
      <c r="D397" s="52"/>
      <c r="E397" s="52"/>
      <c r="F397" s="6">
        <f>F398+F400+F402</f>
        <v>353074.8</v>
      </c>
      <c r="J397" s="17">
        <f t="shared" si="5"/>
        <v>-353074.8</v>
      </c>
    </row>
    <row r="398" spans="1:10" ht="15">
      <c r="A398" s="57" t="s">
        <v>454</v>
      </c>
      <c r="B398" s="67" t="s">
        <v>455</v>
      </c>
      <c r="C398" s="52"/>
      <c r="D398" s="52"/>
      <c r="E398" s="52"/>
      <c r="F398" s="6">
        <f>F399</f>
        <v>185380.7</v>
      </c>
      <c r="J398" s="17">
        <f t="shared" si="5"/>
        <v>-185380.7</v>
      </c>
    </row>
    <row r="399" spans="1:10" ht="45">
      <c r="A399" s="53" t="s">
        <v>76</v>
      </c>
      <c r="B399" s="67" t="s">
        <v>455</v>
      </c>
      <c r="C399" s="52" t="s">
        <v>135</v>
      </c>
      <c r="D399" s="52" t="s">
        <v>125</v>
      </c>
      <c r="E399" s="52" t="s">
        <v>38</v>
      </c>
      <c r="F399" s="6">
        <v>185380.7</v>
      </c>
      <c r="G399">
        <f>SUM(Ведомственная!G579)</f>
        <v>185380.7</v>
      </c>
      <c r="J399" s="17">
        <f t="shared" si="5"/>
        <v>-185380.7</v>
      </c>
    </row>
    <row r="400" spans="1:10" ht="15">
      <c r="A400" s="53" t="s">
        <v>478</v>
      </c>
      <c r="B400" s="55" t="s">
        <v>479</v>
      </c>
      <c r="C400" s="52"/>
      <c r="D400" s="52"/>
      <c r="E400" s="52"/>
      <c r="F400" s="6">
        <f>F401</f>
        <v>109639</v>
      </c>
      <c r="J400" s="17">
        <f t="shared" si="5"/>
        <v>-109639</v>
      </c>
    </row>
    <row r="401" spans="1:10" ht="45">
      <c r="A401" s="53" t="s">
        <v>76</v>
      </c>
      <c r="B401" s="55" t="s">
        <v>479</v>
      </c>
      <c r="C401" s="52" t="s">
        <v>135</v>
      </c>
      <c r="D401" s="52" t="s">
        <v>125</v>
      </c>
      <c r="E401" s="52" t="s">
        <v>48</v>
      </c>
      <c r="F401" s="6">
        <v>109639</v>
      </c>
      <c r="G401">
        <f>SUM(Ведомственная!G633)</f>
        <v>109639</v>
      </c>
      <c r="J401" s="17">
        <f t="shared" si="5"/>
        <v>-109639</v>
      </c>
    </row>
    <row r="402" spans="1:10" ht="15">
      <c r="A402" s="53" t="s">
        <v>487</v>
      </c>
      <c r="B402" s="52" t="s">
        <v>488</v>
      </c>
      <c r="C402" s="52"/>
      <c r="D402" s="52"/>
      <c r="E402" s="52"/>
      <c r="F402" s="6">
        <f>F403</f>
        <v>58055.1</v>
      </c>
      <c r="J402" s="17">
        <f t="shared" si="5"/>
        <v>-58055.1</v>
      </c>
    </row>
    <row r="403" spans="1:10" ht="45">
      <c r="A403" s="53" t="s">
        <v>76</v>
      </c>
      <c r="B403" s="52" t="s">
        <v>488</v>
      </c>
      <c r="C403" s="52" t="s">
        <v>135</v>
      </c>
      <c r="D403" s="52" t="s">
        <v>125</v>
      </c>
      <c r="E403" s="52" t="s">
        <v>58</v>
      </c>
      <c r="F403" s="6">
        <v>58055.1</v>
      </c>
      <c r="G403">
        <f>SUM(Ведомственная!G662)</f>
        <v>58055.1</v>
      </c>
      <c r="J403" s="17">
        <f t="shared" si="5"/>
        <v>-58055.1</v>
      </c>
    </row>
    <row r="404" spans="1:10" ht="15" hidden="1">
      <c r="A404" s="51" t="s">
        <v>166</v>
      </c>
      <c r="B404" s="67" t="s">
        <v>518</v>
      </c>
      <c r="C404" s="52"/>
      <c r="D404" s="52"/>
      <c r="E404" s="52"/>
      <c r="F404" s="6">
        <f>SUM(F406)+F413</f>
        <v>0</v>
      </c>
      <c r="J404" s="17">
        <f t="shared" si="5"/>
        <v>0</v>
      </c>
    </row>
    <row r="405" spans="1:10" ht="15" hidden="1">
      <c r="A405" s="73" t="s">
        <v>168</v>
      </c>
      <c r="B405" s="67" t="s">
        <v>522</v>
      </c>
      <c r="C405" s="52"/>
      <c r="D405" s="52"/>
      <c r="E405" s="52"/>
      <c r="F405" s="6"/>
      <c r="J405" s="17">
        <f t="shared" si="5"/>
        <v>0</v>
      </c>
    </row>
    <row r="406" spans="1:10" ht="15" hidden="1">
      <c r="A406" s="57" t="s">
        <v>454</v>
      </c>
      <c r="B406" s="67" t="s">
        <v>456</v>
      </c>
      <c r="C406" s="52"/>
      <c r="D406" s="52"/>
      <c r="E406" s="52"/>
      <c r="F406" s="6">
        <f>SUM(F407+F409+F411)</f>
        <v>0</v>
      </c>
      <c r="J406" s="17">
        <f aca="true" t="shared" si="6" ref="J406:J469">SUM(H406-F406)</f>
        <v>0</v>
      </c>
    </row>
    <row r="407" spans="1:10" ht="30" hidden="1">
      <c r="A407" s="51" t="s">
        <v>457</v>
      </c>
      <c r="B407" s="67" t="s">
        <v>458</v>
      </c>
      <c r="C407" s="52"/>
      <c r="D407" s="52"/>
      <c r="E407" s="52"/>
      <c r="F407" s="6">
        <f>F408</f>
        <v>0</v>
      </c>
      <c r="J407" s="17">
        <f t="shared" si="6"/>
        <v>0</v>
      </c>
    </row>
    <row r="408" spans="1:10" ht="45" hidden="1">
      <c r="A408" s="53" t="s">
        <v>76</v>
      </c>
      <c r="B408" s="67" t="s">
        <v>458</v>
      </c>
      <c r="C408" s="52" t="s">
        <v>135</v>
      </c>
      <c r="D408" s="52"/>
      <c r="E408" s="52"/>
      <c r="F408" s="6">
        <v>0</v>
      </c>
      <c r="G408">
        <f>SUM(Ведомственная!G583)</f>
        <v>0</v>
      </c>
      <c r="J408" s="17">
        <f t="shared" si="6"/>
        <v>0</v>
      </c>
    </row>
    <row r="409" spans="1:10" ht="30" hidden="1">
      <c r="A409" s="51" t="s">
        <v>459</v>
      </c>
      <c r="B409" s="67" t="s">
        <v>460</v>
      </c>
      <c r="C409" s="52"/>
      <c r="D409" s="52"/>
      <c r="E409" s="52"/>
      <c r="F409" s="6">
        <f>F410</f>
        <v>0</v>
      </c>
      <c r="J409" s="17">
        <f t="shared" si="6"/>
        <v>0</v>
      </c>
    </row>
    <row r="410" spans="1:10" ht="45" hidden="1">
      <c r="A410" s="53" t="s">
        <v>76</v>
      </c>
      <c r="B410" s="67" t="s">
        <v>460</v>
      </c>
      <c r="C410" s="52" t="s">
        <v>135</v>
      </c>
      <c r="D410" s="52"/>
      <c r="E410" s="52"/>
      <c r="F410" s="6"/>
      <c r="G410">
        <f>SUM(Ведомственная!G585)</f>
        <v>0</v>
      </c>
      <c r="J410" s="17">
        <f t="shared" si="6"/>
        <v>0</v>
      </c>
    </row>
    <row r="411" spans="1:10" ht="30" hidden="1">
      <c r="A411" s="51" t="s">
        <v>461</v>
      </c>
      <c r="B411" s="67" t="s">
        <v>462</v>
      </c>
      <c r="C411" s="52"/>
      <c r="D411" s="52"/>
      <c r="E411" s="52"/>
      <c r="F411" s="6">
        <f>F412</f>
        <v>0</v>
      </c>
      <c r="J411" s="17">
        <f t="shared" si="6"/>
        <v>0</v>
      </c>
    </row>
    <row r="412" spans="1:10" ht="45" hidden="1">
      <c r="A412" s="53" t="s">
        <v>76</v>
      </c>
      <c r="B412" s="67" t="s">
        <v>462</v>
      </c>
      <c r="C412" s="52" t="s">
        <v>135</v>
      </c>
      <c r="D412" s="52"/>
      <c r="E412" s="52"/>
      <c r="F412" s="6"/>
      <c r="G412">
        <f>SUM(Ведомственная!G587)</f>
        <v>0</v>
      </c>
      <c r="J412" s="17">
        <f t="shared" si="6"/>
        <v>0</v>
      </c>
    </row>
    <row r="413" spans="1:10" ht="15" hidden="1">
      <c r="A413" s="53" t="s">
        <v>478</v>
      </c>
      <c r="B413" s="67" t="s">
        <v>480</v>
      </c>
      <c r="C413" s="52"/>
      <c r="D413" s="52"/>
      <c r="E413" s="52"/>
      <c r="F413" s="6">
        <f>F415+F417+F419</f>
        <v>0</v>
      </c>
      <c r="J413" s="17">
        <f t="shared" si="6"/>
        <v>0</v>
      </c>
    </row>
    <row r="414" spans="1:10" ht="30" hidden="1">
      <c r="A414" s="51" t="s">
        <v>457</v>
      </c>
      <c r="B414" s="67" t="s">
        <v>481</v>
      </c>
      <c r="C414" s="52"/>
      <c r="D414" s="52"/>
      <c r="E414" s="52"/>
      <c r="F414" s="6">
        <f>F415</f>
        <v>0</v>
      </c>
      <c r="J414" s="17">
        <f t="shared" si="6"/>
        <v>0</v>
      </c>
    </row>
    <row r="415" spans="1:10" ht="45" hidden="1">
      <c r="A415" s="53" t="s">
        <v>76</v>
      </c>
      <c r="B415" s="67" t="s">
        <v>481</v>
      </c>
      <c r="C415" s="52" t="s">
        <v>135</v>
      </c>
      <c r="D415" s="52"/>
      <c r="E415" s="52"/>
      <c r="F415" s="6"/>
      <c r="G415">
        <f>SUM(Ведомственная!G637)</f>
        <v>0</v>
      </c>
      <c r="J415" s="17">
        <f t="shared" si="6"/>
        <v>0</v>
      </c>
    </row>
    <row r="416" spans="1:10" ht="30" hidden="1">
      <c r="A416" s="51" t="s">
        <v>459</v>
      </c>
      <c r="B416" s="67" t="s">
        <v>482</v>
      </c>
      <c r="C416" s="52"/>
      <c r="D416" s="52"/>
      <c r="E416" s="52"/>
      <c r="F416" s="6">
        <f>F417</f>
        <v>0</v>
      </c>
      <c r="J416" s="17">
        <f t="shared" si="6"/>
        <v>0</v>
      </c>
    </row>
    <row r="417" spans="1:10" ht="45" hidden="1">
      <c r="A417" s="53" t="s">
        <v>76</v>
      </c>
      <c r="B417" s="67" t="s">
        <v>482</v>
      </c>
      <c r="C417" s="52" t="s">
        <v>135</v>
      </c>
      <c r="D417" s="52"/>
      <c r="E417" s="52"/>
      <c r="F417" s="6"/>
      <c r="G417">
        <f>SUM(Ведомственная!G639)</f>
        <v>0</v>
      </c>
      <c r="J417" s="17">
        <f t="shared" si="6"/>
        <v>0</v>
      </c>
    </row>
    <row r="418" spans="1:10" ht="30" hidden="1">
      <c r="A418" s="51" t="s">
        <v>461</v>
      </c>
      <c r="B418" s="67" t="s">
        <v>483</v>
      </c>
      <c r="C418" s="52"/>
      <c r="D418" s="52"/>
      <c r="E418" s="52"/>
      <c r="F418" s="6">
        <f>F419</f>
        <v>0</v>
      </c>
      <c r="J418" s="17">
        <f t="shared" si="6"/>
        <v>0</v>
      </c>
    </row>
    <row r="419" spans="1:10" ht="45" hidden="1">
      <c r="A419" s="53" t="s">
        <v>76</v>
      </c>
      <c r="B419" s="67" t="s">
        <v>483</v>
      </c>
      <c r="C419" s="52" t="s">
        <v>135</v>
      </c>
      <c r="D419" s="52"/>
      <c r="E419" s="52"/>
      <c r="F419" s="6"/>
      <c r="G419">
        <f>SUM(Ведомственная!G641)</f>
        <v>0</v>
      </c>
      <c r="J419" s="17">
        <f t="shared" si="6"/>
        <v>0</v>
      </c>
    </row>
    <row r="420" spans="1:10" ht="30">
      <c r="A420" s="53" t="s">
        <v>49</v>
      </c>
      <c r="B420" s="67" t="s">
        <v>463</v>
      </c>
      <c r="C420" s="52"/>
      <c r="D420" s="52"/>
      <c r="E420" s="52"/>
      <c r="F420" s="6">
        <f>SUM(F421+F425+F429)</f>
        <v>153666.7</v>
      </c>
      <c r="J420" s="17">
        <f t="shared" si="6"/>
        <v>-153666.7</v>
      </c>
    </row>
    <row r="421" spans="1:10" ht="15">
      <c r="A421" s="57" t="s">
        <v>454</v>
      </c>
      <c r="B421" s="67" t="s">
        <v>464</v>
      </c>
      <c r="C421" s="52"/>
      <c r="D421" s="52"/>
      <c r="E421" s="52"/>
      <c r="F421" s="6">
        <f>F422+F423+F424</f>
        <v>42940.3</v>
      </c>
      <c r="J421" s="17">
        <f t="shared" si="6"/>
        <v>-42940.3</v>
      </c>
    </row>
    <row r="422" spans="1:10" ht="60">
      <c r="A422" s="74" t="s">
        <v>55</v>
      </c>
      <c r="B422" s="67" t="s">
        <v>464</v>
      </c>
      <c r="C422" s="52" t="s">
        <v>99</v>
      </c>
      <c r="D422" s="52" t="s">
        <v>125</v>
      </c>
      <c r="E422" s="52" t="s">
        <v>38</v>
      </c>
      <c r="F422" s="6">
        <v>12926.9</v>
      </c>
      <c r="G422">
        <f>SUM(Ведомственная!G590)</f>
        <v>12926.9</v>
      </c>
      <c r="J422" s="17">
        <f t="shared" si="6"/>
        <v>-12926.9</v>
      </c>
    </row>
    <row r="423" spans="1:10" ht="30">
      <c r="A423" s="53" t="s">
        <v>56</v>
      </c>
      <c r="B423" s="67" t="s">
        <v>464</v>
      </c>
      <c r="C423" s="52" t="s">
        <v>101</v>
      </c>
      <c r="D423" s="52" t="s">
        <v>125</v>
      </c>
      <c r="E423" s="52" t="s">
        <v>38</v>
      </c>
      <c r="F423" s="6">
        <v>28422.4</v>
      </c>
      <c r="G423">
        <f>SUM(Ведомственная!G591)</f>
        <v>28422.4</v>
      </c>
      <c r="J423" s="17">
        <f t="shared" si="6"/>
        <v>-28422.4</v>
      </c>
    </row>
    <row r="424" spans="1:10" ht="15">
      <c r="A424" s="53" t="s">
        <v>26</v>
      </c>
      <c r="B424" s="67" t="s">
        <v>464</v>
      </c>
      <c r="C424" s="52" t="s">
        <v>106</v>
      </c>
      <c r="D424" s="52" t="s">
        <v>125</v>
      </c>
      <c r="E424" s="52" t="s">
        <v>38</v>
      </c>
      <c r="F424" s="6">
        <v>1591</v>
      </c>
      <c r="G424">
        <f>SUM(Ведомственная!G592)</f>
        <v>1591</v>
      </c>
      <c r="J424" s="17">
        <f t="shared" si="6"/>
        <v>-1591</v>
      </c>
    </row>
    <row r="425" spans="1:10" ht="15">
      <c r="A425" s="53" t="s">
        <v>478</v>
      </c>
      <c r="B425" s="67" t="s">
        <v>484</v>
      </c>
      <c r="C425" s="67"/>
      <c r="D425" s="66"/>
      <c r="E425" s="66"/>
      <c r="F425" s="6">
        <f>F426+F427+F428</f>
        <v>102692.20000000001</v>
      </c>
      <c r="J425" s="17">
        <f t="shared" si="6"/>
        <v>-102692.20000000001</v>
      </c>
    </row>
    <row r="426" spans="1:10" ht="60">
      <c r="A426" s="74" t="s">
        <v>55</v>
      </c>
      <c r="B426" s="67" t="s">
        <v>484</v>
      </c>
      <c r="C426" s="52" t="s">
        <v>99</v>
      </c>
      <c r="D426" s="52" t="s">
        <v>125</v>
      </c>
      <c r="E426" s="52" t="s">
        <v>48</v>
      </c>
      <c r="F426" s="6">
        <v>42767.8</v>
      </c>
      <c r="G426">
        <f>SUM(Ведомственная!G644)</f>
        <v>42767.8</v>
      </c>
      <c r="J426" s="17">
        <f t="shared" si="6"/>
        <v>-42767.8</v>
      </c>
    </row>
    <row r="427" spans="1:10" ht="30">
      <c r="A427" s="53" t="s">
        <v>56</v>
      </c>
      <c r="B427" s="67" t="s">
        <v>484</v>
      </c>
      <c r="C427" s="52" t="s">
        <v>101</v>
      </c>
      <c r="D427" s="52" t="s">
        <v>125</v>
      </c>
      <c r="E427" s="52" t="s">
        <v>48</v>
      </c>
      <c r="F427" s="6">
        <v>45501.9</v>
      </c>
      <c r="G427">
        <f>SUM(Ведомственная!G645)</f>
        <v>45501.9</v>
      </c>
      <c r="J427" s="17">
        <f t="shared" si="6"/>
        <v>-45501.9</v>
      </c>
    </row>
    <row r="428" spans="1:10" ht="15">
      <c r="A428" s="53" t="s">
        <v>26</v>
      </c>
      <c r="B428" s="67" t="s">
        <v>484</v>
      </c>
      <c r="C428" s="52" t="s">
        <v>106</v>
      </c>
      <c r="D428" s="52" t="s">
        <v>125</v>
      </c>
      <c r="E428" s="52" t="s">
        <v>48</v>
      </c>
      <c r="F428" s="6">
        <v>14422.5</v>
      </c>
      <c r="G428">
        <f>SUM(Ведомственная!G646)</f>
        <v>14422.5</v>
      </c>
      <c r="J428" s="17">
        <f t="shared" si="6"/>
        <v>-14422.5</v>
      </c>
    </row>
    <row r="429" spans="1:10" ht="15">
      <c r="A429" s="53" t="s">
        <v>485</v>
      </c>
      <c r="B429" s="55" t="s">
        <v>486</v>
      </c>
      <c r="C429" s="55"/>
      <c r="D429" s="52"/>
      <c r="E429" s="52"/>
      <c r="F429" s="6">
        <f>F430+F431+F432</f>
        <v>8034.200000000001</v>
      </c>
      <c r="J429" s="17">
        <f t="shared" si="6"/>
        <v>-8034.200000000001</v>
      </c>
    </row>
    <row r="430" spans="1:10" ht="60">
      <c r="A430" s="74" t="s">
        <v>55</v>
      </c>
      <c r="B430" s="55" t="s">
        <v>486</v>
      </c>
      <c r="C430" s="55">
        <v>100</v>
      </c>
      <c r="D430" s="52" t="s">
        <v>125</v>
      </c>
      <c r="E430" s="52" t="s">
        <v>48</v>
      </c>
      <c r="F430" s="6">
        <v>3238.4</v>
      </c>
      <c r="G430">
        <f>SUM(Ведомственная!G648)</f>
        <v>3238.4</v>
      </c>
      <c r="J430" s="17">
        <f t="shared" si="6"/>
        <v>-3238.4</v>
      </c>
    </row>
    <row r="431" spans="1:10" ht="30">
      <c r="A431" s="51" t="s">
        <v>56</v>
      </c>
      <c r="B431" s="55" t="s">
        <v>486</v>
      </c>
      <c r="C431" s="55">
        <v>200</v>
      </c>
      <c r="D431" s="52" t="s">
        <v>125</v>
      </c>
      <c r="E431" s="52" t="s">
        <v>48</v>
      </c>
      <c r="F431" s="6">
        <v>3578.3</v>
      </c>
      <c r="G431">
        <f>SUM(Ведомственная!G649)</f>
        <v>3578.3</v>
      </c>
      <c r="J431" s="17">
        <f t="shared" si="6"/>
        <v>-3578.3</v>
      </c>
    </row>
    <row r="432" spans="1:10" ht="15">
      <c r="A432" s="51" t="s">
        <v>26</v>
      </c>
      <c r="B432" s="55" t="s">
        <v>486</v>
      </c>
      <c r="C432" s="55">
        <v>800</v>
      </c>
      <c r="D432" s="52" t="s">
        <v>125</v>
      </c>
      <c r="E432" s="52" t="s">
        <v>48</v>
      </c>
      <c r="F432" s="6">
        <v>1217.5</v>
      </c>
      <c r="G432">
        <f>SUM(Ведомственная!G650)</f>
        <v>1217.5</v>
      </c>
      <c r="J432" s="17">
        <f t="shared" si="6"/>
        <v>-1217.5</v>
      </c>
    </row>
    <row r="433" spans="1:10" ht="30">
      <c r="A433" s="51" t="s">
        <v>502</v>
      </c>
      <c r="B433" s="52" t="s">
        <v>503</v>
      </c>
      <c r="C433" s="52"/>
      <c r="D433" s="52"/>
      <c r="E433" s="52"/>
      <c r="F433" s="6">
        <f>F434+F439</f>
        <v>3086.9</v>
      </c>
      <c r="J433" s="17">
        <f t="shared" si="6"/>
        <v>-3086.9</v>
      </c>
    </row>
    <row r="434" spans="1:10" ht="15">
      <c r="A434" s="53" t="s">
        <v>39</v>
      </c>
      <c r="B434" s="52" t="s">
        <v>504</v>
      </c>
      <c r="C434" s="52"/>
      <c r="D434" s="52"/>
      <c r="E434" s="52"/>
      <c r="F434" s="6">
        <f>F435+F437</f>
        <v>1100</v>
      </c>
      <c r="J434" s="17">
        <f t="shared" si="6"/>
        <v>-1100</v>
      </c>
    </row>
    <row r="435" spans="1:10" ht="30">
      <c r="A435" s="51" t="s">
        <v>505</v>
      </c>
      <c r="B435" s="52" t="s">
        <v>506</v>
      </c>
      <c r="C435" s="52"/>
      <c r="D435" s="52"/>
      <c r="E435" s="52"/>
      <c r="F435" s="6">
        <f>F436</f>
        <v>800</v>
      </c>
      <c r="J435" s="17">
        <f t="shared" si="6"/>
        <v>-800</v>
      </c>
    </row>
    <row r="436" spans="1:10" ht="30">
      <c r="A436" s="53" t="s">
        <v>56</v>
      </c>
      <c r="B436" s="52" t="s">
        <v>506</v>
      </c>
      <c r="C436" s="52" t="s">
        <v>101</v>
      </c>
      <c r="D436" s="52" t="s">
        <v>125</v>
      </c>
      <c r="E436" s="52" t="s">
        <v>125</v>
      </c>
      <c r="F436" s="6">
        <v>800</v>
      </c>
      <c r="G436">
        <f>SUM(Ведомственная!G682)</f>
        <v>800</v>
      </c>
      <c r="J436" s="17">
        <f t="shared" si="6"/>
        <v>-800</v>
      </c>
    </row>
    <row r="437" spans="1:10" ht="60">
      <c r="A437" s="57" t="s">
        <v>507</v>
      </c>
      <c r="B437" s="55" t="s">
        <v>508</v>
      </c>
      <c r="C437" s="52"/>
      <c r="D437" s="52"/>
      <c r="E437" s="52"/>
      <c r="F437" s="6">
        <v>300</v>
      </c>
      <c r="J437" s="17">
        <f t="shared" si="6"/>
        <v>-300</v>
      </c>
    </row>
    <row r="438" spans="1:10" ht="30">
      <c r="A438" s="53" t="s">
        <v>56</v>
      </c>
      <c r="B438" s="55" t="s">
        <v>508</v>
      </c>
      <c r="C438" s="52" t="s">
        <v>101</v>
      </c>
      <c r="D438" s="52" t="s">
        <v>125</v>
      </c>
      <c r="E438" s="52" t="s">
        <v>125</v>
      </c>
      <c r="F438" s="6">
        <v>300</v>
      </c>
      <c r="G438">
        <f>SUM(Ведомственная!G684)</f>
        <v>300</v>
      </c>
      <c r="J438" s="17">
        <f t="shared" si="6"/>
        <v>-300</v>
      </c>
    </row>
    <row r="439" spans="1:10" ht="30">
      <c r="A439" s="53" t="s">
        <v>49</v>
      </c>
      <c r="B439" s="67" t="s">
        <v>509</v>
      </c>
      <c r="C439" s="52"/>
      <c r="D439" s="52"/>
      <c r="E439" s="52"/>
      <c r="F439" s="6">
        <f>SUM(F440)</f>
        <v>1986.9</v>
      </c>
      <c r="J439" s="17">
        <f t="shared" si="6"/>
        <v>-1986.9</v>
      </c>
    </row>
    <row r="440" spans="1:10" ht="30">
      <c r="A440" s="123" t="s">
        <v>510</v>
      </c>
      <c r="B440" s="67" t="s">
        <v>511</v>
      </c>
      <c r="C440" s="52"/>
      <c r="D440" s="52"/>
      <c r="E440" s="52"/>
      <c r="F440" s="6">
        <f>F441+F442+F443</f>
        <v>1986.9</v>
      </c>
      <c r="J440" s="17">
        <f t="shared" si="6"/>
        <v>-1986.9</v>
      </c>
    </row>
    <row r="441" spans="1:10" ht="60">
      <c r="A441" s="74" t="s">
        <v>55</v>
      </c>
      <c r="B441" s="67" t="s">
        <v>511</v>
      </c>
      <c r="C441" s="52" t="s">
        <v>99</v>
      </c>
      <c r="D441" s="52" t="s">
        <v>125</v>
      </c>
      <c r="E441" s="52" t="s">
        <v>125</v>
      </c>
      <c r="F441" s="6">
        <f>1382.5+417.5</f>
        <v>1800</v>
      </c>
      <c r="G441">
        <f>SUM(Ведомственная!G687)</f>
        <v>1800</v>
      </c>
      <c r="J441" s="17">
        <f t="shared" si="6"/>
        <v>-1800</v>
      </c>
    </row>
    <row r="442" spans="1:10" ht="30">
      <c r="A442" s="53" t="s">
        <v>56</v>
      </c>
      <c r="B442" s="67" t="s">
        <v>511</v>
      </c>
      <c r="C442" s="52" t="s">
        <v>101</v>
      </c>
      <c r="D442" s="52" t="s">
        <v>125</v>
      </c>
      <c r="E442" s="52" t="s">
        <v>125</v>
      </c>
      <c r="F442" s="6">
        <f>1986.9-F441-F443</f>
        <v>183.7000000000001</v>
      </c>
      <c r="G442">
        <f>SUM(Ведомственная!G688)</f>
        <v>183.7000000000001</v>
      </c>
      <c r="J442" s="17">
        <f t="shared" si="6"/>
        <v>-183.7000000000001</v>
      </c>
    </row>
    <row r="443" spans="1:10" ht="15">
      <c r="A443" s="53" t="s">
        <v>26</v>
      </c>
      <c r="B443" s="67" t="s">
        <v>511</v>
      </c>
      <c r="C443" s="52" t="s">
        <v>106</v>
      </c>
      <c r="D443" s="52" t="s">
        <v>125</v>
      </c>
      <c r="E443" s="52" t="s">
        <v>125</v>
      </c>
      <c r="F443" s="6">
        <v>3.2</v>
      </c>
      <c r="G443">
        <f>SUM(Ведомственная!G689)</f>
        <v>3.2</v>
      </c>
      <c r="J443" s="17">
        <f t="shared" si="6"/>
        <v>-3.2</v>
      </c>
    </row>
    <row r="444" spans="1:10" ht="30">
      <c r="A444" s="53" t="s">
        <v>465</v>
      </c>
      <c r="B444" s="67" t="s">
        <v>466</v>
      </c>
      <c r="C444" s="52"/>
      <c r="D444" s="52"/>
      <c r="E444" s="52"/>
      <c r="F444" s="6">
        <f>F445</f>
        <v>4888.6</v>
      </c>
      <c r="J444" s="17">
        <f t="shared" si="6"/>
        <v>-4888.6</v>
      </c>
    </row>
    <row r="445" spans="1:10" ht="15">
      <c r="A445" s="53" t="s">
        <v>39</v>
      </c>
      <c r="B445" s="67" t="s">
        <v>467</v>
      </c>
      <c r="C445" s="52"/>
      <c r="D445" s="52"/>
      <c r="E445" s="52"/>
      <c r="F445" s="6">
        <f>SUM(F446:F451)</f>
        <v>4888.6</v>
      </c>
      <c r="J445" s="17">
        <f t="shared" si="6"/>
        <v>-4888.6</v>
      </c>
    </row>
    <row r="446" spans="1:10" ht="30">
      <c r="A446" s="53" t="s">
        <v>56</v>
      </c>
      <c r="B446" s="67" t="s">
        <v>467</v>
      </c>
      <c r="C446" s="52" t="s">
        <v>101</v>
      </c>
      <c r="D446" s="52" t="s">
        <v>125</v>
      </c>
      <c r="E446" s="52" t="s">
        <v>38</v>
      </c>
      <c r="F446" s="6">
        <v>450</v>
      </c>
      <c r="G446">
        <f>SUM(Ведомственная!G595)</f>
        <v>450</v>
      </c>
      <c r="J446" s="17">
        <f t="shared" si="6"/>
        <v>-450</v>
      </c>
    </row>
    <row r="447" spans="1:10" ht="45">
      <c r="A447" s="53" t="s">
        <v>76</v>
      </c>
      <c r="B447" s="67" t="s">
        <v>467</v>
      </c>
      <c r="C447" s="52" t="s">
        <v>135</v>
      </c>
      <c r="D447" s="52" t="s">
        <v>125</v>
      </c>
      <c r="E447" s="52" t="s">
        <v>38</v>
      </c>
      <c r="F447" s="6">
        <v>1095.6</v>
      </c>
      <c r="G447">
        <f>SUM(Ведомственная!G596)</f>
        <v>1095.6</v>
      </c>
      <c r="J447" s="17">
        <f t="shared" si="6"/>
        <v>-1095.6</v>
      </c>
    </row>
    <row r="448" spans="1:10" ht="30">
      <c r="A448" s="53" t="s">
        <v>56</v>
      </c>
      <c r="B448" s="67" t="s">
        <v>467</v>
      </c>
      <c r="C448" s="52" t="s">
        <v>101</v>
      </c>
      <c r="D448" s="52" t="s">
        <v>125</v>
      </c>
      <c r="E448" s="52" t="s">
        <v>48</v>
      </c>
      <c r="F448" s="6">
        <v>2293</v>
      </c>
      <c r="G448">
        <f>SUM(Ведомственная!G653)</f>
        <v>2293</v>
      </c>
      <c r="J448" s="17">
        <f t="shared" si="6"/>
        <v>-2293</v>
      </c>
    </row>
    <row r="449" spans="1:10" ht="45">
      <c r="A449" s="53" t="s">
        <v>76</v>
      </c>
      <c r="B449" s="67" t="s">
        <v>467</v>
      </c>
      <c r="C449" s="52" t="s">
        <v>135</v>
      </c>
      <c r="D449" s="52" t="s">
        <v>125</v>
      </c>
      <c r="E449" s="52" t="s">
        <v>48</v>
      </c>
      <c r="F449" s="6">
        <v>1040</v>
      </c>
      <c r="G449">
        <f>SUM(Ведомственная!G654)</f>
        <v>1040</v>
      </c>
      <c r="J449" s="17">
        <f t="shared" si="6"/>
        <v>-1040</v>
      </c>
    </row>
    <row r="450" spans="1:10" ht="30" hidden="1">
      <c r="A450" s="53" t="s">
        <v>56</v>
      </c>
      <c r="B450" s="67" t="s">
        <v>467</v>
      </c>
      <c r="C450" s="52" t="s">
        <v>101</v>
      </c>
      <c r="D450" s="52"/>
      <c r="E450" s="52"/>
      <c r="F450" s="6"/>
      <c r="J450" s="17">
        <f t="shared" si="6"/>
        <v>0</v>
      </c>
    </row>
    <row r="451" spans="1:10" ht="45">
      <c r="A451" s="53" t="s">
        <v>76</v>
      </c>
      <c r="B451" s="67" t="s">
        <v>467</v>
      </c>
      <c r="C451" s="52" t="s">
        <v>135</v>
      </c>
      <c r="D451" s="52" t="s">
        <v>125</v>
      </c>
      <c r="E451" s="52" t="s">
        <v>82</v>
      </c>
      <c r="F451" s="6">
        <v>10</v>
      </c>
      <c r="G451">
        <f>SUM(Ведомственная!G665)</f>
        <v>10</v>
      </c>
      <c r="J451" s="17">
        <f t="shared" si="6"/>
        <v>-10</v>
      </c>
    </row>
    <row r="452" spans="1:10" ht="30">
      <c r="A452" s="51" t="s">
        <v>512</v>
      </c>
      <c r="B452" s="67" t="s">
        <v>513</v>
      </c>
      <c r="C452" s="52"/>
      <c r="D452" s="52"/>
      <c r="E452" s="52"/>
      <c r="F452" s="6">
        <f>F456+F453</f>
        <v>41635.3</v>
      </c>
      <c r="J452" s="17">
        <f t="shared" si="6"/>
        <v>-41635.3</v>
      </c>
    </row>
    <row r="453" spans="1:10" ht="15" hidden="1">
      <c r="A453" s="51" t="s">
        <v>39</v>
      </c>
      <c r="B453" s="63" t="s">
        <v>657</v>
      </c>
      <c r="C453" s="52"/>
      <c r="D453" s="52"/>
      <c r="E453" s="52"/>
      <c r="F453" s="6">
        <f>F454</f>
        <v>0</v>
      </c>
      <c r="J453" s="17">
        <f t="shared" si="6"/>
        <v>0</v>
      </c>
    </row>
    <row r="454" spans="1:10" ht="15" hidden="1">
      <c r="A454" s="51" t="s">
        <v>658</v>
      </c>
      <c r="B454" s="63" t="s">
        <v>659</v>
      </c>
      <c r="C454" s="52"/>
      <c r="D454" s="52"/>
      <c r="E454" s="52"/>
      <c r="F454" s="6">
        <f>F455</f>
        <v>0</v>
      </c>
      <c r="J454" s="17">
        <f t="shared" si="6"/>
        <v>0</v>
      </c>
    </row>
    <row r="455" spans="1:10" ht="30" hidden="1">
      <c r="A455" s="51" t="s">
        <v>56</v>
      </c>
      <c r="B455" s="63" t="s">
        <v>659</v>
      </c>
      <c r="C455" s="52" t="s">
        <v>101</v>
      </c>
      <c r="D455" s="52"/>
      <c r="E455" s="52"/>
      <c r="F455" s="6"/>
      <c r="J455" s="17">
        <f t="shared" si="6"/>
        <v>0</v>
      </c>
    </row>
    <row r="456" spans="1:10" ht="30">
      <c r="A456" s="53" t="s">
        <v>49</v>
      </c>
      <c r="B456" s="55" t="s">
        <v>514</v>
      </c>
      <c r="C456" s="52"/>
      <c r="D456" s="52"/>
      <c r="E456" s="52"/>
      <c r="F456" s="6">
        <f>SUM(F457)</f>
        <v>41635.3</v>
      </c>
      <c r="J456" s="17">
        <f t="shared" si="6"/>
        <v>-41635.3</v>
      </c>
    </row>
    <row r="457" spans="1:10" ht="15">
      <c r="A457" s="73" t="s">
        <v>523</v>
      </c>
      <c r="B457" s="55" t="s">
        <v>515</v>
      </c>
      <c r="C457" s="52"/>
      <c r="D457" s="52"/>
      <c r="E457" s="52"/>
      <c r="F457" s="6">
        <f>F458+F459+F460</f>
        <v>41635.3</v>
      </c>
      <c r="J457" s="17">
        <f t="shared" si="6"/>
        <v>-41635.3</v>
      </c>
    </row>
    <row r="458" spans="1:10" ht="60">
      <c r="A458" s="74" t="s">
        <v>55</v>
      </c>
      <c r="B458" s="55" t="s">
        <v>515</v>
      </c>
      <c r="C458" s="52" t="s">
        <v>99</v>
      </c>
      <c r="D458" s="52" t="s">
        <v>125</v>
      </c>
      <c r="E458" s="52" t="s">
        <v>192</v>
      </c>
      <c r="F458" s="6">
        <v>35245.3</v>
      </c>
      <c r="G458">
        <f>SUM(Ведомственная!G705)</f>
        <v>35245.3</v>
      </c>
      <c r="J458" s="17">
        <f t="shared" si="6"/>
        <v>-35245.3</v>
      </c>
    </row>
    <row r="459" spans="1:10" ht="30">
      <c r="A459" s="53" t="s">
        <v>56</v>
      </c>
      <c r="B459" s="55" t="s">
        <v>515</v>
      </c>
      <c r="C459" s="52" t="s">
        <v>101</v>
      </c>
      <c r="D459" s="52" t="s">
        <v>125</v>
      </c>
      <c r="E459" s="52" t="s">
        <v>192</v>
      </c>
      <c r="F459" s="6">
        <v>5998.8</v>
      </c>
      <c r="G459">
        <f>SUM(Ведомственная!G706)</f>
        <v>5998.8</v>
      </c>
      <c r="J459" s="17">
        <f t="shared" si="6"/>
        <v>-5998.8</v>
      </c>
    </row>
    <row r="460" spans="1:10" ht="15">
      <c r="A460" s="53" t="s">
        <v>26</v>
      </c>
      <c r="B460" s="55" t="s">
        <v>515</v>
      </c>
      <c r="C460" s="52" t="s">
        <v>106</v>
      </c>
      <c r="D460" s="52" t="s">
        <v>125</v>
      </c>
      <c r="E460" s="52" t="s">
        <v>192</v>
      </c>
      <c r="F460" s="6">
        <v>391.2</v>
      </c>
      <c r="G460">
        <f>SUM(Ведомственная!G707)</f>
        <v>391.2</v>
      </c>
      <c r="J460" s="17">
        <f t="shared" si="6"/>
        <v>-391.2</v>
      </c>
    </row>
    <row r="461" spans="1:10" ht="30">
      <c r="A461" s="53" t="s">
        <v>325</v>
      </c>
      <c r="B461" s="52" t="s">
        <v>326</v>
      </c>
      <c r="C461" s="52"/>
      <c r="D461" s="52"/>
      <c r="E461" s="52"/>
      <c r="F461" s="6">
        <f>F462+F468+F478+F482</f>
        <v>84198.40000000001</v>
      </c>
      <c r="H461">
        <f>SUM(G462:G497)</f>
        <v>84198.40000000001</v>
      </c>
      <c r="J461" s="17">
        <f t="shared" si="6"/>
        <v>0</v>
      </c>
    </row>
    <row r="462" spans="1:10" ht="30">
      <c r="A462" s="53" t="s">
        <v>427</v>
      </c>
      <c r="B462" s="52" t="s">
        <v>327</v>
      </c>
      <c r="C462" s="52"/>
      <c r="D462" s="52"/>
      <c r="E462" s="52"/>
      <c r="F462" s="6">
        <f>F463</f>
        <v>5631.1</v>
      </c>
      <c r="I462" s="17">
        <f>SUM(F461-H461)</f>
        <v>0</v>
      </c>
      <c r="J462" s="17">
        <f t="shared" si="6"/>
        <v>-5631.1</v>
      </c>
    </row>
    <row r="463" spans="1:10" ht="30">
      <c r="A463" s="53" t="s">
        <v>49</v>
      </c>
      <c r="B463" s="52" t="s">
        <v>328</v>
      </c>
      <c r="C463" s="52"/>
      <c r="D463" s="52"/>
      <c r="E463" s="52"/>
      <c r="F463" s="6">
        <f>F464</f>
        <v>5631.1</v>
      </c>
      <c r="J463" s="17">
        <f t="shared" si="6"/>
        <v>-5631.1</v>
      </c>
    </row>
    <row r="464" spans="1:10" ht="15">
      <c r="A464" s="53" t="s">
        <v>329</v>
      </c>
      <c r="B464" s="52" t="s">
        <v>330</v>
      </c>
      <c r="C464" s="52"/>
      <c r="D464" s="52"/>
      <c r="E464" s="52"/>
      <c r="F464" s="6">
        <f>F465+F466+F467</f>
        <v>5631.1</v>
      </c>
      <c r="J464" s="17">
        <f t="shared" si="6"/>
        <v>-5631.1</v>
      </c>
    </row>
    <row r="465" spans="1:10" ht="60">
      <c r="A465" s="74" t="s">
        <v>55</v>
      </c>
      <c r="B465" s="52" t="s">
        <v>330</v>
      </c>
      <c r="C465" s="52" t="s">
        <v>99</v>
      </c>
      <c r="D465" s="52" t="s">
        <v>189</v>
      </c>
      <c r="E465" s="52" t="s">
        <v>38</v>
      </c>
      <c r="F465" s="6">
        <v>5023.2</v>
      </c>
      <c r="G465">
        <f>SUM(Ведомственная!G528)</f>
        <v>5023.2</v>
      </c>
      <c r="J465" s="17">
        <f t="shared" si="6"/>
        <v>-5023.2</v>
      </c>
    </row>
    <row r="466" spans="1:10" ht="30">
      <c r="A466" s="53" t="s">
        <v>56</v>
      </c>
      <c r="B466" s="52" t="s">
        <v>330</v>
      </c>
      <c r="C466" s="52" t="s">
        <v>101</v>
      </c>
      <c r="D466" s="52" t="s">
        <v>189</v>
      </c>
      <c r="E466" s="52" t="s">
        <v>38</v>
      </c>
      <c r="F466" s="7">
        <v>606.1</v>
      </c>
      <c r="G466">
        <f>SUM(Ведомственная!G529)</f>
        <v>606.1</v>
      </c>
      <c r="J466" s="17">
        <f t="shared" si="6"/>
        <v>-606.1</v>
      </c>
    </row>
    <row r="467" spans="1:10" ht="15">
      <c r="A467" s="53" t="s">
        <v>26</v>
      </c>
      <c r="B467" s="52" t="s">
        <v>330</v>
      </c>
      <c r="C467" s="52" t="s">
        <v>106</v>
      </c>
      <c r="D467" s="52" t="s">
        <v>189</v>
      </c>
      <c r="E467" s="52" t="s">
        <v>38</v>
      </c>
      <c r="F467" s="6">
        <v>1.8</v>
      </c>
      <c r="G467">
        <f>SUM(Ведомственная!G530)</f>
        <v>1.8</v>
      </c>
      <c r="J467" s="17">
        <f t="shared" si="6"/>
        <v>-1.8</v>
      </c>
    </row>
    <row r="468" spans="1:10" ht="30">
      <c r="A468" s="53" t="s">
        <v>343</v>
      </c>
      <c r="B468" s="52" t="s">
        <v>331</v>
      </c>
      <c r="C468" s="52"/>
      <c r="D468" s="52"/>
      <c r="E468" s="52"/>
      <c r="F468" s="6">
        <f>F469</f>
        <v>6013</v>
      </c>
      <c r="J468" s="17">
        <f t="shared" si="6"/>
        <v>-6013</v>
      </c>
    </row>
    <row r="469" spans="1:10" ht="15">
      <c r="A469" s="53" t="s">
        <v>39</v>
      </c>
      <c r="B469" s="52" t="s">
        <v>428</v>
      </c>
      <c r="C469" s="52"/>
      <c r="D469" s="52"/>
      <c r="E469" s="52"/>
      <c r="F469" s="6">
        <f>F470+F474+F476</f>
        <v>6013</v>
      </c>
      <c r="J469" s="17">
        <f t="shared" si="6"/>
        <v>-6013</v>
      </c>
    </row>
    <row r="470" spans="1:10" ht="15">
      <c r="A470" s="53" t="s">
        <v>329</v>
      </c>
      <c r="B470" s="52" t="s">
        <v>429</v>
      </c>
      <c r="C470" s="52"/>
      <c r="D470" s="52"/>
      <c r="E470" s="52"/>
      <c r="F470" s="6">
        <f>+F471+F472+F473</f>
        <v>4891</v>
      </c>
      <c r="J470" s="17">
        <f aca="true" t="shared" si="7" ref="J470:J477">SUM(H470-F470)</f>
        <v>-4891</v>
      </c>
    </row>
    <row r="471" spans="1:10" ht="60">
      <c r="A471" s="74" t="s">
        <v>55</v>
      </c>
      <c r="B471" s="52" t="s">
        <v>429</v>
      </c>
      <c r="C471" s="52" t="s">
        <v>99</v>
      </c>
      <c r="D471" s="52" t="s">
        <v>189</v>
      </c>
      <c r="E471" s="52" t="s">
        <v>38</v>
      </c>
      <c r="F471" s="6">
        <v>1484</v>
      </c>
      <c r="G471">
        <f>SUM(Ведомственная!G534)</f>
        <v>1484</v>
      </c>
      <c r="J471" s="17">
        <f t="shared" si="7"/>
        <v>-1484</v>
      </c>
    </row>
    <row r="472" spans="1:10" ht="30">
      <c r="A472" s="53" t="s">
        <v>56</v>
      </c>
      <c r="B472" s="52" t="s">
        <v>429</v>
      </c>
      <c r="C472" s="52" t="s">
        <v>101</v>
      </c>
      <c r="D472" s="52" t="s">
        <v>189</v>
      </c>
      <c r="E472" s="52" t="s">
        <v>38</v>
      </c>
      <c r="F472" s="6">
        <v>2100</v>
      </c>
      <c r="G472">
        <f>SUM(Ведомственная!G535)</f>
        <v>2100</v>
      </c>
      <c r="J472" s="17">
        <f t="shared" si="7"/>
        <v>-2100</v>
      </c>
    </row>
    <row r="473" spans="1:10" ht="30">
      <c r="A473" s="53" t="s">
        <v>283</v>
      </c>
      <c r="B473" s="52" t="s">
        <v>429</v>
      </c>
      <c r="C473" s="52" t="s">
        <v>135</v>
      </c>
      <c r="D473" s="52" t="s">
        <v>189</v>
      </c>
      <c r="E473" s="52" t="s">
        <v>38</v>
      </c>
      <c r="F473" s="6">
        <v>1307</v>
      </c>
      <c r="G473">
        <f>SUM(Ведомственная!G536)</f>
        <v>1307</v>
      </c>
      <c r="J473" s="17">
        <f t="shared" si="7"/>
        <v>-1307</v>
      </c>
    </row>
    <row r="474" spans="1:10" ht="30">
      <c r="A474" s="53" t="s">
        <v>339</v>
      </c>
      <c r="B474" s="52" t="s">
        <v>430</v>
      </c>
      <c r="C474" s="52"/>
      <c r="D474" s="52"/>
      <c r="E474" s="52"/>
      <c r="F474" s="6">
        <f>F475</f>
        <v>499</v>
      </c>
      <c r="J474" s="17">
        <f t="shared" si="7"/>
        <v>-499</v>
      </c>
    </row>
    <row r="475" spans="1:10" ht="30">
      <c r="A475" s="53" t="s">
        <v>56</v>
      </c>
      <c r="B475" s="52" t="s">
        <v>430</v>
      </c>
      <c r="C475" s="52" t="s">
        <v>101</v>
      </c>
      <c r="D475" s="52" t="s">
        <v>189</v>
      </c>
      <c r="E475" s="52" t="s">
        <v>38</v>
      </c>
      <c r="F475" s="6">
        <v>499</v>
      </c>
      <c r="G475">
        <f>SUM(Ведомственная!G538)</f>
        <v>499</v>
      </c>
      <c r="J475" s="17">
        <f t="shared" si="7"/>
        <v>-499</v>
      </c>
    </row>
    <row r="476" spans="1:10" ht="45">
      <c r="A476" s="53" t="s">
        <v>340</v>
      </c>
      <c r="B476" s="52" t="s">
        <v>431</v>
      </c>
      <c r="C476" s="52"/>
      <c r="D476" s="52"/>
      <c r="E476" s="52"/>
      <c r="F476" s="6">
        <f>F477</f>
        <v>623</v>
      </c>
      <c r="J476" s="17">
        <f t="shared" si="7"/>
        <v>-623</v>
      </c>
    </row>
    <row r="477" spans="1:10" ht="30">
      <c r="A477" s="53" t="s">
        <v>283</v>
      </c>
      <c r="B477" s="52" t="s">
        <v>431</v>
      </c>
      <c r="C477" s="52" t="s">
        <v>135</v>
      </c>
      <c r="D477" s="52" t="s">
        <v>189</v>
      </c>
      <c r="E477" s="52" t="s">
        <v>38</v>
      </c>
      <c r="F477" s="6">
        <v>623</v>
      </c>
      <c r="G477">
        <f>SUM(Ведомственная!G540)</f>
        <v>623</v>
      </c>
      <c r="J477" s="17">
        <f t="shared" si="7"/>
        <v>-623</v>
      </c>
    </row>
    <row r="478" spans="1:10" ht="75">
      <c r="A478" s="53" t="s">
        <v>341</v>
      </c>
      <c r="B478" s="55" t="s">
        <v>334</v>
      </c>
      <c r="C478" s="52"/>
      <c r="D478" s="52"/>
      <c r="E478" s="52"/>
      <c r="F478" s="6">
        <f>F479</f>
        <v>70084.3</v>
      </c>
      <c r="J478" s="17">
        <f aca="true" t="shared" si="8" ref="J478:J544">SUM(H478-F478)</f>
        <v>-70084.3</v>
      </c>
    </row>
    <row r="479" spans="1:10" ht="30">
      <c r="A479" s="53" t="s">
        <v>332</v>
      </c>
      <c r="B479" s="55" t="s">
        <v>432</v>
      </c>
      <c r="C479" s="52"/>
      <c r="D479" s="52"/>
      <c r="E479" s="52"/>
      <c r="F479" s="6">
        <f>F480</f>
        <v>70084.3</v>
      </c>
      <c r="J479" s="17">
        <f t="shared" si="8"/>
        <v>-70084.3</v>
      </c>
    </row>
    <row r="480" spans="1:10" ht="15">
      <c r="A480" s="53" t="s">
        <v>329</v>
      </c>
      <c r="B480" s="55" t="s">
        <v>433</v>
      </c>
      <c r="C480" s="52"/>
      <c r="D480" s="52"/>
      <c r="E480" s="52"/>
      <c r="F480" s="6">
        <f>F481</f>
        <v>70084.3</v>
      </c>
      <c r="J480" s="17">
        <f t="shared" si="8"/>
        <v>-70084.3</v>
      </c>
    </row>
    <row r="481" spans="1:10" ht="45">
      <c r="A481" s="53" t="s">
        <v>76</v>
      </c>
      <c r="B481" s="55" t="s">
        <v>433</v>
      </c>
      <c r="C481" s="52" t="s">
        <v>135</v>
      </c>
      <c r="D481" s="52" t="s">
        <v>189</v>
      </c>
      <c r="E481" s="52" t="s">
        <v>38</v>
      </c>
      <c r="F481" s="6">
        <v>70084.3</v>
      </c>
      <c r="G481">
        <f>SUM(Ведомственная!G544)</f>
        <v>70084.3</v>
      </c>
      <c r="J481" s="17">
        <f t="shared" si="8"/>
        <v>-70084.3</v>
      </c>
    </row>
    <row r="482" spans="1:10" ht="45" customHeight="1">
      <c r="A482" s="53" t="s">
        <v>342</v>
      </c>
      <c r="B482" s="52" t="s">
        <v>338</v>
      </c>
      <c r="C482" s="52"/>
      <c r="D482" s="52"/>
      <c r="E482" s="52"/>
      <c r="F482" s="6">
        <f>SUM(F483+F485)</f>
        <v>2470</v>
      </c>
      <c r="J482" s="17">
        <f t="shared" si="8"/>
        <v>-2470</v>
      </c>
    </row>
    <row r="483" spans="1:10" ht="30">
      <c r="A483" s="33" t="s">
        <v>359</v>
      </c>
      <c r="B483" s="56" t="s">
        <v>423</v>
      </c>
      <c r="C483" s="56"/>
      <c r="D483" s="47"/>
      <c r="E483" s="47"/>
      <c r="F483" s="36">
        <f>SUM(F484)</f>
        <v>1000</v>
      </c>
      <c r="J483" s="17">
        <f t="shared" si="8"/>
        <v>-1000</v>
      </c>
    </row>
    <row r="484" spans="1:10" ht="30">
      <c r="A484" s="33" t="s">
        <v>360</v>
      </c>
      <c r="B484" s="56" t="s">
        <v>423</v>
      </c>
      <c r="C484" s="56">
        <v>400</v>
      </c>
      <c r="D484" s="52" t="s">
        <v>189</v>
      </c>
      <c r="E484" s="52" t="s">
        <v>38</v>
      </c>
      <c r="F484" s="36">
        <v>1000</v>
      </c>
      <c r="G484">
        <f>SUM(Ведомственная!G317)</f>
        <v>1000</v>
      </c>
      <c r="J484" s="17">
        <f t="shared" si="8"/>
        <v>-1000</v>
      </c>
    </row>
    <row r="485" spans="1:10" ht="15">
      <c r="A485" s="53" t="s">
        <v>166</v>
      </c>
      <c r="B485" s="52" t="s">
        <v>434</v>
      </c>
      <c r="C485" s="52"/>
      <c r="D485" s="52"/>
      <c r="E485" s="52"/>
      <c r="F485" s="6">
        <f>SUM(F486+F489+F492+F495)</f>
        <v>1470</v>
      </c>
      <c r="J485" s="17">
        <f t="shared" si="8"/>
        <v>-1470</v>
      </c>
    </row>
    <row r="486" spans="1:10" ht="30">
      <c r="A486" s="53" t="s">
        <v>532</v>
      </c>
      <c r="B486" s="52" t="s">
        <v>533</v>
      </c>
      <c r="C486" s="52"/>
      <c r="D486" s="52"/>
      <c r="E486" s="52"/>
      <c r="F486" s="6">
        <f>F487</f>
        <v>1000</v>
      </c>
      <c r="J486" s="17">
        <f t="shared" si="8"/>
        <v>-1000</v>
      </c>
    </row>
    <row r="487" spans="1:10" ht="15">
      <c r="A487" s="53" t="s">
        <v>329</v>
      </c>
      <c r="B487" s="52" t="s">
        <v>534</v>
      </c>
      <c r="C487" s="52"/>
      <c r="D487" s="52"/>
      <c r="E487" s="52"/>
      <c r="F487" s="6">
        <f>F488</f>
        <v>1000</v>
      </c>
      <c r="J487" s="17">
        <f t="shared" si="8"/>
        <v>-1000</v>
      </c>
    </row>
    <row r="488" spans="1:10" ht="45">
      <c r="A488" s="53" t="s">
        <v>76</v>
      </c>
      <c r="B488" s="52" t="s">
        <v>534</v>
      </c>
      <c r="C488" s="52" t="s">
        <v>135</v>
      </c>
      <c r="D488" s="52" t="s">
        <v>189</v>
      </c>
      <c r="E488" s="52" t="s">
        <v>38</v>
      </c>
      <c r="F488" s="6">
        <v>1000</v>
      </c>
      <c r="G488">
        <f>SUM(Ведомственная!G549)</f>
        <v>1000</v>
      </c>
      <c r="J488" s="17">
        <f t="shared" si="8"/>
        <v>-1000</v>
      </c>
    </row>
    <row r="489" spans="1:10" ht="30" hidden="1">
      <c r="A489" s="53" t="s">
        <v>335</v>
      </c>
      <c r="B489" s="52" t="s">
        <v>435</v>
      </c>
      <c r="C489" s="52"/>
      <c r="D489" s="52"/>
      <c r="E489" s="52"/>
      <c r="F489" s="6">
        <f>F490</f>
        <v>0</v>
      </c>
      <c r="J489" s="17">
        <f t="shared" si="8"/>
        <v>0</v>
      </c>
    </row>
    <row r="490" spans="1:10" ht="15" hidden="1">
      <c r="A490" s="53" t="s">
        <v>329</v>
      </c>
      <c r="B490" s="52" t="s">
        <v>436</v>
      </c>
      <c r="C490" s="52"/>
      <c r="D490" s="52"/>
      <c r="E490" s="52"/>
      <c r="F490" s="6">
        <f>F491</f>
        <v>0</v>
      </c>
      <c r="J490" s="17">
        <f t="shared" si="8"/>
        <v>0</v>
      </c>
    </row>
    <row r="491" spans="1:10" ht="45" hidden="1">
      <c r="A491" s="53" t="s">
        <v>76</v>
      </c>
      <c r="B491" s="52" t="s">
        <v>436</v>
      </c>
      <c r="C491" s="52" t="s">
        <v>135</v>
      </c>
      <c r="D491" s="52"/>
      <c r="E491" s="52"/>
      <c r="F491" s="6"/>
      <c r="G491">
        <f>SUM(Ведомственная!G552)</f>
        <v>0</v>
      </c>
      <c r="J491" s="17">
        <f t="shared" si="8"/>
        <v>0</v>
      </c>
    </row>
    <row r="492" spans="1:10" ht="30" hidden="1">
      <c r="A492" s="53" t="s">
        <v>336</v>
      </c>
      <c r="B492" s="52" t="s">
        <v>437</v>
      </c>
      <c r="C492" s="52"/>
      <c r="D492" s="52"/>
      <c r="E492" s="52"/>
      <c r="F492" s="6">
        <f>+F493</f>
        <v>0</v>
      </c>
      <c r="J492" s="17">
        <f t="shared" si="8"/>
        <v>0</v>
      </c>
    </row>
    <row r="493" spans="1:10" ht="15" hidden="1">
      <c r="A493" s="53" t="s">
        <v>329</v>
      </c>
      <c r="B493" s="52" t="s">
        <v>438</v>
      </c>
      <c r="C493" s="52"/>
      <c r="D493" s="52"/>
      <c r="E493" s="52"/>
      <c r="F493" s="6">
        <f>F494</f>
        <v>0</v>
      </c>
      <c r="J493" s="17">
        <f t="shared" si="8"/>
        <v>0</v>
      </c>
    </row>
    <row r="494" spans="1:10" ht="45" hidden="1">
      <c r="A494" s="53" t="s">
        <v>76</v>
      </c>
      <c r="B494" s="52" t="s">
        <v>438</v>
      </c>
      <c r="C494" s="52" t="s">
        <v>135</v>
      </c>
      <c r="D494" s="52"/>
      <c r="E494" s="52"/>
      <c r="F494" s="6"/>
      <c r="G494">
        <f>SUM(Ведомственная!G555)</f>
        <v>0</v>
      </c>
      <c r="J494" s="17">
        <f t="shared" si="8"/>
        <v>0</v>
      </c>
    </row>
    <row r="495" spans="1:10" ht="30">
      <c r="A495" s="53" t="s">
        <v>337</v>
      </c>
      <c r="B495" s="52" t="s">
        <v>439</v>
      </c>
      <c r="C495" s="52"/>
      <c r="D495" s="52"/>
      <c r="E495" s="52"/>
      <c r="F495" s="6">
        <f>+F496</f>
        <v>470</v>
      </c>
      <c r="J495" s="17">
        <f t="shared" si="8"/>
        <v>-470</v>
      </c>
    </row>
    <row r="496" spans="1:10" ht="15">
      <c r="A496" s="53" t="s">
        <v>329</v>
      </c>
      <c r="B496" s="52" t="s">
        <v>440</v>
      </c>
      <c r="C496" s="52"/>
      <c r="D496" s="52"/>
      <c r="E496" s="52"/>
      <c r="F496" s="6">
        <f>F497</f>
        <v>470</v>
      </c>
      <c r="J496" s="17">
        <f t="shared" si="8"/>
        <v>-470</v>
      </c>
    </row>
    <row r="497" spans="1:10" ht="15">
      <c r="A497" s="53" t="s">
        <v>333</v>
      </c>
      <c r="B497" s="52" t="s">
        <v>440</v>
      </c>
      <c r="C497" s="52" t="s">
        <v>135</v>
      </c>
      <c r="D497" s="52" t="s">
        <v>189</v>
      </c>
      <c r="E497" s="52" t="s">
        <v>38</v>
      </c>
      <c r="F497" s="6">
        <v>470</v>
      </c>
      <c r="G497">
        <f>SUM(Ведомственная!G558)</f>
        <v>470</v>
      </c>
      <c r="J497" s="17">
        <f t="shared" si="8"/>
        <v>-470</v>
      </c>
    </row>
    <row r="498" spans="1:10" ht="30">
      <c r="A498" s="22" t="s">
        <v>88</v>
      </c>
      <c r="B498" s="41" t="s">
        <v>20</v>
      </c>
      <c r="C498" s="41"/>
      <c r="D498" s="124"/>
      <c r="E498" s="124"/>
      <c r="F498" s="42">
        <f>SUM(F499+F521+F526+F534)</f>
        <v>22263</v>
      </c>
      <c r="G498" s="17"/>
      <c r="H498" s="17">
        <f>SUM(G499:G538)</f>
        <v>22263</v>
      </c>
      <c r="J498" s="17">
        <f t="shared" si="8"/>
        <v>0</v>
      </c>
    </row>
    <row r="499" spans="1:10" ht="45">
      <c r="A499" s="22" t="s">
        <v>89</v>
      </c>
      <c r="B499" s="41" t="s">
        <v>21</v>
      </c>
      <c r="C499" s="41"/>
      <c r="D499" s="124"/>
      <c r="E499" s="124"/>
      <c r="F499" s="42">
        <f>F513+F500+F516</f>
        <v>16220.400000000001</v>
      </c>
      <c r="G499" s="17"/>
      <c r="J499" s="17">
        <f t="shared" si="8"/>
        <v>-16220.400000000001</v>
      </c>
    </row>
    <row r="500" spans="1:10" ht="15">
      <c r="A500" s="22" t="s">
        <v>39</v>
      </c>
      <c r="B500" s="41" t="s">
        <v>40</v>
      </c>
      <c r="C500" s="41"/>
      <c r="D500" s="124"/>
      <c r="E500" s="124"/>
      <c r="F500" s="42">
        <f>SUM(F501+F504+F509)</f>
        <v>11291.800000000001</v>
      </c>
      <c r="J500" s="17">
        <f t="shared" si="8"/>
        <v>-11291.800000000001</v>
      </c>
    </row>
    <row r="501" spans="1:10" ht="15">
      <c r="A501" s="22" t="s">
        <v>42</v>
      </c>
      <c r="B501" s="41" t="s">
        <v>43</v>
      </c>
      <c r="C501" s="41"/>
      <c r="D501" s="124"/>
      <c r="E501" s="124"/>
      <c r="F501" s="42">
        <f>F502</f>
        <v>7468.3</v>
      </c>
      <c r="J501" s="17">
        <f t="shared" si="8"/>
        <v>-7468.3</v>
      </c>
    </row>
    <row r="502" spans="1:10" ht="30">
      <c r="A502" s="22" t="s">
        <v>44</v>
      </c>
      <c r="B502" s="41" t="s">
        <v>45</v>
      </c>
      <c r="C502" s="41"/>
      <c r="D502" s="124"/>
      <c r="E502" s="124"/>
      <c r="F502" s="42">
        <f>F503</f>
        <v>7468.3</v>
      </c>
      <c r="J502" s="17">
        <f t="shared" si="8"/>
        <v>-7468.3</v>
      </c>
    </row>
    <row r="503" spans="1:10" ht="15">
      <c r="A503" s="22" t="s">
        <v>46</v>
      </c>
      <c r="B503" s="41" t="s">
        <v>45</v>
      </c>
      <c r="C503" s="41">
        <v>300</v>
      </c>
      <c r="D503" s="124" t="s">
        <v>35</v>
      </c>
      <c r="E503" s="124" t="s">
        <v>38</v>
      </c>
      <c r="F503" s="42">
        <v>7468.3</v>
      </c>
      <c r="G503">
        <f>SUM(Ведомственная!G378)</f>
        <v>7468.3</v>
      </c>
      <c r="J503" s="17">
        <f t="shared" si="8"/>
        <v>-7468.3</v>
      </c>
    </row>
    <row r="504" spans="1:10" ht="15">
      <c r="A504" s="22" t="s">
        <v>59</v>
      </c>
      <c r="B504" s="41" t="s">
        <v>60</v>
      </c>
      <c r="C504" s="41"/>
      <c r="D504" s="124"/>
      <c r="E504" s="124"/>
      <c r="F504" s="42">
        <f>F505+F507</f>
        <v>2602.1000000000004</v>
      </c>
      <c r="J504" s="17">
        <f t="shared" si="8"/>
        <v>-2602.1000000000004</v>
      </c>
    </row>
    <row r="505" spans="1:10" ht="15">
      <c r="A505" s="22" t="s">
        <v>61</v>
      </c>
      <c r="B505" s="41" t="s">
        <v>62</v>
      </c>
      <c r="C505" s="41"/>
      <c r="D505" s="124"/>
      <c r="E505" s="124"/>
      <c r="F505" s="42">
        <f>F506</f>
        <v>1218.7</v>
      </c>
      <c r="J505" s="17">
        <f t="shared" si="8"/>
        <v>-1218.7</v>
      </c>
    </row>
    <row r="506" spans="1:10" ht="15">
      <c r="A506" s="22" t="s">
        <v>46</v>
      </c>
      <c r="B506" s="41" t="s">
        <v>62</v>
      </c>
      <c r="C506" s="41">
        <v>300</v>
      </c>
      <c r="D506" s="124" t="s">
        <v>35</v>
      </c>
      <c r="E506" s="124" t="s">
        <v>58</v>
      </c>
      <c r="F506" s="42">
        <v>1218.7</v>
      </c>
      <c r="G506">
        <f>SUM(Ведомственная!G453)</f>
        <v>1218.7</v>
      </c>
      <c r="J506" s="17">
        <f t="shared" si="8"/>
        <v>-1218.7</v>
      </c>
    </row>
    <row r="507" spans="1:10" ht="30">
      <c r="A507" s="22" t="s">
        <v>63</v>
      </c>
      <c r="B507" s="41" t="s">
        <v>64</v>
      </c>
      <c r="C507" s="41"/>
      <c r="D507" s="124"/>
      <c r="E507" s="124"/>
      <c r="F507" s="42">
        <f>F508</f>
        <v>1383.4</v>
      </c>
      <c r="J507" s="17">
        <f t="shared" si="8"/>
        <v>-1383.4</v>
      </c>
    </row>
    <row r="508" spans="1:10" ht="15">
      <c r="A508" s="22" t="s">
        <v>46</v>
      </c>
      <c r="B508" s="41" t="s">
        <v>64</v>
      </c>
      <c r="C508" s="41">
        <v>300</v>
      </c>
      <c r="D508" s="124" t="s">
        <v>35</v>
      </c>
      <c r="E508" s="124" t="s">
        <v>58</v>
      </c>
      <c r="F508" s="42">
        <v>1383.4</v>
      </c>
      <c r="G508">
        <f>SUM(Ведомственная!G455)</f>
        <v>1383.4</v>
      </c>
      <c r="J508" s="17">
        <f t="shared" si="8"/>
        <v>-1383.4</v>
      </c>
    </row>
    <row r="509" spans="1:10" ht="30">
      <c r="A509" s="22" t="s">
        <v>65</v>
      </c>
      <c r="B509" s="41" t="s">
        <v>66</v>
      </c>
      <c r="C509" s="41"/>
      <c r="D509" s="124"/>
      <c r="E509" s="124"/>
      <c r="F509" s="42">
        <f>F510</f>
        <v>1221.4</v>
      </c>
      <c r="J509" s="17">
        <f t="shared" si="8"/>
        <v>-1221.4</v>
      </c>
    </row>
    <row r="510" spans="1:10" ht="15">
      <c r="A510" s="22" t="s">
        <v>67</v>
      </c>
      <c r="B510" s="41" t="s">
        <v>68</v>
      </c>
      <c r="C510" s="41"/>
      <c r="D510" s="124"/>
      <c r="E510" s="124"/>
      <c r="F510" s="42">
        <f>F511+F512</f>
        <v>1221.4</v>
      </c>
      <c r="J510" s="17">
        <f t="shared" si="8"/>
        <v>-1221.4</v>
      </c>
    </row>
    <row r="511" spans="1:10" ht="30">
      <c r="A511" s="74" t="s">
        <v>56</v>
      </c>
      <c r="B511" s="41" t="s">
        <v>68</v>
      </c>
      <c r="C511" s="41">
        <v>200</v>
      </c>
      <c r="D511" s="124" t="s">
        <v>35</v>
      </c>
      <c r="E511" s="124" t="s">
        <v>58</v>
      </c>
      <c r="F511" s="42">
        <v>819.4</v>
      </c>
      <c r="G511">
        <f>SUM(Ведомственная!G458)</f>
        <v>819.4</v>
      </c>
      <c r="J511" s="17">
        <f t="shared" si="8"/>
        <v>-819.4</v>
      </c>
    </row>
    <row r="512" spans="1:10" ht="15">
      <c r="A512" s="22" t="s">
        <v>46</v>
      </c>
      <c r="B512" s="41" t="s">
        <v>68</v>
      </c>
      <c r="C512" s="41">
        <v>300</v>
      </c>
      <c r="D512" s="124" t="s">
        <v>35</v>
      </c>
      <c r="E512" s="124" t="s">
        <v>58</v>
      </c>
      <c r="F512" s="42">
        <v>402</v>
      </c>
      <c r="G512">
        <f>SUM(Ведомственная!G459)</f>
        <v>402</v>
      </c>
      <c r="J512" s="17">
        <f t="shared" si="8"/>
        <v>-402</v>
      </c>
    </row>
    <row r="513" spans="1:10" ht="45">
      <c r="A513" s="22" t="s">
        <v>22</v>
      </c>
      <c r="B513" s="41" t="s">
        <v>23</v>
      </c>
      <c r="C513" s="41"/>
      <c r="D513" s="124"/>
      <c r="E513" s="124"/>
      <c r="F513" s="42">
        <f>SUM(F514)</f>
        <v>2728.6</v>
      </c>
      <c r="J513" s="17">
        <f t="shared" si="8"/>
        <v>-2728.6</v>
      </c>
    </row>
    <row r="514" spans="1:10" ht="15">
      <c r="A514" s="22" t="s">
        <v>24</v>
      </c>
      <c r="B514" s="41" t="s">
        <v>25</v>
      </c>
      <c r="C514" s="41"/>
      <c r="D514" s="124"/>
      <c r="E514" s="124"/>
      <c r="F514" s="42">
        <f>F515</f>
        <v>2728.6</v>
      </c>
      <c r="J514" s="17">
        <f t="shared" si="8"/>
        <v>-2728.6</v>
      </c>
    </row>
    <row r="515" spans="1:10" ht="15">
      <c r="A515" s="22" t="s">
        <v>26</v>
      </c>
      <c r="B515" s="41" t="s">
        <v>25</v>
      </c>
      <c r="C515" s="41">
        <v>800</v>
      </c>
      <c r="D515" s="124" t="s">
        <v>17</v>
      </c>
      <c r="E515" s="124" t="s">
        <v>19</v>
      </c>
      <c r="F515" s="42">
        <v>2728.6</v>
      </c>
      <c r="G515">
        <f>SUM(Ведомственная!G365)</f>
        <v>2728.6</v>
      </c>
      <c r="J515" s="17">
        <f t="shared" si="8"/>
        <v>-2728.6</v>
      </c>
    </row>
    <row r="516" spans="1:10" ht="30">
      <c r="A516" s="22" t="s">
        <v>49</v>
      </c>
      <c r="B516" s="41" t="s">
        <v>50</v>
      </c>
      <c r="C516" s="41"/>
      <c r="D516" s="124"/>
      <c r="E516" s="124"/>
      <c r="F516" s="42">
        <f>SUM(F517)</f>
        <v>2200</v>
      </c>
      <c r="J516" s="17">
        <f t="shared" si="8"/>
        <v>-2200</v>
      </c>
    </row>
    <row r="517" spans="1:10" ht="15">
      <c r="A517" s="22" t="s">
        <v>51</v>
      </c>
      <c r="B517" s="41" t="s">
        <v>52</v>
      </c>
      <c r="C517" s="41"/>
      <c r="D517" s="124"/>
      <c r="E517" s="124"/>
      <c r="F517" s="42">
        <f>F518</f>
        <v>2200</v>
      </c>
      <c r="J517" s="17">
        <f t="shared" si="8"/>
        <v>-2200</v>
      </c>
    </row>
    <row r="518" spans="1:10" ht="45">
      <c r="A518" s="22" t="s">
        <v>53</v>
      </c>
      <c r="B518" s="41" t="s">
        <v>54</v>
      </c>
      <c r="C518" s="41"/>
      <c r="D518" s="124"/>
      <c r="E518" s="124"/>
      <c r="F518" s="42">
        <f>F519+F520</f>
        <v>2200</v>
      </c>
      <c r="J518" s="17">
        <f t="shared" si="8"/>
        <v>-2200</v>
      </c>
    </row>
    <row r="519" spans="1:10" ht="60">
      <c r="A519" s="74" t="s">
        <v>55</v>
      </c>
      <c r="B519" s="41" t="s">
        <v>54</v>
      </c>
      <c r="C519" s="41">
        <v>100</v>
      </c>
      <c r="D519" s="124" t="s">
        <v>35</v>
      </c>
      <c r="E519" s="124" t="s">
        <v>48</v>
      </c>
      <c r="F519" s="42">
        <v>1190</v>
      </c>
      <c r="G519">
        <f>SUM(Ведомственная!G392)</f>
        <v>1190</v>
      </c>
      <c r="J519" s="17">
        <f t="shared" si="8"/>
        <v>-1190</v>
      </c>
    </row>
    <row r="520" spans="1:10" ht="30">
      <c r="A520" s="74" t="s">
        <v>56</v>
      </c>
      <c r="B520" s="41" t="s">
        <v>54</v>
      </c>
      <c r="C520" s="41">
        <v>200</v>
      </c>
      <c r="D520" s="124" t="s">
        <v>35</v>
      </c>
      <c r="E520" s="124" t="s">
        <v>48</v>
      </c>
      <c r="F520" s="42">
        <v>1010</v>
      </c>
      <c r="G520">
        <f>SUM(Ведомственная!G393)</f>
        <v>1010</v>
      </c>
      <c r="J520" s="17">
        <f t="shared" si="8"/>
        <v>-1010</v>
      </c>
    </row>
    <row r="521" spans="1:10" ht="15">
      <c r="A521" s="22" t="s">
        <v>91</v>
      </c>
      <c r="B521" s="41" t="s">
        <v>69</v>
      </c>
      <c r="C521" s="41"/>
      <c r="D521" s="124"/>
      <c r="E521" s="124"/>
      <c r="F521" s="42">
        <f>F522</f>
        <v>150.5</v>
      </c>
      <c r="J521" s="17">
        <f t="shared" si="8"/>
        <v>-150.5</v>
      </c>
    </row>
    <row r="522" spans="1:10" ht="15">
      <c r="A522" s="22" t="s">
        <v>39</v>
      </c>
      <c r="B522" s="41" t="s">
        <v>70</v>
      </c>
      <c r="C522" s="41"/>
      <c r="D522" s="124"/>
      <c r="E522" s="124"/>
      <c r="F522" s="42">
        <f>F523</f>
        <v>150.5</v>
      </c>
      <c r="J522" s="17">
        <f t="shared" si="8"/>
        <v>-150.5</v>
      </c>
    </row>
    <row r="523" spans="1:10" ht="15">
      <c r="A523" s="22" t="s">
        <v>41</v>
      </c>
      <c r="B523" s="41" t="s">
        <v>71</v>
      </c>
      <c r="C523" s="41"/>
      <c r="D523" s="124"/>
      <c r="E523" s="124"/>
      <c r="F523" s="42">
        <f>F524+F525</f>
        <v>150.5</v>
      </c>
      <c r="J523" s="17">
        <f t="shared" si="8"/>
        <v>-150.5</v>
      </c>
    </row>
    <row r="524" spans="1:10" ht="30">
      <c r="A524" s="74" t="s">
        <v>56</v>
      </c>
      <c r="B524" s="41" t="s">
        <v>71</v>
      </c>
      <c r="C524" s="41">
        <v>200</v>
      </c>
      <c r="D524" s="124" t="s">
        <v>35</v>
      </c>
      <c r="E524" s="124" t="s">
        <v>58</v>
      </c>
      <c r="F524" s="42">
        <v>83.5</v>
      </c>
      <c r="G524">
        <f>SUM(Ведомственная!G463)</f>
        <v>83.5</v>
      </c>
      <c r="J524" s="17">
        <f t="shared" si="8"/>
        <v>-83.5</v>
      </c>
    </row>
    <row r="525" spans="1:10" ht="15">
      <c r="A525" s="22" t="s">
        <v>46</v>
      </c>
      <c r="B525" s="41" t="s">
        <v>71</v>
      </c>
      <c r="C525" s="41">
        <v>300</v>
      </c>
      <c r="D525" s="124" t="s">
        <v>35</v>
      </c>
      <c r="E525" s="124" t="s">
        <v>58</v>
      </c>
      <c r="F525" s="42">
        <v>67</v>
      </c>
      <c r="G525">
        <f>SUM(Ведомственная!G464)</f>
        <v>67</v>
      </c>
      <c r="J525" s="17">
        <f t="shared" si="8"/>
        <v>-67</v>
      </c>
    </row>
    <row r="526" spans="1:10" ht="15">
      <c r="A526" s="22" t="s">
        <v>92</v>
      </c>
      <c r="B526" s="41" t="s">
        <v>72</v>
      </c>
      <c r="C526" s="41"/>
      <c r="D526" s="124"/>
      <c r="E526" s="124"/>
      <c r="F526" s="42">
        <f>F530+F527</f>
        <v>2400</v>
      </c>
      <c r="J526" s="17">
        <f t="shared" si="8"/>
        <v>-2400</v>
      </c>
    </row>
    <row r="527" spans="1:10" ht="15">
      <c r="A527" s="22" t="s">
        <v>92</v>
      </c>
      <c r="B527" s="41" t="s">
        <v>72</v>
      </c>
      <c r="C527" s="41"/>
      <c r="D527" s="135"/>
      <c r="E527" s="135"/>
      <c r="F527" s="42">
        <f>SUM(F528)</f>
        <v>1500</v>
      </c>
      <c r="J527" s="17"/>
    </row>
    <row r="528" spans="1:10" ht="15">
      <c r="A528" s="22" t="s">
        <v>41</v>
      </c>
      <c r="B528" s="41" t="s">
        <v>679</v>
      </c>
      <c r="C528" s="41"/>
      <c r="D528" s="135"/>
      <c r="E528" s="135"/>
      <c r="F528" s="42">
        <f>SUM(F529)</f>
        <v>1500</v>
      </c>
      <c r="J528" s="17"/>
    </row>
    <row r="529" spans="1:10" ht="30">
      <c r="A529" s="134" t="s">
        <v>56</v>
      </c>
      <c r="B529" s="41" t="s">
        <v>679</v>
      </c>
      <c r="C529" s="41">
        <v>200</v>
      </c>
      <c r="D529" s="135"/>
      <c r="E529" s="135"/>
      <c r="F529" s="42">
        <v>1500</v>
      </c>
      <c r="G529">
        <f>SUM(Ведомственная!G303)</f>
        <v>1500</v>
      </c>
      <c r="J529" s="17">
        <f t="shared" si="8"/>
        <v>-1500</v>
      </c>
    </row>
    <row r="530" spans="1:10" ht="30">
      <c r="A530" s="22" t="s">
        <v>73</v>
      </c>
      <c r="B530" s="41" t="s">
        <v>74</v>
      </c>
      <c r="C530" s="41"/>
      <c r="D530" s="124"/>
      <c r="E530" s="124"/>
      <c r="F530" s="42">
        <f>F531</f>
        <v>900</v>
      </c>
      <c r="J530" s="17">
        <f t="shared" si="8"/>
        <v>-900</v>
      </c>
    </row>
    <row r="531" spans="1:10" ht="15">
      <c r="A531" s="22" t="s">
        <v>41</v>
      </c>
      <c r="B531" s="41" t="s">
        <v>75</v>
      </c>
      <c r="C531" s="41"/>
      <c r="D531" s="124"/>
      <c r="E531" s="124"/>
      <c r="F531" s="42">
        <f>SUM(F532:F533)</f>
        <v>900</v>
      </c>
      <c r="J531" s="17">
        <f t="shared" si="8"/>
        <v>-900</v>
      </c>
    </row>
    <row r="532" spans="1:10" ht="30">
      <c r="A532" s="134" t="s">
        <v>56</v>
      </c>
      <c r="B532" s="41" t="s">
        <v>75</v>
      </c>
      <c r="C532" s="41">
        <v>200</v>
      </c>
      <c r="D532" s="135" t="s">
        <v>35</v>
      </c>
      <c r="E532" s="135" t="s">
        <v>58</v>
      </c>
      <c r="F532" s="42">
        <v>25</v>
      </c>
      <c r="G532">
        <f>SUM(Ведомственная!G468)</f>
        <v>25</v>
      </c>
      <c r="J532" s="17">
        <f t="shared" si="8"/>
        <v>-25</v>
      </c>
    </row>
    <row r="533" spans="1:10" ht="45">
      <c r="A533" s="22" t="s">
        <v>76</v>
      </c>
      <c r="B533" s="41" t="s">
        <v>75</v>
      </c>
      <c r="C533" s="41">
        <v>600</v>
      </c>
      <c r="D533" s="124" t="s">
        <v>35</v>
      </c>
      <c r="E533" s="124" t="s">
        <v>58</v>
      </c>
      <c r="F533" s="42">
        <v>875</v>
      </c>
      <c r="G533">
        <f>SUM(Ведомственная!G469)</f>
        <v>875</v>
      </c>
      <c r="J533" s="17">
        <f t="shared" si="8"/>
        <v>-875</v>
      </c>
    </row>
    <row r="534" spans="1:10" ht="45">
      <c r="A534" s="22" t="s">
        <v>94</v>
      </c>
      <c r="B534" s="41" t="s">
        <v>83</v>
      </c>
      <c r="C534" s="41"/>
      <c r="D534" s="124"/>
      <c r="E534" s="124"/>
      <c r="F534" s="42">
        <f>F535</f>
        <v>3492.1</v>
      </c>
      <c r="J534" s="17">
        <f t="shared" si="8"/>
        <v>-3492.1</v>
      </c>
    </row>
    <row r="535" spans="1:10" ht="45">
      <c r="A535" s="22" t="s">
        <v>84</v>
      </c>
      <c r="B535" s="41" t="s">
        <v>85</v>
      </c>
      <c r="C535" s="41"/>
      <c r="D535" s="124"/>
      <c r="E535" s="124"/>
      <c r="F535" s="42">
        <f>F536</f>
        <v>3492.1</v>
      </c>
      <c r="J535" s="17">
        <f t="shared" si="8"/>
        <v>-3492.1</v>
      </c>
    </row>
    <row r="536" spans="1:10" ht="15">
      <c r="A536" s="22" t="s">
        <v>86</v>
      </c>
      <c r="B536" s="41" t="s">
        <v>87</v>
      </c>
      <c r="C536" s="41"/>
      <c r="D536" s="124"/>
      <c r="E536" s="124"/>
      <c r="F536" s="42">
        <f>F537+F538</f>
        <v>3492.1</v>
      </c>
      <c r="J536" s="17">
        <f t="shared" si="8"/>
        <v>-3492.1</v>
      </c>
    </row>
    <row r="537" spans="1:10" ht="60">
      <c r="A537" s="74" t="s">
        <v>55</v>
      </c>
      <c r="B537" s="41" t="s">
        <v>87</v>
      </c>
      <c r="C537" s="41">
        <v>100</v>
      </c>
      <c r="D537" s="124" t="s">
        <v>35</v>
      </c>
      <c r="E537" s="124" t="s">
        <v>82</v>
      </c>
      <c r="F537" s="42">
        <v>3480.1</v>
      </c>
      <c r="G537">
        <f>SUM(Ведомственная!G519)</f>
        <v>3480.1</v>
      </c>
      <c r="J537" s="17">
        <f t="shared" si="8"/>
        <v>-3480.1</v>
      </c>
    </row>
    <row r="538" spans="1:10" ht="30">
      <c r="A538" s="74" t="s">
        <v>56</v>
      </c>
      <c r="B538" s="41" t="s">
        <v>87</v>
      </c>
      <c r="C538" s="41">
        <v>200</v>
      </c>
      <c r="D538" s="124" t="s">
        <v>35</v>
      </c>
      <c r="E538" s="124" t="s">
        <v>82</v>
      </c>
      <c r="F538" s="42">
        <v>12</v>
      </c>
      <c r="G538">
        <f>SUM(Ведомственная!G520)</f>
        <v>12</v>
      </c>
      <c r="J538" s="17">
        <f t="shared" si="8"/>
        <v>-12</v>
      </c>
    </row>
    <row r="539" spans="1:10" ht="75">
      <c r="A539" s="22" t="s">
        <v>90</v>
      </c>
      <c r="B539" s="41" t="s">
        <v>29</v>
      </c>
      <c r="C539" s="41"/>
      <c r="D539" s="124"/>
      <c r="E539" s="124"/>
      <c r="F539" s="42">
        <f>F540</f>
        <v>22060</v>
      </c>
      <c r="H539">
        <f>SUM(G542)</f>
        <v>22060</v>
      </c>
      <c r="J539" s="17">
        <f t="shared" si="8"/>
        <v>0</v>
      </c>
    </row>
    <row r="540" spans="1:10" ht="45">
      <c r="A540" s="22" t="s">
        <v>30</v>
      </c>
      <c r="B540" s="41" t="s">
        <v>31</v>
      </c>
      <c r="C540" s="41"/>
      <c r="D540" s="124"/>
      <c r="E540" s="124"/>
      <c r="F540" s="42">
        <f>SUM(F541)</f>
        <v>22060</v>
      </c>
      <c r="J540" s="17">
        <f t="shared" si="8"/>
        <v>-22060</v>
      </c>
    </row>
    <row r="541" spans="1:10" ht="45">
      <c r="A541" s="22" t="s">
        <v>32</v>
      </c>
      <c r="B541" s="41" t="s">
        <v>33</v>
      </c>
      <c r="C541" s="41"/>
      <c r="D541" s="124"/>
      <c r="E541" s="124"/>
      <c r="F541" s="42">
        <f>F542</f>
        <v>22060</v>
      </c>
      <c r="J541" s="17">
        <f t="shared" si="8"/>
        <v>-22060</v>
      </c>
    </row>
    <row r="542" spans="1:10" ht="45">
      <c r="A542" s="22" t="s">
        <v>76</v>
      </c>
      <c r="B542" s="41" t="s">
        <v>33</v>
      </c>
      <c r="C542" s="41">
        <v>600</v>
      </c>
      <c r="D542" s="124" t="s">
        <v>35</v>
      </c>
      <c r="E542" s="124" t="s">
        <v>82</v>
      </c>
      <c r="F542" s="42">
        <v>22060</v>
      </c>
      <c r="G542">
        <f>SUM(Ведомственная!G308)</f>
        <v>22060</v>
      </c>
      <c r="J542" s="17">
        <f t="shared" si="8"/>
        <v>-22060</v>
      </c>
    </row>
    <row r="543" spans="1:10" ht="60">
      <c r="A543" s="22" t="s">
        <v>93</v>
      </c>
      <c r="B543" s="41" t="s">
        <v>77</v>
      </c>
      <c r="C543" s="41"/>
      <c r="D543" s="124"/>
      <c r="E543" s="124"/>
      <c r="F543" s="42">
        <f>F544</f>
        <v>3600</v>
      </c>
      <c r="H543">
        <f>SUM(G544:G546)</f>
        <v>3600</v>
      </c>
      <c r="J543" s="17">
        <f t="shared" si="8"/>
        <v>0</v>
      </c>
    </row>
    <row r="544" spans="1:10" ht="15">
      <c r="A544" s="22" t="s">
        <v>39</v>
      </c>
      <c r="B544" s="41" t="s">
        <v>78</v>
      </c>
      <c r="C544" s="41"/>
      <c r="D544" s="124"/>
      <c r="E544" s="124"/>
      <c r="F544" s="42">
        <f>SUM(F545)</f>
        <v>3600</v>
      </c>
      <c r="J544" s="17">
        <f t="shared" si="8"/>
        <v>-3600</v>
      </c>
    </row>
    <row r="545" spans="1:10" ht="30">
      <c r="A545" s="22" t="s">
        <v>79</v>
      </c>
      <c r="B545" s="41" t="s">
        <v>80</v>
      </c>
      <c r="C545" s="41"/>
      <c r="D545" s="124"/>
      <c r="E545" s="124"/>
      <c r="F545" s="42">
        <f>F546</f>
        <v>3600</v>
      </c>
      <c r="J545" s="17">
        <f aca="true" t="shared" si="9" ref="J545:J608">SUM(H545-F545)</f>
        <v>-3600</v>
      </c>
    </row>
    <row r="546" spans="1:10" ht="30">
      <c r="A546" s="74" t="s">
        <v>56</v>
      </c>
      <c r="B546" s="41" t="s">
        <v>80</v>
      </c>
      <c r="C546" s="41">
        <v>200</v>
      </c>
      <c r="D546" s="124" t="s">
        <v>35</v>
      </c>
      <c r="E546" s="124" t="s">
        <v>58</v>
      </c>
      <c r="F546" s="42">
        <v>3600</v>
      </c>
      <c r="G546">
        <f>SUM(Ведомственная!G473)</f>
        <v>3600</v>
      </c>
      <c r="J546" s="17">
        <f t="shared" si="9"/>
        <v>-3600</v>
      </c>
    </row>
    <row r="547" spans="1:10" ht="30">
      <c r="A547" s="102" t="s">
        <v>276</v>
      </c>
      <c r="B547" s="41" t="s">
        <v>277</v>
      </c>
      <c r="C547" s="41"/>
      <c r="D547" s="124"/>
      <c r="E547" s="124"/>
      <c r="F547" s="42">
        <f>SUM(F548:F549)</f>
        <v>632.4</v>
      </c>
      <c r="H547">
        <f>SUM(G548:G549)</f>
        <v>632.4</v>
      </c>
      <c r="J547" s="17">
        <f t="shared" si="9"/>
        <v>0</v>
      </c>
    </row>
    <row r="548" spans="1:10" ht="30">
      <c r="A548" s="132" t="s">
        <v>56</v>
      </c>
      <c r="B548" s="41" t="s">
        <v>277</v>
      </c>
      <c r="C548" s="41">
        <v>200</v>
      </c>
      <c r="D548" s="124" t="s">
        <v>38</v>
      </c>
      <c r="E548" s="124">
        <v>13</v>
      </c>
      <c r="F548" s="42">
        <v>482.4</v>
      </c>
      <c r="G548">
        <f>SUM(Ведомственная!G120)</f>
        <v>482.4</v>
      </c>
      <c r="J548" s="17">
        <f t="shared" si="9"/>
        <v>-482.4</v>
      </c>
    </row>
    <row r="549" spans="1:10" ht="15">
      <c r="A549" s="102" t="s">
        <v>46</v>
      </c>
      <c r="B549" s="41" t="s">
        <v>277</v>
      </c>
      <c r="C549" s="41">
        <v>300</v>
      </c>
      <c r="D549" s="124" t="s">
        <v>38</v>
      </c>
      <c r="E549" s="124">
        <v>13</v>
      </c>
      <c r="F549" s="42">
        <v>150</v>
      </c>
      <c r="G549">
        <f>SUM(Ведомственная!G121)</f>
        <v>150</v>
      </c>
      <c r="J549" s="17">
        <f t="shared" si="9"/>
        <v>-150</v>
      </c>
    </row>
    <row r="550" spans="1:10" ht="30">
      <c r="A550" s="75" t="s">
        <v>219</v>
      </c>
      <c r="B550" s="67" t="s">
        <v>220</v>
      </c>
      <c r="C550" s="41"/>
      <c r="D550" s="124"/>
      <c r="E550" s="124"/>
      <c r="F550" s="76">
        <f>SUM(F551+F553)</f>
        <v>42561.399999999994</v>
      </c>
      <c r="H550">
        <f>SUM(G552:G564)</f>
        <v>42561.399999999994</v>
      </c>
      <c r="J550" s="17">
        <f t="shared" si="9"/>
        <v>0</v>
      </c>
    </row>
    <row r="551" spans="1:10" ht="21.75" customHeight="1">
      <c r="A551" s="57" t="s">
        <v>233</v>
      </c>
      <c r="B551" s="67" t="s">
        <v>234</v>
      </c>
      <c r="C551" s="41"/>
      <c r="D551" s="124"/>
      <c r="E551" s="124"/>
      <c r="F551" s="41">
        <f>SUM(F552)</f>
        <v>14305.2</v>
      </c>
      <c r="J551" s="17">
        <f t="shared" si="9"/>
        <v>-14305.2</v>
      </c>
    </row>
    <row r="552" spans="1:10" ht="20.25" customHeight="1">
      <c r="A552" s="58" t="s">
        <v>235</v>
      </c>
      <c r="B552" s="67" t="s">
        <v>234</v>
      </c>
      <c r="C552" s="41">
        <v>700</v>
      </c>
      <c r="D552" s="124" t="s">
        <v>104</v>
      </c>
      <c r="E552" s="124" t="s">
        <v>38</v>
      </c>
      <c r="F552" s="41">
        <v>14305.2</v>
      </c>
      <c r="G552">
        <f>SUM(Ведомственная!G357)</f>
        <v>14305.2</v>
      </c>
      <c r="J552" s="17">
        <f t="shared" si="9"/>
        <v>-14305.2</v>
      </c>
    </row>
    <row r="553" spans="1:10" ht="45">
      <c r="A553" s="57" t="s">
        <v>84</v>
      </c>
      <c r="B553" s="97" t="s">
        <v>221</v>
      </c>
      <c r="C553" s="66"/>
      <c r="D553" s="66"/>
      <c r="E553" s="66"/>
      <c r="F553" s="76">
        <f>SUM(F554+F557+F560+F562)</f>
        <v>28256.199999999997</v>
      </c>
      <c r="J553" s="17">
        <f t="shared" si="9"/>
        <v>-28256.199999999997</v>
      </c>
    </row>
    <row r="554" spans="1:10" ht="15">
      <c r="A554" s="57" t="s">
        <v>86</v>
      </c>
      <c r="B554" s="97" t="s">
        <v>222</v>
      </c>
      <c r="C554" s="66"/>
      <c r="D554" s="66"/>
      <c r="E554" s="66"/>
      <c r="F554" s="76">
        <f>SUM(F555:F556)</f>
        <v>19734.1</v>
      </c>
      <c r="J554" s="17">
        <f t="shared" si="9"/>
        <v>-19734.1</v>
      </c>
    </row>
    <row r="555" spans="1:10" ht="60">
      <c r="A555" s="74" t="s">
        <v>55</v>
      </c>
      <c r="B555" s="97" t="s">
        <v>222</v>
      </c>
      <c r="C555" s="66" t="s">
        <v>99</v>
      </c>
      <c r="D555" s="66" t="s">
        <v>38</v>
      </c>
      <c r="E555" s="66" t="s">
        <v>82</v>
      </c>
      <c r="F555" s="76">
        <v>19727</v>
      </c>
      <c r="G555">
        <f>SUM(Ведомственная!G328)</f>
        <v>19727</v>
      </c>
      <c r="J555" s="17">
        <f t="shared" si="9"/>
        <v>-19727</v>
      </c>
    </row>
    <row r="556" spans="1:10" ht="30">
      <c r="A556" s="134" t="s">
        <v>56</v>
      </c>
      <c r="B556" s="97" t="s">
        <v>222</v>
      </c>
      <c r="C556" s="66" t="s">
        <v>101</v>
      </c>
      <c r="D556" s="66" t="s">
        <v>38</v>
      </c>
      <c r="E556" s="66" t="s">
        <v>82</v>
      </c>
      <c r="F556" s="76">
        <v>7.1</v>
      </c>
      <c r="G556">
        <f>SUM(Ведомственная!G329)</f>
        <v>7.1</v>
      </c>
      <c r="J556" s="17">
        <f t="shared" si="9"/>
        <v>-7.1</v>
      </c>
    </row>
    <row r="557" spans="1:10" ht="15">
      <c r="A557" s="57" t="s">
        <v>105</v>
      </c>
      <c r="B557" s="67" t="s">
        <v>225</v>
      </c>
      <c r="C557" s="41"/>
      <c r="D557" s="124"/>
      <c r="E557" s="124"/>
      <c r="F557" s="76">
        <f>SUM(F558:F559)</f>
        <v>213.3</v>
      </c>
      <c r="J557" s="17">
        <f t="shared" si="9"/>
        <v>-213.3</v>
      </c>
    </row>
    <row r="558" spans="1:10" ht="30">
      <c r="A558" s="132" t="s">
        <v>56</v>
      </c>
      <c r="B558" s="67" t="s">
        <v>225</v>
      </c>
      <c r="C558" s="41">
        <v>200</v>
      </c>
      <c r="D558" s="124" t="s">
        <v>38</v>
      </c>
      <c r="E558" s="124" t="s">
        <v>104</v>
      </c>
      <c r="F558" s="76">
        <v>211.3</v>
      </c>
      <c r="G558">
        <f>SUM(Ведомственная!G338)</f>
        <v>211.3</v>
      </c>
      <c r="J558" s="17">
        <f t="shared" si="9"/>
        <v>-211.3</v>
      </c>
    </row>
    <row r="559" spans="1:10" ht="15">
      <c r="A559" s="57" t="s">
        <v>26</v>
      </c>
      <c r="B559" s="67" t="s">
        <v>225</v>
      </c>
      <c r="C559" s="41">
        <v>800</v>
      </c>
      <c r="D559" s="124" t="s">
        <v>38</v>
      </c>
      <c r="E559" s="124" t="s">
        <v>104</v>
      </c>
      <c r="F559" s="76">
        <v>2</v>
      </c>
      <c r="G559">
        <f>SUM(Ведомственная!G339)</f>
        <v>2</v>
      </c>
      <c r="J559" s="17">
        <f t="shared" si="9"/>
        <v>-2</v>
      </c>
    </row>
    <row r="560" spans="1:10" ht="30">
      <c r="A560" s="57" t="s">
        <v>107</v>
      </c>
      <c r="B560" s="67" t="s">
        <v>226</v>
      </c>
      <c r="C560" s="41"/>
      <c r="D560" s="124"/>
      <c r="E560" s="124"/>
      <c r="F560" s="76">
        <f>SUM(F561)</f>
        <v>300.6</v>
      </c>
      <c r="J560" s="17">
        <f t="shared" si="9"/>
        <v>-300.6</v>
      </c>
    </row>
    <row r="561" spans="1:10" ht="30">
      <c r="A561" s="132" t="s">
        <v>56</v>
      </c>
      <c r="B561" s="67" t="s">
        <v>226</v>
      </c>
      <c r="C561" s="41">
        <v>200</v>
      </c>
      <c r="D561" s="124" t="s">
        <v>38</v>
      </c>
      <c r="E561" s="124" t="s">
        <v>104</v>
      </c>
      <c r="F561" s="76">
        <v>300.6</v>
      </c>
      <c r="G561">
        <f>SUM(Ведомственная!G341)</f>
        <v>300.6</v>
      </c>
      <c r="J561" s="17">
        <f t="shared" si="9"/>
        <v>-300.6</v>
      </c>
    </row>
    <row r="562" spans="1:10" ht="30">
      <c r="A562" s="57" t="s">
        <v>108</v>
      </c>
      <c r="B562" s="67" t="s">
        <v>227</v>
      </c>
      <c r="C562" s="41"/>
      <c r="D562" s="124"/>
      <c r="E562" s="124"/>
      <c r="F562" s="76">
        <f>SUM(F563:F564)</f>
        <v>8008.2</v>
      </c>
      <c r="J562" s="17">
        <f t="shared" si="9"/>
        <v>-8008.2</v>
      </c>
    </row>
    <row r="563" spans="1:10" ht="30">
      <c r="A563" s="132" t="s">
        <v>56</v>
      </c>
      <c r="B563" s="67" t="s">
        <v>227</v>
      </c>
      <c r="C563" s="41">
        <v>200</v>
      </c>
      <c r="D563" s="124" t="s">
        <v>38</v>
      </c>
      <c r="E563" s="124" t="s">
        <v>104</v>
      </c>
      <c r="F563" s="76">
        <v>8008.2</v>
      </c>
      <c r="G563">
        <f>SUM(Ведомственная!G343)</f>
        <v>8008.2</v>
      </c>
      <c r="J563" s="17">
        <f t="shared" si="9"/>
        <v>-8008.2</v>
      </c>
    </row>
    <row r="564" spans="1:10" ht="15" hidden="1">
      <c r="A564" s="57" t="s">
        <v>26</v>
      </c>
      <c r="B564" s="67" t="s">
        <v>227</v>
      </c>
      <c r="C564" s="41">
        <v>800</v>
      </c>
      <c r="D564" s="124"/>
      <c r="E564" s="124"/>
      <c r="F564" s="76"/>
      <c r="G564">
        <f>SUM(Ведомственная!G344)</f>
        <v>0</v>
      </c>
      <c r="J564" s="17">
        <f t="shared" si="9"/>
        <v>0</v>
      </c>
    </row>
    <row r="565" spans="1:10" ht="30">
      <c r="A565" s="102" t="s">
        <v>278</v>
      </c>
      <c r="B565" s="41" t="s">
        <v>279</v>
      </c>
      <c r="C565" s="41"/>
      <c r="D565" s="124"/>
      <c r="E565" s="124"/>
      <c r="F565" s="42">
        <f>SUM(F566)</f>
        <v>133</v>
      </c>
      <c r="H565">
        <f>SUM(G566)</f>
        <v>133</v>
      </c>
      <c r="J565" s="17">
        <f t="shared" si="9"/>
        <v>0</v>
      </c>
    </row>
    <row r="566" spans="1:10" ht="30">
      <c r="A566" s="132" t="s">
        <v>56</v>
      </c>
      <c r="B566" s="41" t="s">
        <v>279</v>
      </c>
      <c r="C566" s="41">
        <v>200</v>
      </c>
      <c r="D566" s="124" t="s">
        <v>38</v>
      </c>
      <c r="E566" s="124">
        <v>13</v>
      </c>
      <c r="F566" s="42">
        <v>133</v>
      </c>
      <c r="G566">
        <f>SUM(Ведомственная!G123)</f>
        <v>133</v>
      </c>
      <c r="J566" s="17">
        <f t="shared" si="9"/>
        <v>-133</v>
      </c>
    </row>
    <row r="567" spans="1:10" ht="45">
      <c r="A567" s="102" t="s">
        <v>280</v>
      </c>
      <c r="B567" s="41" t="s">
        <v>281</v>
      </c>
      <c r="C567" s="41"/>
      <c r="D567" s="124"/>
      <c r="E567" s="124"/>
      <c r="F567" s="42">
        <f>SUM(F568+F571)</f>
        <v>2799.7000000000003</v>
      </c>
      <c r="H567">
        <f>SUM(G569:G572)</f>
        <v>2799.7000000000003</v>
      </c>
      <c r="J567" s="17">
        <f t="shared" si="9"/>
        <v>0</v>
      </c>
    </row>
    <row r="568" spans="1:10" ht="90">
      <c r="A568" s="77" t="s">
        <v>246</v>
      </c>
      <c r="B568" s="41" t="s">
        <v>540</v>
      </c>
      <c r="C568" s="41"/>
      <c r="D568" s="124"/>
      <c r="E568" s="124"/>
      <c r="F568" s="42">
        <f>SUM(F569)</f>
        <v>87.4</v>
      </c>
      <c r="J568" s="17">
        <f t="shared" si="9"/>
        <v>-87.4</v>
      </c>
    </row>
    <row r="569" spans="1:10" ht="45">
      <c r="A569" s="57" t="s">
        <v>539</v>
      </c>
      <c r="B569" s="41" t="s">
        <v>541</v>
      </c>
      <c r="C569" s="41"/>
      <c r="D569" s="124"/>
      <c r="E569" s="124"/>
      <c r="F569" s="42">
        <f>SUM(F570)</f>
        <v>87.4</v>
      </c>
      <c r="J569" s="17">
        <f t="shared" si="9"/>
        <v>-87.4</v>
      </c>
    </row>
    <row r="570" spans="1:10" ht="30">
      <c r="A570" s="57" t="s">
        <v>283</v>
      </c>
      <c r="B570" s="41" t="s">
        <v>541</v>
      </c>
      <c r="C570" s="41">
        <v>600</v>
      </c>
      <c r="D570" s="124" t="s">
        <v>38</v>
      </c>
      <c r="E570" s="124">
        <v>13</v>
      </c>
      <c r="F570" s="42">
        <v>87.4</v>
      </c>
      <c r="G570">
        <f>SUM(Ведомственная!G127)</f>
        <v>87.4</v>
      </c>
      <c r="J570" s="17">
        <f t="shared" si="9"/>
        <v>-87.4</v>
      </c>
    </row>
    <row r="571" spans="1:10" ht="45">
      <c r="A571" s="102" t="s">
        <v>30</v>
      </c>
      <c r="B571" s="41" t="s">
        <v>282</v>
      </c>
      <c r="C571" s="41"/>
      <c r="D571" s="124"/>
      <c r="E571" s="124"/>
      <c r="F571" s="42">
        <f>SUM(F572)</f>
        <v>2712.3</v>
      </c>
      <c r="J571" s="17">
        <f t="shared" si="9"/>
        <v>-2712.3</v>
      </c>
    </row>
    <row r="572" spans="1:10" ht="30">
      <c r="A572" s="102" t="s">
        <v>283</v>
      </c>
      <c r="B572" s="41" t="s">
        <v>282</v>
      </c>
      <c r="C572" s="41">
        <v>600</v>
      </c>
      <c r="D572" s="124" t="s">
        <v>38</v>
      </c>
      <c r="E572" s="124">
        <v>13</v>
      </c>
      <c r="F572" s="42">
        <v>2712.3</v>
      </c>
      <c r="G572">
        <f>SUM(Ведомственная!G129)</f>
        <v>2712.3</v>
      </c>
      <c r="J572" s="17">
        <f t="shared" si="9"/>
        <v>-2712.3</v>
      </c>
    </row>
    <row r="573" spans="1:10" ht="15">
      <c r="A573" s="78" t="s">
        <v>216</v>
      </c>
      <c r="B573" s="45" t="s">
        <v>217</v>
      </c>
      <c r="C573" s="45"/>
      <c r="D573" s="45"/>
      <c r="E573" s="45"/>
      <c r="F573" s="6">
        <f>SUM(F583)+F574+F576+F578+F603+F580</f>
        <v>39797.600000000006</v>
      </c>
      <c r="H573">
        <f>SUM(G574:G614)</f>
        <v>39797.60000000001</v>
      </c>
      <c r="J573" s="17">
        <f t="shared" si="9"/>
        <v>7.275957614183426E-12</v>
      </c>
    </row>
    <row r="574" spans="1:10" ht="60">
      <c r="A574" s="105" t="s">
        <v>668</v>
      </c>
      <c r="B574" s="67" t="s">
        <v>230</v>
      </c>
      <c r="C574" s="41"/>
      <c r="D574" s="124"/>
      <c r="E574" s="124"/>
      <c r="F574" s="41">
        <f>SUM(F575)</f>
        <v>9049.7</v>
      </c>
      <c r="J574" s="17">
        <f t="shared" si="9"/>
        <v>-9049.7</v>
      </c>
    </row>
    <row r="575" spans="1:10" ht="15">
      <c r="A575" s="57" t="s">
        <v>26</v>
      </c>
      <c r="B575" s="67" t="s">
        <v>230</v>
      </c>
      <c r="C575" s="41">
        <v>800</v>
      </c>
      <c r="D575" s="124">
        <v>10</v>
      </c>
      <c r="E575" s="124" t="s">
        <v>82</v>
      </c>
      <c r="F575" s="41">
        <v>9049.7</v>
      </c>
      <c r="G575">
        <f>SUM(Ведомственная!G352)</f>
        <v>9049.7</v>
      </c>
      <c r="J575" s="17">
        <f t="shared" si="9"/>
        <v>-9049.7</v>
      </c>
    </row>
    <row r="576" spans="1:10" ht="30" hidden="1">
      <c r="A576" s="57" t="s">
        <v>228</v>
      </c>
      <c r="B576" s="97" t="s">
        <v>229</v>
      </c>
      <c r="C576" s="41"/>
      <c r="D576" s="124"/>
      <c r="E576" s="124"/>
      <c r="F576" s="41">
        <f>SUM(F577)</f>
        <v>0</v>
      </c>
      <c r="J576" s="17">
        <f t="shared" si="9"/>
        <v>0</v>
      </c>
    </row>
    <row r="577" spans="1:10" ht="15" hidden="1">
      <c r="A577" s="57" t="s">
        <v>26</v>
      </c>
      <c r="B577" s="97" t="s">
        <v>229</v>
      </c>
      <c r="C577" s="41">
        <v>800</v>
      </c>
      <c r="D577" s="124"/>
      <c r="E577" s="124"/>
      <c r="F577" s="41"/>
      <c r="G577">
        <f>SUM(Ведомственная!G347)</f>
        <v>0</v>
      </c>
      <c r="J577" s="17">
        <f t="shared" si="9"/>
        <v>0</v>
      </c>
    </row>
    <row r="578" spans="1:10" ht="15">
      <c r="A578" s="58" t="s">
        <v>158</v>
      </c>
      <c r="B578" s="97" t="s">
        <v>224</v>
      </c>
      <c r="C578" s="67"/>
      <c r="D578" s="66"/>
      <c r="E578" s="66"/>
      <c r="F578" s="79">
        <f>SUM(F579)</f>
        <v>1000</v>
      </c>
      <c r="J578" s="17">
        <f t="shared" si="9"/>
        <v>-1000</v>
      </c>
    </row>
    <row r="579" spans="1:10" ht="15">
      <c r="A579" s="58" t="s">
        <v>26</v>
      </c>
      <c r="B579" s="97" t="s">
        <v>224</v>
      </c>
      <c r="C579" s="41">
        <v>800</v>
      </c>
      <c r="D579" s="124" t="s">
        <v>38</v>
      </c>
      <c r="E579" s="124" t="s">
        <v>189</v>
      </c>
      <c r="F579" s="79">
        <v>1000</v>
      </c>
      <c r="G579">
        <f>SUM(Ведомственная!G333)</f>
        <v>1000</v>
      </c>
      <c r="J579" s="17">
        <f t="shared" si="9"/>
        <v>-1000</v>
      </c>
    </row>
    <row r="580" spans="1:10" ht="45">
      <c r="A580" s="33" t="s">
        <v>367</v>
      </c>
      <c r="B580" s="45" t="s">
        <v>425</v>
      </c>
      <c r="C580" s="45"/>
      <c r="D580" s="45"/>
      <c r="E580" s="45"/>
      <c r="F580" s="46">
        <f>SUM(F581)</f>
        <v>500</v>
      </c>
      <c r="J580" s="17">
        <f t="shared" si="9"/>
        <v>-500</v>
      </c>
    </row>
    <row r="581" spans="1:10" ht="30">
      <c r="A581" s="33" t="s">
        <v>424</v>
      </c>
      <c r="B581" s="45" t="s">
        <v>426</v>
      </c>
      <c r="C581" s="45"/>
      <c r="D581" s="45"/>
      <c r="E581" s="45"/>
      <c r="F581" s="46">
        <f>SUM(F582)</f>
        <v>500</v>
      </c>
      <c r="J581" s="17">
        <f t="shared" si="9"/>
        <v>-500</v>
      </c>
    </row>
    <row r="582" spans="1:10" ht="30">
      <c r="A582" s="33" t="s">
        <v>56</v>
      </c>
      <c r="B582" s="45" t="s">
        <v>426</v>
      </c>
      <c r="C582" s="45" t="s">
        <v>101</v>
      </c>
      <c r="D582" s="45" t="s">
        <v>58</v>
      </c>
      <c r="E582" s="45" t="s">
        <v>192</v>
      </c>
      <c r="F582" s="46">
        <v>500</v>
      </c>
      <c r="G582">
        <f>SUM(Ведомственная!G163)</f>
        <v>500</v>
      </c>
      <c r="J582" s="17">
        <f t="shared" si="9"/>
        <v>-500</v>
      </c>
    </row>
    <row r="583" spans="1:10" ht="45">
      <c r="A583" s="80" t="s">
        <v>84</v>
      </c>
      <c r="B583" s="45" t="s">
        <v>114</v>
      </c>
      <c r="C583" s="52"/>
      <c r="D583" s="52"/>
      <c r="E583" s="52"/>
      <c r="F583" s="6">
        <f>SUM(F584+F587+F590+F592+F595+F597+F599)</f>
        <v>28843.4</v>
      </c>
      <c r="J583" s="17">
        <f t="shared" si="9"/>
        <v>-28843.4</v>
      </c>
    </row>
    <row r="584" spans="1:10" ht="15">
      <c r="A584" s="80" t="s">
        <v>86</v>
      </c>
      <c r="B584" s="45" t="s">
        <v>115</v>
      </c>
      <c r="C584" s="52"/>
      <c r="D584" s="52"/>
      <c r="E584" s="52"/>
      <c r="F584" s="6">
        <f>SUM(F585+F586)</f>
        <v>12311</v>
      </c>
      <c r="J584" s="17">
        <f t="shared" si="9"/>
        <v>-12311</v>
      </c>
    </row>
    <row r="585" spans="1:10" ht="60">
      <c r="A585" s="74" t="s">
        <v>55</v>
      </c>
      <c r="B585" s="45" t="s">
        <v>115</v>
      </c>
      <c r="C585" s="45" t="s">
        <v>99</v>
      </c>
      <c r="D585" s="45" t="s">
        <v>38</v>
      </c>
      <c r="E585" s="45" t="s">
        <v>58</v>
      </c>
      <c r="F585" s="6">
        <v>12301</v>
      </c>
      <c r="G585">
        <f>SUM(Ведомственная!G17)</f>
        <v>12301</v>
      </c>
      <c r="J585" s="17">
        <f t="shared" si="9"/>
        <v>-12301</v>
      </c>
    </row>
    <row r="586" spans="1:10" ht="15">
      <c r="A586" s="80" t="s">
        <v>100</v>
      </c>
      <c r="B586" s="45" t="s">
        <v>115</v>
      </c>
      <c r="C586" s="45" t="s">
        <v>101</v>
      </c>
      <c r="D586" s="45" t="s">
        <v>38</v>
      </c>
      <c r="E586" s="45" t="s">
        <v>58</v>
      </c>
      <c r="F586" s="7">
        <v>10</v>
      </c>
      <c r="G586">
        <f>SUM(Ведомственная!G18)</f>
        <v>10</v>
      </c>
      <c r="J586" s="17">
        <f t="shared" si="9"/>
        <v>-10</v>
      </c>
    </row>
    <row r="587" spans="1:10" ht="30">
      <c r="A587" s="80" t="s">
        <v>218</v>
      </c>
      <c r="B587" s="45" t="s">
        <v>120</v>
      </c>
      <c r="C587" s="52"/>
      <c r="D587" s="52"/>
      <c r="E587" s="52"/>
      <c r="F587" s="6">
        <f>SUM(F588:F589)</f>
        <v>4136</v>
      </c>
      <c r="J587" s="17">
        <f t="shared" si="9"/>
        <v>-4136</v>
      </c>
    </row>
    <row r="588" spans="1:10" ht="60">
      <c r="A588" s="74" t="s">
        <v>55</v>
      </c>
      <c r="B588" s="45" t="s">
        <v>120</v>
      </c>
      <c r="C588" s="45" t="s">
        <v>99</v>
      </c>
      <c r="D588" s="45" t="s">
        <v>38</v>
      </c>
      <c r="E588" s="45" t="s">
        <v>82</v>
      </c>
      <c r="F588" s="6">
        <v>4131</v>
      </c>
      <c r="G588">
        <f>SUM(Ведомственная!G38)</f>
        <v>4131</v>
      </c>
      <c r="J588" s="17">
        <f t="shared" si="9"/>
        <v>-4131</v>
      </c>
    </row>
    <row r="589" spans="1:10" ht="30">
      <c r="A589" s="132" t="s">
        <v>56</v>
      </c>
      <c r="B589" s="45" t="s">
        <v>120</v>
      </c>
      <c r="C589" s="45" t="s">
        <v>101</v>
      </c>
      <c r="D589" s="45" t="s">
        <v>38</v>
      </c>
      <c r="E589" s="45" t="s">
        <v>82</v>
      </c>
      <c r="F589" s="7">
        <v>5</v>
      </c>
      <c r="G589">
        <f>SUM(Ведомственная!G39)</f>
        <v>5</v>
      </c>
      <c r="J589" s="17">
        <f t="shared" si="9"/>
        <v>-5</v>
      </c>
    </row>
    <row r="590" spans="1:10" ht="30">
      <c r="A590" s="80" t="s">
        <v>102</v>
      </c>
      <c r="B590" s="45" t="s">
        <v>116</v>
      </c>
      <c r="C590" s="45"/>
      <c r="D590" s="45"/>
      <c r="E590" s="45"/>
      <c r="F590" s="6">
        <f>SUM(F591)</f>
        <v>1429</v>
      </c>
      <c r="J590" s="17">
        <f t="shared" si="9"/>
        <v>-1429</v>
      </c>
    </row>
    <row r="591" spans="1:10" ht="60">
      <c r="A591" s="74" t="s">
        <v>55</v>
      </c>
      <c r="B591" s="45" t="s">
        <v>116</v>
      </c>
      <c r="C591" s="45" t="s">
        <v>99</v>
      </c>
      <c r="D591" s="45" t="s">
        <v>38</v>
      </c>
      <c r="E591" s="45" t="s">
        <v>58</v>
      </c>
      <c r="F591" s="6">
        <v>1429</v>
      </c>
      <c r="G591">
        <f>SUM(Ведомственная!G20)</f>
        <v>1429</v>
      </c>
      <c r="J591" s="17">
        <f t="shared" si="9"/>
        <v>-1429</v>
      </c>
    </row>
    <row r="592" spans="1:10" ht="15">
      <c r="A592" s="80" t="s">
        <v>105</v>
      </c>
      <c r="B592" s="45" t="s">
        <v>117</v>
      </c>
      <c r="C592" s="45"/>
      <c r="D592" s="45"/>
      <c r="E592" s="45"/>
      <c r="F592" s="7">
        <f>SUM(F593:F594)</f>
        <v>807.6</v>
      </c>
      <c r="J592" s="17">
        <f t="shared" si="9"/>
        <v>-807.6</v>
      </c>
    </row>
    <row r="593" spans="1:10" ht="30">
      <c r="A593" s="132" t="s">
        <v>56</v>
      </c>
      <c r="B593" s="45" t="s">
        <v>117</v>
      </c>
      <c r="C593" s="45" t="s">
        <v>101</v>
      </c>
      <c r="D593" s="45" t="s">
        <v>38</v>
      </c>
      <c r="E593" s="45" t="s">
        <v>104</v>
      </c>
      <c r="F593" s="7">
        <v>760.9</v>
      </c>
      <c r="G593">
        <f>SUM(Ведомственная!G24+Ведомственная!G45)</f>
        <v>760.9000000000001</v>
      </c>
      <c r="J593" s="17">
        <f t="shared" si="9"/>
        <v>-760.9</v>
      </c>
    </row>
    <row r="594" spans="1:10" ht="15">
      <c r="A594" s="80" t="s">
        <v>26</v>
      </c>
      <c r="B594" s="45" t="s">
        <v>117</v>
      </c>
      <c r="C594" s="45" t="s">
        <v>106</v>
      </c>
      <c r="D594" s="45" t="s">
        <v>38</v>
      </c>
      <c r="E594" s="45" t="s">
        <v>104</v>
      </c>
      <c r="F594" s="7">
        <v>46.7</v>
      </c>
      <c r="G594">
        <f>SUM(Ведомственная!G25+Ведомственная!G46)</f>
        <v>46.7</v>
      </c>
      <c r="J594" s="17">
        <f t="shared" si="9"/>
        <v>-46.7</v>
      </c>
    </row>
    <row r="595" spans="1:10" ht="30">
      <c r="A595" s="80" t="s">
        <v>107</v>
      </c>
      <c r="B595" s="45" t="s">
        <v>118</v>
      </c>
      <c r="C595" s="45"/>
      <c r="D595" s="45"/>
      <c r="E595" s="45"/>
      <c r="F595" s="7">
        <f>SUM(F596)</f>
        <v>789.9</v>
      </c>
      <c r="J595" s="17">
        <f t="shared" si="9"/>
        <v>-789.9</v>
      </c>
    </row>
    <row r="596" spans="1:10" ht="30">
      <c r="A596" s="132" t="s">
        <v>56</v>
      </c>
      <c r="B596" s="45" t="s">
        <v>118</v>
      </c>
      <c r="C596" s="45" t="s">
        <v>101</v>
      </c>
      <c r="D596" s="45" t="s">
        <v>38</v>
      </c>
      <c r="E596" s="45" t="s">
        <v>104</v>
      </c>
      <c r="F596" s="7">
        <v>789.9</v>
      </c>
      <c r="G596">
        <f>SUM(Ведомственная!G27+Ведомственная!G48)</f>
        <v>789.9</v>
      </c>
      <c r="J596" s="17">
        <f t="shared" si="9"/>
        <v>-789.9</v>
      </c>
    </row>
    <row r="597" spans="1:10" ht="30">
      <c r="A597" s="80" t="s">
        <v>113</v>
      </c>
      <c r="B597" s="45" t="s">
        <v>121</v>
      </c>
      <c r="C597" s="60"/>
      <c r="D597" s="60"/>
      <c r="E597" s="60"/>
      <c r="F597" s="6">
        <f>SUM(F598)</f>
        <v>1782</v>
      </c>
      <c r="J597" s="17">
        <f t="shared" si="9"/>
        <v>-1782</v>
      </c>
    </row>
    <row r="598" spans="1:10" ht="60">
      <c r="A598" s="74" t="s">
        <v>55</v>
      </c>
      <c r="B598" s="45" t="s">
        <v>121</v>
      </c>
      <c r="C598" s="45" t="s">
        <v>99</v>
      </c>
      <c r="D598" s="45" t="s">
        <v>38</v>
      </c>
      <c r="E598" s="45" t="s">
        <v>82</v>
      </c>
      <c r="F598" s="6">
        <v>1782</v>
      </c>
      <c r="G598">
        <f>SUM(Ведомственная!G41)</f>
        <v>1782</v>
      </c>
      <c r="J598" s="17">
        <f t="shared" si="9"/>
        <v>-1782</v>
      </c>
    </row>
    <row r="599" spans="1:10" ht="30">
      <c r="A599" s="78" t="s">
        <v>108</v>
      </c>
      <c r="B599" s="45" t="s">
        <v>119</v>
      </c>
      <c r="C599" s="60"/>
      <c r="D599" s="60"/>
      <c r="E599" s="60"/>
      <c r="F599" s="6">
        <f>SUM(F600:F602)</f>
        <v>7587.900000000001</v>
      </c>
      <c r="J599" s="17">
        <f t="shared" si="9"/>
        <v>-7587.900000000001</v>
      </c>
    </row>
    <row r="600" spans="1:10" ht="30">
      <c r="A600" s="132" t="s">
        <v>56</v>
      </c>
      <c r="B600" s="45" t="s">
        <v>119</v>
      </c>
      <c r="C600" s="60" t="s">
        <v>101</v>
      </c>
      <c r="D600" s="45" t="s">
        <v>38</v>
      </c>
      <c r="E600" s="45" t="s">
        <v>104</v>
      </c>
      <c r="F600" s="6">
        <v>6849.8</v>
      </c>
      <c r="G600">
        <f>SUM(Ведомственная!G29+Ведомственная!G50)</f>
        <v>6849.8</v>
      </c>
      <c r="J600" s="17">
        <f t="shared" si="9"/>
        <v>-6849.8</v>
      </c>
    </row>
    <row r="601" spans="1:10" ht="15">
      <c r="A601" s="80" t="s">
        <v>46</v>
      </c>
      <c r="B601" s="45" t="s">
        <v>119</v>
      </c>
      <c r="C601" s="60" t="s">
        <v>109</v>
      </c>
      <c r="D601" s="45" t="s">
        <v>38</v>
      </c>
      <c r="E601" s="45" t="s">
        <v>104</v>
      </c>
      <c r="F601" s="6">
        <v>667</v>
      </c>
      <c r="G601">
        <f>SUM(Ведомственная!G30)</f>
        <v>667</v>
      </c>
      <c r="J601" s="17">
        <f t="shared" si="9"/>
        <v>-667</v>
      </c>
    </row>
    <row r="602" spans="1:10" ht="15">
      <c r="A602" s="80" t="s">
        <v>26</v>
      </c>
      <c r="B602" s="45" t="s">
        <v>119</v>
      </c>
      <c r="C602" s="60" t="s">
        <v>106</v>
      </c>
      <c r="D602" s="45" t="s">
        <v>38</v>
      </c>
      <c r="E602" s="45" t="s">
        <v>104</v>
      </c>
      <c r="F602" s="6">
        <v>71.1</v>
      </c>
      <c r="G602">
        <f>SUM(Ведомственная!G31+Ведомственная!G51)+Ведомственная!G132</f>
        <v>71.1</v>
      </c>
      <c r="J602" s="17">
        <f t="shared" si="9"/>
        <v>-71.1</v>
      </c>
    </row>
    <row r="603" spans="1:10" ht="90">
      <c r="A603" s="40" t="s">
        <v>246</v>
      </c>
      <c r="B603" s="97" t="s">
        <v>252</v>
      </c>
      <c r="C603" s="97"/>
      <c r="D603" s="124"/>
      <c r="E603" s="124"/>
      <c r="F603" s="42">
        <f>SUM(F607+F612+F609+F604)</f>
        <v>404.5</v>
      </c>
      <c r="J603" s="17">
        <f t="shared" si="9"/>
        <v>-404.5</v>
      </c>
    </row>
    <row r="604" spans="1:10" ht="45">
      <c r="A604" s="102" t="s">
        <v>253</v>
      </c>
      <c r="B604" s="97" t="s">
        <v>254</v>
      </c>
      <c r="C604" s="41"/>
      <c r="D604" s="124"/>
      <c r="E604" s="124"/>
      <c r="F604" s="42">
        <f>SUM(F605:F606)</f>
        <v>93.8</v>
      </c>
      <c r="J604" s="17">
        <f t="shared" si="9"/>
        <v>-93.8</v>
      </c>
    </row>
    <row r="605" spans="1:10" ht="60">
      <c r="A605" s="74" t="s">
        <v>55</v>
      </c>
      <c r="B605" s="97" t="s">
        <v>254</v>
      </c>
      <c r="C605" s="97" t="s">
        <v>99</v>
      </c>
      <c r="D605" s="124" t="s">
        <v>38</v>
      </c>
      <c r="E605" s="124" t="s">
        <v>17</v>
      </c>
      <c r="F605" s="42">
        <v>72.3</v>
      </c>
      <c r="G605">
        <f>SUM(Ведомственная!G80)</f>
        <v>72.3</v>
      </c>
      <c r="J605" s="17">
        <f t="shared" si="9"/>
        <v>-72.3</v>
      </c>
    </row>
    <row r="606" spans="1:10" ht="30">
      <c r="A606" s="132" t="s">
        <v>56</v>
      </c>
      <c r="B606" s="97" t="s">
        <v>254</v>
      </c>
      <c r="C606" s="97" t="s">
        <v>101</v>
      </c>
      <c r="D606" s="124" t="s">
        <v>38</v>
      </c>
      <c r="E606" s="124" t="s">
        <v>17</v>
      </c>
      <c r="F606" s="42">
        <v>21.5</v>
      </c>
      <c r="G606">
        <f>SUM(Ведомственная!G81)</f>
        <v>21.5</v>
      </c>
      <c r="J606" s="17">
        <f t="shared" si="9"/>
        <v>-21.5</v>
      </c>
    </row>
    <row r="607" spans="1:10" ht="60" hidden="1">
      <c r="A607" s="102" t="s">
        <v>256</v>
      </c>
      <c r="B607" s="97" t="s">
        <v>257</v>
      </c>
      <c r="C607" s="97"/>
      <c r="D607" s="124"/>
      <c r="E607" s="124"/>
      <c r="F607" s="42">
        <f>SUM(F608)</f>
        <v>0</v>
      </c>
      <c r="J607" s="17">
        <f t="shared" si="9"/>
        <v>0</v>
      </c>
    </row>
    <row r="608" spans="1:10" ht="15" hidden="1">
      <c r="A608" s="102" t="s">
        <v>100</v>
      </c>
      <c r="B608" s="97" t="s">
        <v>257</v>
      </c>
      <c r="C608" s="97" t="s">
        <v>101</v>
      </c>
      <c r="D608" s="124"/>
      <c r="E608" s="124"/>
      <c r="F608" s="42"/>
      <c r="G608">
        <f>SUM(Ведомственная!G89)</f>
        <v>0</v>
      </c>
      <c r="J608" s="17">
        <f t="shared" si="9"/>
        <v>0</v>
      </c>
    </row>
    <row r="609" spans="1:10" ht="45">
      <c r="A609" s="102" t="s">
        <v>537</v>
      </c>
      <c r="B609" s="97" t="s">
        <v>538</v>
      </c>
      <c r="C609" s="41"/>
      <c r="D609" s="124"/>
      <c r="E609" s="124"/>
      <c r="F609" s="7">
        <f>SUM(F610:F611)</f>
        <v>112.3</v>
      </c>
      <c r="J609" s="17">
        <f aca="true" t="shared" si="10" ref="J609:J615">SUM(H609-F609)</f>
        <v>-112.3</v>
      </c>
    </row>
    <row r="610" spans="1:10" ht="60">
      <c r="A610" s="74" t="s">
        <v>55</v>
      </c>
      <c r="B610" s="97" t="s">
        <v>538</v>
      </c>
      <c r="C610" s="97" t="s">
        <v>99</v>
      </c>
      <c r="D610" s="124" t="s">
        <v>38</v>
      </c>
      <c r="E610" s="124" t="s">
        <v>17</v>
      </c>
      <c r="F610" s="42">
        <v>103.5</v>
      </c>
      <c r="G610">
        <f>SUM(Ведомственная!G83)</f>
        <v>103.5</v>
      </c>
      <c r="J610" s="17">
        <f t="shared" si="10"/>
        <v>-103.5</v>
      </c>
    </row>
    <row r="611" spans="1:10" ht="30">
      <c r="A611" s="132" t="s">
        <v>56</v>
      </c>
      <c r="B611" s="97" t="s">
        <v>538</v>
      </c>
      <c r="C611" s="97" t="s">
        <v>101</v>
      </c>
      <c r="D611" s="124" t="s">
        <v>38</v>
      </c>
      <c r="E611" s="124" t="s">
        <v>17</v>
      </c>
      <c r="F611" s="42">
        <v>8.8</v>
      </c>
      <c r="G611">
        <f>SUM(Ведомственная!G84)</f>
        <v>8.8</v>
      </c>
      <c r="J611" s="17">
        <f t="shared" si="10"/>
        <v>-8.8</v>
      </c>
    </row>
    <row r="612" spans="1:10" ht="75">
      <c r="A612" s="59" t="s">
        <v>673</v>
      </c>
      <c r="B612" s="60" t="s">
        <v>420</v>
      </c>
      <c r="C612" s="60"/>
      <c r="D612" s="60"/>
      <c r="E612" s="60"/>
      <c r="F612" s="61">
        <f>SUM(F613)</f>
        <v>198.4</v>
      </c>
      <c r="J612" s="17">
        <f t="shared" si="10"/>
        <v>-198.4</v>
      </c>
    </row>
    <row r="613" spans="1:10" ht="30">
      <c r="A613" s="48" t="s">
        <v>56</v>
      </c>
      <c r="B613" s="60" t="s">
        <v>420</v>
      </c>
      <c r="C613" s="60" t="s">
        <v>101</v>
      </c>
      <c r="D613" s="60" t="s">
        <v>188</v>
      </c>
      <c r="E613" s="60" t="s">
        <v>58</v>
      </c>
      <c r="F613" s="61">
        <v>198.4</v>
      </c>
      <c r="G613">
        <f>SUM(Ведомственная!G245)</f>
        <v>198.4</v>
      </c>
      <c r="J613" s="17">
        <f t="shared" si="10"/>
        <v>-198.4</v>
      </c>
    </row>
    <row r="614" spans="1:10" s="121" customFormat="1" ht="24.75" customHeight="1">
      <c r="A614" s="118" t="s">
        <v>215</v>
      </c>
      <c r="B614" s="119"/>
      <c r="C614" s="108"/>
      <c r="D614" s="108"/>
      <c r="E614" s="108"/>
      <c r="F614" s="120">
        <f>SUM(F11+F39+F132+F138+F149+F154+F157+F173+F184+F188+F194+F206+F210+F228+F237+F246+F257+F272+F285+F289+F293+F357+F461+F498+F539+F543+F547+F550+F565+F567+F573+F31)</f>
        <v>3706171</v>
      </c>
      <c r="J614" s="122">
        <f t="shared" si="10"/>
        <v>-3706171</v>
      </c>
    </row>
    <row r="615" ht="0.75" customHeight="1">
      <c r="J615" s="17">
        <f t="shared" si="10"/>
        <v>0</v>
      </c>
    </row>
    <row r="616" ht="18" customHeight="1" hidden="1">
      <c r="F616" s="17">
        <f>SUM(F614-G617)</f>
        <v>1.862645149230957E-09</v>
      </c>
    </row>
    <row r="617" spans="7:8" ht="15">
      <c r="G617">
        <f>SUM(G11:G614)</f>
        <v>3706170.999999998</v>
      </c>
      <c r="H617">
        <f>SUM(H11:H614)</f>
        <v>3706171.0000000005</v>
      </c>
    </row>
    <row r="618" spans="7:8" ht="15">
      <c r="G618">
        <f>SUM(G617-Ведомственная!G810)</f>
        <v>-1.862645149230957E-09</v>
      </c>
      <c r="H618">
        <f>SUM(H617-Ведомственная!G810)</f>
        <v>4.656612873077393E-10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14" customWidth="1"/>
    <col min="2" max="2" width="14.421875" style="8" customWidth="1"/>
    <col min="3" max="3" width="17.00390625" style="8" customWidth="1"/>
    <col min="4" max="4" width="16.8515625" style="8" customWidth="1"/>
    <col min="5" max="5" width="14.57421875" style="8" hidden="1" customWidth="1"/>
    <col min="6" max="6" width="13.57421875" style="8" customWidth="1"/>
    <col min="7" max="16384" width="9.140625" style="8" customWidth="1"/>
  </cols>
  <sheetData>
    <row r="1" spans="3:4" ht="14.25">
      <c r="C1" s="11" t="s">
        <v>666</v>
      </c>
      <c r="D1" s="11"/>
    </row>
    <row r="2" spans="3:4" ht="14.25">
      <c r="C2" s="10" t="s">
        <v>0</v>
      </c>
      <c r="D2" s="10"/>
    </row>
    <row r="3" spans="3:4" ht="14.25">
      <c r="C3" s="10" t="s">
        <v>1</v>
      </c>
      <c r="D3" s="10"/>
    </row>
    <row r="4" spans="3:4" ht="14.25">
      <c r="C4" s="10" t="s">
        <v>2</v>
      </c>
      <c r="D4" s="10"/>
    </row>
    <row r="5" spans="3:4" ht="14.25">
      <c r="C5" s="10" t="s">
        <v>1043</v>
      </c>
      <c r="D5" s="10"/>
    </row>
    <row r="8" spans="1:5" ht="40.5" customHeight="1">
      <c r="A8" s="211" t="s">
        <v>180</v>
      </c>
      <c r="B8" s="211"/>
      <c r="C8" s="211"/>
      <c r="D8" s="211"/>
      <c r="E8" s="211"/>
    </row>
    <row r="10" spans="1:5" ht="30">
      <c r="A10" s="9" t="s">
        <v>176</v>
      </c>
      <c r="B10" s="9" t="s">
        <v>181</v>
      </c>
      <c r="C10" s="9" t="s">
        <v>182</v>
      </c>
      <c r="D10" s="9" t="s">
        <v>183</v>
      </c>
      <c r="E10" s="9" t="s">
        <v>183</v>
      </c>
    </row>
    <row r="11" spans="1:5" ht="15.75">
      <c r="A11" s="125" t="s">
        <v>97</v>
      </c>
      <c r="B11" s="126" t="s">
        <v>38</v>
      </c>
      <c r="C11" s="126" t="s">
        <v>36</v>
      </c>
      <c r="D11" s="127">
        <f>SUM(D12:D18)</f>
        <v>200931.4</v>
      </c>
      <c r="E11" s="15">
        <f>SUM(E12:E18)</f>
        <v>200931.4</v>
      </c>
    </row>
    <row r="12" spans="1:5" ht="45">
      <c r="A12" s="12" t="s">
        <v>184</v>
      </c>
      <c r="B12" s="13" t="s">
        <v>38</v>
      </c>
      <c r="C12" s="13" t="s">
        <v>48</v>
      </c>
      <c r="D12" s="15">
        <v>1618.2</v>
      </c>
      <c r="E12" s="15">
        <f>SUM(Ведомственная!G58)</f>
        <v>1618.2</v>
      </c>
    </row>
    <row r="13" spans="1:5" ht="60">
      <c r="A13" s="12" t="s">
        <v>185</v>
      </c>
      <c r="B13" s="13" t="s">
        <v>38</v>
      </c>
      <c r="C13" s="13" t="s">
        <v>58</v>
      </c>
      <c r="D13" s="15">
        <v>13740</v>
      </c>
      <c r="E13" s="15">
        <f>SUM(Ведомственная!G13)</f>
        <v>13740</v>
      </c>
    </row>
    <row r="14" spans="1:5" ht="60">
      <c r="A14" s="12" t="s">
        <v>186</v>
      </c>
      <c r="B14" s="13" t="s">
        <v>38</v>
      </c>
      <c r="C14" s="13" t="s">
        <v>17</v>
      </c>
      <c r="D14" s="15">
        <v>99863.1</v>
      </c>
      <c r="E14" s="15">
        <f>SUM(Ведомственная!G59)</f>
        <v>99863.1</v>
      </c>
    </row>
    <row r="15" spans="1:5" ht="15" hidden="1">
      <c r="A15" s="12" t="s">
        <v>187</v>
      </c>
      <c r="B15" s="13" t="s">
        <v>38</v>
      </c>
      <c r="C15" s="13" t="s">
        <v>188</v>
      </c>
      <c r="D15" s="15">
        <f>SUM(Ведомственная!F85)</f>
        <v>0</v>
      </c>
      <c r="E15" s="15">
        <f>SUM(Ведомственная!G85)</f>
        <v>0</v>
      </c>
    </row>
    <row r="16" spans="1:5" ht="45">
      <c r="A16" s="12" t="s">
        <v>112</v>
      </c>
      <c r="B16" s="13" t="s">
        <v>38</v>
      </c>
      <c r="C16" s="13" t="s">
        <v>82</v>
      </c>
      <c r="D16" s="15">
        <v>25652.1</v>
      </c>
      <c r="E16" s="15">
        <f>SUM(Ведомственная!G34+Ведомственная!G324)</f>
        <v>25652.1</v>
      </c>
    </row>
    <row r="17" spans="1:5" ht="15">
      <c r="A17" s="12" t="s">
        <v>157</v>
      </c>
      <c r="B17" s="13" t="s">
        <v>38</v>
      </c>
      <c r="C17" s="13" t="s">
        <v>189</v>
      </c>
      <c r="D17" s="15">
        <v>1000</v>
      </c>
      <c r="E17" s="15">
        <f>SUM(Ведомственная!G330)</f>
        <v>1000</v>
      </c>
    </row>
    <row r="18" spans="1:5" ht="15">
      <c r="A18" s="12" t="s">
        <v>103</v>
      </c>
      <c r="B18" s="13" t="s">
        <v>38</v>
      </c>
      <c r="C18" s="13" t="s">
        <v>104</v>
      </c>
      <c r="D18" s="15">
        <v>59058</v>
      </c>
      <c r="E18" s="15">
        <f>SUM(Ведомственная!G21+Ведомственная!G42+Ведомственная!G90+Ведомственная!G334)</f>
        <v>59058</v>
      </c>
    </row>
    <row r="19" spans="1:5" ht="31.5">
      <c r="A19" s="125" t="s">
        <v>284</v>
      </c>
      <c r="B19" s="126" t="s">
        <v>58</v>
      </c>
      <c r="C19" s="126" t="s">
        <v>36</v>
      </c>
      <c r="D19" s="127">
        <f>SUM(D20:D21)</f>
        <v>23657.7</v>
      </c>
      <c r="E19" s="15">
        <f>SUM(E20:E21)</f>
        <v>23657.7</v>
      </c>
    </row>
    <row r="20" spans="1:5" ht="15">
      <c r="A20" s="12" t="s">
        <v>190</v>
      </c>
      <c r="B20" s="13" t="s">
        <v>58</v>
      </c>
      <c r="C20" s="13" t="s">
        <v>17</v>
      </c>
      <c r="D20" s="15">
        <v>4545.5</v>
      </c>
      <c r="E20" s="15">
        <f>SUM(Ведомственная!G134)</f>
        <v>4545.5</v>
      </c>
    </row>
    <row r="21" spans="1:5" ht="45">
      <c r="A21" s="12" t="s">
        <v>191</v>
      </c>
      <c r="B21" s="13" t="s">
        <v>58</v>
      </c>
      <c r="C21" s="13" t="s">
        <v>192</v>
      </c>
      <c r="D21" s="15">
        <v>19112.2</v>
      </c>
      <c r="E21" s="15">
        <f>SUM(Ведомственная!G141)</f>
        <v>19112.2</v>
      </c>
    </row>
    <row r="22" spans="1:5" ht="15.75">
      <c r="A22" s="125" t="s">
        <v>16</v>
      </c>
      <c r="B22" s="126" t="s">
        <v>17</v>
      </c>
      <c r="C22" s="126" t="s">
        <v>36</v>
      </c>
      <c r="D22" s="127">
        <f>SUM(D24:D26)</f>
        <v>161123.1</v>
      </c>
      <c r="E22" s="15">
        <f>SUM(E23:E26)</f>
        <v>161123.10000000003</v>
      </c>
    </row>
    <row r="23" spans="1:5" ht="15" hidden="1">
      <c r="A23" s="12" t="s">
        <v>193</v>
      </c>
      <c r="B23" s="13" t="s">
        <v>17</v>
      </c>
      <c r="C23" s="13" t="s">
        <v>38</v>
      </c>
      <c r="D23" s="15"/>
      <c r="E23" s="15"/>
    </row>
    <row r="24" spans="1:5" ht="15">
      <c r="A24" s="12" t="s">
        <v>18</v>
      </c>
      <c r="B24" s="13" t="s">
        <v>17</v>
      </c>
      <c r="C24" s="13" t="s">
        <v>19</v>
      </c>
      <c r="D24" s="15">
        <v>75711.9</v>
      </c>
      <c r="E24" s="15">
        <f>SUM(Ведомственная!G165+Ведомственная!G360)</f>
        <v>75711.90000000001</v>
      </c>
    </row>
    <row r="25" spans="1:5" ht="15">
      <c r="A25" s="12" t="s">
        <v>194</v>
      </c>
      <c r="B25" s="13" t="s">
        <v>17</v>
      </c>
      <c r="C25" s="13" t="s">
        <v>192</v>
      </c>
      <c r="D25" s="15">
        <v>77350</v>
      </c>
      <c r="E25" s="15">
        <f>SUM(Ведомственная!G173)</f>
        <v>77350</v>
      </c>
    </row>
    <row r="26" spans="1:5" ht="30">
      <c r="A26" s="12" t="s">
        <v>27</v>
      </c>
      <c r="B26" s="13" t="s">
        <v>17</v>
      </c>
      <c r="C26" s="13" t="s">
        <v>28</v>
      </c>
      <c r="D26" s="15">
        <v>8061.2</v>
      </c>
      <c r="E26" s="15">
        <f>SUM(Ведомственная!G184+Ведомственная!G366)</f>
        <v>8061.2</v>
      </c>
    </row>
    <row r="27" spans="1:5" ht="15" customHeight="1">
      <c r="A27" s="125" t="s">
        <v>294</v>
      </c>
      <c r="B27" s="126" t="s">
        <v>188</v>
      </c>
      <c r="C27" s="126" t="s">
        <v>36</v>
      </c>
      <c r="D27" s="127">
        <f>SUM(D29:D31)</f>
        <v>96628.9</v>
      </c>
      <c r="E27" s="15">
        <f>SUM(E28:E31)</f>
        <v>96628.9</v>
      </c>
    </row>
    <row r="28" spans="1:5" ht="15" hidden="1">
      <c r="A28" s="12" t="s">
        <v>195</v>
      </c>
      <c r="B28" s="13" t="s">
        <v>188</v>
      </c>
      <c r="C28" s="13" t="s">
        <v>38</v>
      </c>
      <c r="D28" s="15">
        <f>SUM(Ведомственная!F206)</f>
        <v>0</v>
      </c>
      <c r="E28" s="15">
        <f>SUM(Ведомственная!G206)</f>
        <v>0</v>
      </c>
    </row>
    <row r="29" spans="1:5" ht="15">
      <c r="A29" s="12" t="s">
        <v>196</v>
      </c>
      <c r="B29" s="13" t="s">
        <v>188</v>
      </c>
      <c r="C29" s="13" t="s">
        <v>48</v>
      </c>
      <c r="D29" s="15">
        <v>6704.2</v>
      </c>
      <c r="E29" s="15">
        <f>SUM(Ведомственная!G210)</f>
        <v>6704.2</v>
      </c>
    </row>
    <row r="30" spans="1:5" ht="15">
      <c r="A30" s="12" t="s">
        <v>197</v>
      </c>
      <c r="B30" s="13" t="s">
        <v>188</v>
      </c>
      <c r="C30" s="13" t="s">
        <v>58</v>
      </c>
      <c r="D30" s="15">
        <v>88765.9</v>
      </c>
      <c r="E30" s="15">
        <f>SUM(Ведомственная!G226)</f>
        <v>88765.9</v>
      </c>
    </row>
    <row r="31" spans="1:5" ht="30">
      <c r="A31" s="12" t="s">
        <v>198</v>
      </c>
      <c r="B31" s="13" t="s">
        <v>188</v>
      </c>
      <c r="C31" s="13" t="s">
        <v>188</v>
      </c>
      <c r="D31" s="15">
        <v>1158.8</v>
      </c>
      <c r="E31" s="15">
        <f>SUM(Ведомственная!G246)</f>
        <v>1158.8</v>
      </c>
    </row>
    <row r="32" spans="1:5" ht="15.75">
      <c r="A32" s="125" t="s">
        <v>524</v>
      </c>
      <c r="B32" s="126" t="s">
        <v>82</v>
      </c>
      <c r="C32" s="126" t="s">
        <v>36</v>
      </c>
      <c r="D32" s="127">
        <v>5704.3</v>
      </c>
      <c r="E32" s="15">
        <f>SUM(E33:E34)</f>
        <v>5704.299999999999</v>
      </c>
    </row>
    <row r="33" spans="1:5" ht="32.25" customHeight="1">
      <c r="A33" s="12" t="s">
        <v>301</v>
      </c>
      <c r="B33" s="13" t="s">
        <v>82</v>
      </c>
      <c r="C33" s="13" t="s">
        <v>58</v>
      </c>
      <c r="D33" s="15">
        <v>4704.3</v>
      </c>
      <c r="E33" s="15">
        <f>SUM(Ведомственная!G255)</f>
        <v>4704.299999999999</v>
      </c>
    </row>
    <row r="34" spans="1:5" ht="30">
      <c r="A34" s="12" t="s">
        <v>199</v>
      </c>
      <c r="B34" s="13" t="s">
        <v>82</v>
      </c>
      <c r="C34" s="13" t="s">
        <v>188</v>
      </c>
      <c r="D34" s="15">
        <v>1000</v>
      </c>
      <c r="E34" s="15">
        <f>SUM(Ведомственная!G261)</f>
        <v>1000</v>
      </c>
    </row>
    <row r="35" spans="1:5" ht="15.75">
      <c r="A35" s="125" t="s">
        <v>124</v>
      </c>
      <c r="B35" s="126" t="s">
        <v>125</v>
      </c>
      <c r="C35" s="126" t="s">
        <v>36</v>
      </c>
      <c r="D35" s="127">
        <f>SUM(D36:D40)</f>
        <v>1858832.1999999997</v>
      </c>
      <c r="E35" s="15">
        <f>SUM(E36:E40)</f>
        <v>1858832.1999999995</v>
      </c>
    </row>
    <row r="36" spans="1:5" ht="15">
      <c r="A36" s="12" t="s">
        <v>200</v>
      </c>
      <c r="B36" s="13" t="s">
        <v>125</v>
      </c>
      <c r="C36" s="13" t="s">
        <v>38</v>
      </c>
      <c r="D36" s="15">
        <v>703499.7</v>
      </c>
      <c r="E36" s="15">
        <f>SUM(Ведомственная!G561)</f>
        <v>703499.7</v>
      </c>
    </row>
    <row r="37" spans="1:5" ht="15">
      <c r="A37" s="12" t="s">
        <v>201</v>
      </c>
      <c r="B37" s="13" t="s">
        <v>125</v>
      </c>
      <c r="C37" s="13" t="s">
        <v>48</v>
      </c>
      <c r="D37" s="15">
        <v>978804.5</v>
      </c>
      <c r="E37" s="15">
        <f>SUM(Ведомственная!G597)</f>
        <v>978804.4999999999</v>
      </c>
    </row>
    <row r="38" spans="1:5" ht="15">
      <c r="A38" s="12" t="s">
        <v>126</v>
      </c>
      <c r="B38" s="13" t="s">
        <v>125</v>
      </c>
      <c r="C38" s="13" t="s">
        <v>58</v>
      </c>
      <c r="D38" s="15">
        <v>119682.7</v>
      </c>
      <c r="E38" s="15">
        <f>SUM(Ведомственная!G733+Ведомственная!G655)</f>
        <v>119682.7</v>
      </c>
    </row>
    <row r="39" spans="1:5" ht="15">
      <c r="A39" s="12" t="s">
        <v>202</v>
      </c>
      <c r="B39" s="13" t="s">
        <v>125</v>
      </c>
      <c r="C39" s="13" t="s">
        <v>125</v>
      </c>
      <c r="D39" s="15">
        <v>9243.4</v>
      </c>
      <c r="E39" s="15">
        <f>SUM(Ведомственная!G666)</f>
        <v>9243.4</v>
      </c>
    </row>
    <row r="40" spans="1:5" ht="15">
      <c r="A40" s="12" t="s">
        <v>203</v>
      </c>
      <c r="B40" s="13" t="s">
        <v>125</v>
      </c>
      <c r="C40" s="13" t="s">
        <v>192</v>
      </c>
      <c r="D40" s="15">
        <v>47601.9</v>
      </c>
      <c r="E40" s="15">
        <f>SUM(Ведомственная!G690+Ведомственная!G269)</f>
        <v>47601.9</v>
      </c>
    </row>
    <row r="41" spans="1:5" ht="15.75">
      <c r="A41" s="125" t="s">
        <v>525</v>
      </c>
      <c r="B41" s="126" t="s">
        <v>19</v>
      </c>
      <c r="C41" s="126" t="s">
        <v>36</v>
      </c>
      <c r="D41" s="127">
        <f>SUM(D42:D43)</f>
        <v>121638.6</v>
      </c>
      <c r="E41" s="15">
        <f>SUM(E42:E43)</f>
        <v>121638.59999999999</v>
      </c>
    </row>
    <row r="42" spans="1:5" ht="15">
      <c r="A42" s="12" t="s">
        <v>204</v>
      </c>
      <c r="B42" s="13" t="s">
        <v>19</v>
      </c>
      <c r="C42" s="13" t="s">
        <v>38</v>
      </c>
      <c r="D42" s="15">
        <v>109182.6</v>
      </c>
      <c r="E42" s="15">
        <f>SUM(Ведомственная!G740)</f>
        <v>109182.59999999999</v>
      </c>
    </row>
    <row r="43" spans="1:5" ht="29.25" customHeight="1">
      <c r="A43" s="12" t="s">
        <v>205</v>
      </c>
      <c r="B43" s="13" t="s">
        <v>19</v>
      </c>
      <c r="C43" s="13" t="s">
        <v>17</v>
      </c>
      <c r="D43" s="15">
        <v>12456</v>
      </c>
      <c r="E43" s="15">
        <f>SUM(Ведомственная!G761)</f>
        <v>12456</v>
      </c>
    </row>
    <row r="44" spans="1:5" ht="15" hidden="1">
      <c r="A44" s="12" t="s">
        <v>526</v>
      </c>
      <c r="B44" s="13" t="s">
        <v>192</v>
      </c>
      <c r="C44" s="13" t="s">
        <v>36</v>
      </c>
      <c r="D44" s="15">
        <f>SUM(D46:D47)</f>
        <v>0</v>
      </c>
      <c r="E44" s="15">
        <f>SUM(E46:E47)</f>
        <v>0</v>
      </c>
    </row>
    <row r="45" spans="1:5" ht="15" hidden="1">
      <c r="A45" s="12" t="s">
        <v>206</v>
      </c>
      <c r="B45" s="13" t="s">
        <v>192</v>
      </c>
      <c r="C45" s="13" t="s">
        <v>38</v>
      </c>
      <c r="D45" s="15"/>
      <c r="E45" s="15"/>
    </row>
    <row r="46" spans="1:5" ht="15" hidden="1">
      <c r="A46" s="12" t="s">
        <v>207</v>
      </c>
      <c r="B46" s="13" t="s">
        <v>192</v>
      </c>
      <c r="C46" s="13" t="s">
        <v>48</v>
      </c>
      <c r="D46" s="15"/>
      <c r="E46" s="15"/>
    </row>
    <row r="47" spans="1:5" ht="15" hidden="1">
      <c r="A47" s="12" t="s">
        <v>208</v>
      </c>
      <c r="B47" s="13" t="s">
        <v>192</v>
      </c>
      <c r="C47" s="13" t="s">
        <v>192</v>
      </c>
      <c r="D47" s="15"/>
      <c r="E47" s="15"/>
    </row>
    <row r="48" spans="1:5" ht="15.75">
      <c r="A48" s="125" t="s">
        <v>34</v>
      </c>
      <c r="B48" s="126" t="s">
        <v>35</v>
      </c>
      <c r="C48" s="126" t="s">
        <v>36</v>
      </c>
      <c r="D48" s="127">
        <f>SUM(D49:D53)</f>
        <v>1137766</v>
      </c>
      <c r="E48" s="15">
        <f>SUM(E49:E53)</f>
        <v>1137766.0000000002</v>
      </c>
    </row>
    <row r="49" spans="1:5" ht="15">
      <c r="A49" s="12" t="s">
        <v>37</v>
      </c>
      <c r="B49" s="13" t="s">
        <v>35</v>
      </c>
      <c r="C49" s="13" t="s">
        <v>38</v>
      </c>
      <c r="D49" s="15">
        <v>7468.3</v>
      </c>
      <c r="E49" s="15">
        <f>SUM(Ведомственная!G372)</f>
        <v>7468.3</v>
      </c>
    </row>
    <row r="50" spans="1:5" ht="15">
      <c r="A50" s="12" t="s">
        <v>47</v>
      </c>
      <c r="B50" s="13" t="s">
        <v>35</v>
      </c>
      <c r="C50" s="13" t="s">
        <v>48</v>
      </c>
      <c r="D50" s="15">
        <v>54992.8</v>
      </c>
      <c r="E50" s="15">
        <f>SUM(Ведомственная!G379)</f>
        <v>54992.8</v>
      </c>
    </row>
    <row r="51" spans="1:5" ht="15">
      <c r="A51" s="12" t="s">
        <v>57</v>
      </c>
      <c r="B51" s="13" t="s">
        <v>35</v>
      </c>
      <c r="C51" s="13" t="s">
        <v>58</v>
      </c>
      <c r="D51" s="15">
        <v>722352.2</v>
      </c>
      <c r="E51" s="15">
        <f>SUM(Ведомственная!G394+Ведомственная!G280)+Ведомственная!G709+Ведомственная!G804</f>
        <v>722352.2000000001</v>
      </c>
    </row>
    <row r="52" spans="1:5" ht="15">
      <c r="A52" s="12" t="s">
        <v>209</v>
      </c>
      <c r="B52" s="13" t="s">
        <v>35</v>
      </c>
      <c r="C52" s="13" t="s">
        <v>17</v>
      </c>
      <c r="D52" s="15">
        <v>289863.1</v>
      </c>
      <c r="E52" s="15">
        <f>SUM(Ведомственная!G474+Ведомственная!G287+Ведомственная!G716)</f>
        <v>289863.10000000003</v>
      </c>
    </row>
    <row r="53" spans="1:5" ht="15">
      <c r="A53" s="12" t="s">
        <v>81</v>
      </c>
      <c r="B53" s="13" t="s">
        <v>35</v>
      </c>
      <c r="C53" s="13" t="s">
        <v>82</v>
      </c>
      <c r="D53" s="15">
        <v>63089.6</v>
      </c>
      <c r="E53" s="15">
        <f>SUM(Ведомственная!G300+Ведомственная!G349+Ведомственная!G498)</f>
        <v>63089.6</v>
      </c>
    </row>
    <row r="54" spans="1:5" ht="15.75">
      <c r="A54" s="125" t="s">
        <v>323</v>
      </c>
      <c r="B54" s="126" t="s">
        <v>189</v>
      </c>
      <c r="C54" s="126" t="s">
        <v>36</v>
      </c>
      <c r="D54" s="127">
        <f>SUM(D55:D58)</f>
        <v>85583.59999999999</v>
      </c>
      <c r="E54" s="15">
        <f>SUM(E55:E58)</f>
        <v>85583.6</v>
      </c>
    </row>
    <row r="55" spans="1:5" ht="14.25" customHeight="1">
      <c r="A55" s="12" t="s">
        <v>210</v>
      </c>
      <c r="B55" s="13" t="s">
        <v>189</v>
      </c>
      <c r="C55" s="13" t="s">
        <v>38</v>
      </c>
      <c r="D55" s="15">
        <v>84198.4</v>
      </c>
      <c r="E55" s="15">
        <f>SUM(Ведомственная!G310+Ведомственная!G523)</f>
        <v>84198.40000000001</v>
      </c>
    </row>
    <row r="56" spans="1:5" ht="15" hidden="1">
      <c r="A56" s="12" t="s">
        <v>211</v>
      </c>
      <c r="B56" s="13" t="s">
        <v>189</v>
      </c>
      <c r="C56" s="13" t="s">
        <v>48</v>
      </c>
      <c r="D56" s="15"/>
      <c r="E56" s="15"/>
    </row>
    <row r="57" spans="1:5" ht="15" hidden="1">
      <c r="A57" s="12" t="s">
        <v>212</v>
      </c>
      <c r="B57" s="13" t="s">
        <v>189</v>
      </c>
      <c r="C57" s="13" t="s">
        <v>58</v>
      </c>
      <c r="D57" s="15"/>
      <c r="E57" s="15"/>
    </row>
    <row r="58" spans="1:5" ht="35.25" customHeight="1">
      <c r="A58" s="12" t="s">
        <v>213</v>
      </c>
      <c r="B58" s="13" t="s">
        <v>189</v>
      </c>
      <c r="C58" s="13" t="s">
        <v>188</v>
      </c>
      <c r="D58" s="15">
        <v>1385.2</v>
      </c>
      <c r="E58" s="15">
        <f>Ведомственная!G318</f>
        <v>1385.2</v>
      </c>
    </row>
    <row r="59" spans="1:5" ht="31.5">
      <c r="A59" s="125" t="s">
        <v>231</v>
      </c>
      <c r="B59" s="126" t="s">
        <v>104</v>
      </c>
      <c r="C59" s="126" t="s">
        <v>36</v>
      </c>
      <c r="D59" s="127">
        <f>SUM(D60)</f>
        <v>14305.2</v>
      </c>
      <c r="E59" s="15">
        <f>SUM(E60)</f>
        <v>14305.2</v>
      </c>
    </row>
    <row r="60" spans="1:5" ht="30">
      <c r="A60" s="12" t="s">
        <v>214</v>
      </c>
      <c r="B60" s="13" t="s">
        <v>104</v>
      </c>
      <c r="C60" s="13" t="s">
        <v>38</v>
      </c>
      <c r="D60" s="15">
        <v>14305.2</v>
      </c>
      <c r="E60" s="15">
        <f>SUM(Ведомственная!G353)</f>
        <v>14305.2</v>
      </c>
    </row>
    <row r="61" spans="1:5" ht="21.75" customHeight="1">
      <c r="A61" s="125" t="s">
        <v>215</v>
      </c>
      <c r="B61" s="128"/>
      <c r="C61" s="128"/>
      <c r="D61" s="140">
        <f>SUM(D11+D19+D22+D27+D32+D35+D41+D44+D48+D54+D59)</f>
        <v>3706171</v>
      </c>
      <c r="E61" s="16">
        <f>SUM(E11+E19+E22+E27+E32+E35+E41+E44+E48+E54+E59)</f>
        <v>3706171.0000000005</v>
      </c>
    </row>
    <row r="63" ht="14.25">
      <c r="E63" s="21">
        <f>SUM(E61-Ведомственная!G810)</f>
        <v>4.656612873077393E-10</v>
      </c>
    </row>
    <row r="64" ht="14.25">
      <c r="E64" s="21">
        <f>E61-D61</f>
        <v>0</v>
      </c>
    </row>
  </sheetData>
  <sheetProtection/>
  <mergeCells count="1">
    <mergeCell ref="A8:E8"/>
  </mergeCells>
  <conditionalFormatting sqref="E11:E60">
    <cfRule type="cellIs" priority="14" dxfId="14" operator="lessThan">
      <formula>0</formula>
    </cfRule>
  </conditionalFormatting>
  <conditionalFormatting sqref="D11">
    <cfRule type="cellIs" priority="13" dxfId="14" operator="lessThan">
      <formula>0</formula>
    </cfRule>
  </conditionalFormatting>
  <conditionalFormatting sqref="D19">
    <cfRule type="cellIs" priority="12" dxfId="14" operator="lessThan">
      <formula>0</formula>
    </cfRule>
  </conditionalFormatting>
  <conditionalFormatting sqref="D22">
    <cfRule type="cellIs" priority="11" dxfId="14" operator="lessThan">
      <formula>0</formula>
    </cfRule>
  </conditionalFormatting>
  <conditionalFormatting sqref="D27">
    <cfRule type="cellIs" priority="10" dxfId="14" operator="lessThan">
      <formula>0</formula>
    </cfRule>
  </conditionalFormatting>
  <conditionalFormatting sqref="D32">
    <cfRule type="cellIs" priority="9" dxfId="14" operator="lessThan">
      <formula>0</formula>
    </cfRule>
  </conditionalFormatting>
  <conditionalFormatting sqref="D35">
    <cfRule type="cellIs" priority="8" dxfId="14" operator="lessThan">
      <formula>0</formula>
    </cfRule>
  </conditionalFormatting>
  <conditionalFormatting sqref="D41">
    <cfRule type="cellIs" priority="7" dxfId="14" operator="lessThan">
      <formula>0</formula>
    </cfRule>
  </conditionalFormatting>
  <conditionalFormatting sqref="D44">
    <cfRule type="cellIs" priority="6" dxfId="14" operator="lessThan">
      <formula>0</formula>
    </cfRule>
  </conditionalFormatting>
  <conditionalFormatting sqref="D48">
    <cfRule type="cellIs" priority="5" dxfId="14" operator="lessThan">
      <formula>0</formula>
    </cfRule>
  </conditionalFormatting>
  <conditionalFormatting sqref="D54">
    <cfRule type="cellIs" priority="4" dxfId="14" operator="lessThan">
      <formula>0</formula>
    </cfRule>
  </conditionalFormatting>
  <conditionalFormatting sqref="D59">
    <cfRule type="cellIs" priority="3" dxfId="14" operator="lessThan">
      <formula>0</formula>
    </cfRule>
  </conditionalFormatting>
  <conditionalFormatting sqref="D11">
    <cfRule type="cellIs" priority="2" dxfId="14" operator="lessThan">
      <formula>0</formula>
    </cfRule>
  </conditionalFormatting>
  <conditionalFormatting sqref="D11:D60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23" customWidth="1"/>
    <col min="2" max="2" width="19.7109375" style="23" customWidth="1"/>
    <col min="3" max="3" width="15.7109375" style="23" customWidth="1"/>
    <col min="4" max="4" width="15.28125" style="23" customWidth="1"/>
    <col min="5" max="16384" width="9.140625" style="23" customWidth="1"/>
  </cols>
  <sheetData>
    <row r="1" ht="15.75">
      <c r="C1" s="24" t="s">
        <v>1040</v>
      </c>
    </row>
    <row r="2" ht="15.75">
      <c r="C2" s="25" t="s">
        <v>0</v>
      </c>
    </row>
    <row r="3" ht="15.75">
      <c r="C3" s="25" t="s">
        <v>1</v>
      </c>
    </row>
    <row r="4" ht="15.75">
      <c r="C4" s="25" t="s">
        <v>2</v>
      </c>
    </row>
    <row r="5" ht="15.75">
      <c r="C5" s="24" t="s">
        <v>1042</v>
      </c>
    </row>
    <row r="6" spans="1:4" ht="75" customHeight="1">
      <c r="A6" s="212" t="s">
        <v>572</v>
      </c>
      <c r="B6" s="212"/>
      <c r="C6" s="213"/>
      <c r="D6" s="213"/>
    </row>
    <row r="7" ht="14.25">
      <c r="B7" s="130" t="s">
        <v>527</v>
      </c>
    </row>
    <row r="8" spans="1:4" ht="39.75" customHeight="1">
      <c r="A8" s="26" t="s">
        <v>528</v>
      </c>
      <c r="B8" s="27" t="s">
        <v>573</v>
      </c>
      <c r="C8" s="27" t="s">
        <v>574</v>
      </c>
      <c r="D8" s="27" t="s">
        <v>575</v>
      </c>
    </row>
    <row r="9" spans="1:4" ht="47.25">
      <c r="A9" s="144" t="s">
        <v>295</v>
      </c>
      <c r="B9" s="148">
        <f>B10</f>
        <v>648</v>
      </c>
      <c r="C9" s="148"/>
      <c r="D9" s="148"/>
    </row>
    <row r="10" spans="1:4" ht="30">
      <c r="A10" s="32" t="s">
        <v>559</v>
      </c>
      <c r="B10" s="38">
        <f>B11</f>
        <v>648</v>
      </c>
      <c r="C10" s="38"/>
      <c r="D10" s="38"/>
    </row>
    <row r="11" spans="1:4" ht="15">
      <c r="A11" s="33" t="s">
        <v>677</v>
      </c>
      <c r="B11" s="37">
        <v>648</v>
      </c>
      <c r="C11" s="37"/>
      <c r="D11" s="37"/>
    </row>
    <row r="12" spans="1:4" ht="47.25">
      <c r="A12" s="150" t="s">
        <v>560</v>
      </c>
      <c r="B12" s="148">
        <f>SUM(B13,B17)</f>
        <v>2956</v>
      </c>
      <c r="C12" s="148"/>
      <c r="D12" s="37"/>
    </row>
    <row r="13" spans="1:4" ht="30">
      <c r="A13" s="32" t="s">
        <v>561</v>
      </c>
      <c r="B13" s="38">
        <f>SUM(B14:B16)</f>
        <v>2656</v>
      </c>
      <c r="C13" s="38"/>
      <c r="D13" s="38"/>
    </row>
    <row r="14" spans="1:4" ht="45">
      <c r="A14" s="34" t="s">
        <v>562</v>
      </c>
      <c r="B14" s="37">
        <v>100</v>
      </c>
      <c r="C14" s="37"/>
      <c r="D14" s="37"/>
    </row>
    <row r="15" spans="1:4" ht="15">
      <c r="A15" s="34" t="s">
        <v>563</v>
      </c>
      <c r="B15" s="37">
        <v>2456</v>
      </c>
      <c r="C15" s="37"/>
      <c r="D15" s="37"/>
    </row>
    <row r="16" spans="1:4" ht="30">
      <c r="A16" s="34" t="s">
        <v>564</v>
      </c>
      <c r="B16" s="37">
        <v>100</v>
      </c>
      <c r="C16" s="37"/>
      <c r="D16" s="37"/>
    </row>
    <row r="17" spans="1:4" ht="30">
      <c r="A17" s="35" t="s">
        <v>565</v>
      </c>
      <c r="B17" s="38">
        <f>B18+B19+B20</f>
        <v>300</v>
      </c>
      <c r="C17" s="38"/>
      <c r="D17" s="38"/>
    </row>
    <row r="18" spans="1:4" ht="45">
      <c r="A18" s="34" t="s">
        <v>566</v>
      </c>
      <c r="B18" s="37">
        <v>100</v>
      </c>
      <c r="C18" s="37"/>
      <c r="D18" s="37"/>
    </row>
    <row r="19" spans="1:4" ht="30">
      <c r="A19" s="34" t="s">
        <v>567</v>
      </c>
      <c r="B19" s="37">
        <v>100</v>
      </c>
      <c r="C19" s="37"/>
      <c r="D19" s="37"/>
    </row>
    <row r="20" spans="1:4" ht="45">
      <c r="A20" s="34" t="s">
        <v>568</v>
      </c>
      <c r="B20" s="37">
        <v>100</v>
      </c>
      <c r="C20" s="37"/>
      <c r="D20" s="37"/>
    </row>
    <row r="21" spans="1:4" ht="42" customHeight="1">
      <c r="A21" s="149" t="s">
        <v>353</v>
      </c>
      <c r="B21" s="148">
        <f>SUM(B22:B24)</f>
        <v>1896</v>
      </c>
      <c r="C21" s="148"/>
      <c r="D21" s="148"/>
    </row>
    <row r="22" spans="1:4" ht="22.5" customHeight="1">
      <c r="A22" s="34" t="s">
        <v>569</v>
      </c>
      <c r="B22" s="37">
        <v>500</v>
      </c>
      <c r="C22" s="37"/>
      <c r="D22" s="37"/>
    </row>
    <row r="23" spans="1:4" ht="22.5" customHeight="1">
      <c r="A23" s="34" t="s">
        <v>680</v>
      </c>
      <c r="B23" s="37">
        <v>10.8</v>
      </c>
      <c r="C23" s="37"/>
      <c r="D23" s="37"/>
    </row>
    <row r="24" spans="1:4" ht="33.75" customHeight="1">
      <c r="A24" s="34" t="s">
        <v>681</v>
      </c>
      <c r="B24" s="37">
        <v>1385.2</v>
      </c>
      <c r="C24" s="37"/>
      <c r="D24" s="37"/>
    </row>
    <row r="25" spans="1:4" ht="31.5">
      <c r="A25" s="149" t="s">
        <v>325</v>
      </c>
      <c r="B25" s="148">
        <f>B26</f>
        <v>1000</v>
      </c>
      <c r="C25" s="148"/>
      <c r="D25" s="148"/>
    </row>
    <row r="26" spans="1:4" ht="45">
      <c r="A26" s="35" t="s">
        <v>570</v>
      </c>
      <c r="B26" s="38">
        <f>B27</f>
        <v>1000</v>
      </c>
      <c r="C26" s="38"/>
      <c r="D26" s="38"/>
    </row>
    <row r="27" spans="1:4" ht="45">
      <c r="A27" s="34" t="s">
        <v>571</v>
      </c>
      <c r="B27" s="37">
        <v>1000</v>
      </c>
      <c r="C27" s="37"/>
      <c r="D27" s="37"/>
    </row>
    <row r="28" spans="1:4" ht="47.25">
      <c r="A28" s="146" t="s">
        <v>347</v>
      </c>
      <c r="B28" s="147">
        <f>SUM(B29)</f>
        <v>1200</v>
      </c>
      <c r="C28" s="148"/>
      <c r="D28" s="148"/>
    </row>
    <row r="29" spans="1:4" ht="30">
      <c r="A29" s="137" t="s">
        <v>351</v>
      </c>
      <c r="B29" s="138">
        <f>SUM(B30:B32)</f>
        <v>1200</v>
      </c>
      <c r="C29" s="37"/>
      <c r="D29" s="37"/>
    </row>
    <row r="30" spans="1:4" ht="15">
      <c r="A30" s="136" t="s">
        <v>678</v>
      </c>
      <c r="B30" s="139">
        <v>500</v>
      </c>
      <c r="C30" s="37"/>
      <c r="D30" s="37"/>
    </row>
    <row r="31" spans="1:4" ht="15">
      <c r="A31" s="136" t="s">
        <v>675</v>
      </c>
      <c r="B31" s="139">
        <v>500</v>
      </c>
      <c r="C31" s="37"/>
      <c r="D31" s="37"/>
    </row>
    <row r="32" spans="1:4" ht="15">
      <c r="A32" s="136" t="s">
        <v>676</v>
      </c>
      <c r="B32" s="139">
        <v>200</v>
      </c>
      <c r="C32" s="37"/>
      <c r="D32" s="37"/>
    </row>
    <row r="33" spans="1:4" ht="19.5" customHeight="1">
      <c r="A33" s="144" t="s">
        <v>529</v>
      </c>
      <c r="B33" s="145">
        <f>SUM(B9,B12,B21,B25,B28)</f>
        <v>7700</v>
      </c>
      <c r="C33" s="145">
        <f>SUM(C9,C12,C21,C25)</f>
        <v>0</v>
      </c>
      <c r="D33" s="145">
        <f>SUM(D9,D12,D21,D25)</f>
        <v>0</v>
      </c>
    </row>
  </sheetData>
  <sheetProtection/>
  <mergeCells count="1">
    <mergeCell ref="A6:D6"/>
  </mergeCells>
  <printOptions/>
  <pageMargins left="1.1023622047244095" right="0.31496062992125984" top="0.7480314960629921" bottom="0.551181102362204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2017-01-23T10:47:45Z</cp:lastPrinted>
  <dcterms:created xsi:type="dcterms:W3CDTF">2016-11-10T06:54:02Z</dcterms:created>
  <dcterms:modified xsi:type="dcterms:W3CDTF">2017-02-01T11:08:22Z</dcterms:modified>
  <cp:category/>
  <cp:version/>
  <cp:contentType/>
  <cp:contentStatus/>
</cp:coreProperties>
</file>